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0A0FE72C-D6E3-4F34-A17C-A80FFBDFCAF5}" xr6:coauthVersionLast="47" xr6:coauthVersionMax="47" xr10:uidLastSave="{00000000-0000-0000-0000-000000000000}"/>
  <bookViews>
    <workbookView xWindow="-50520" yWindow="120" windowWidth="25440" windowHeight="15390" tabRatio="722" firstSheet="3"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20" l="1"/>
  <c r="E15" i="17"/>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O25" i="17"/>
  <c r="P25" i="17" s="1"/>
  <c r="O24" i="17"/>
  <c r="P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Q67" i="20" l="1"/>
  <c r="T67" i="20"/>
  <c r="L69" i="20"/>
  <c r="M69" i="20" s="1"/>
  <c r="E68" i="20"/>
  <c r="T68" i="20" s="1"/>
  <c r="D70" i="20"/>
  <c r="C41" i="19"/>
  <c r="D41" i="19" s="1"/>
  <c r="E69" i="20" s="1"/>
  <c r="T69" i="20" l="1"/>
  <c r="Q68" i="20"/>
  <c r="Q69" i="20"/>
  <c r="L70" i="20"/>
  <c r="M70" i="20" s="1"/>
  <c r="D71" i="20"/>
  <c r="C42" i="19"/>
  <c r="D42" i="19" s="1"/>
  <c r="E70" i="20" s="1"/>
  <c r="Q70" i="20" l="1"/>
  <c r="T70" i="20"/>
  <c r="L71" i="20"/>
  <c r="M71" i="20" s="1"/>
  <c r="C43" i="19"/>
  <c r="D43" i="19" s="1"/>
  <c r="D72" i="20"/>
  <c r="N72" i="20" s="1"/>
  <c r="L72" i="20" l="1"/>
  <c r="M72" i="20" s="1"/>
  <c r="E71" i="20"/>
  <c r="D73" i="20"/>
  <c r="N73" i="20" s="1"/>
  <c r="C44" i="19"/>
  <c r="D44" i="19" s="1"/>
  <c r="T71" i="20" l="1"/>
  <c r="Q71" i="20"/>
  <c r="L73" i="20"/>
  <c r="M73" i="20" s="1"/>
  <c r="E72" i="20"/>
  <c r="C45" i="19"/>
  <c r="D45" i="19" s="1"/>
  <c r="D74" i="20"/>
  <c r="Q72" i="20" l="1"/>
  <c r="T72" i="20"/>
  <c r="Q73" i="20"/>
  <c r="E73" i="20"/>
  <c r="T73" i="20" s="1"/>
  <c r="L74" i="20"/>
  <c r="M74" i="20" s="1"/>
  <c r="D75" i="20"/>
  <c r="N75" i="20" s="1"/>
  <c r="C46" i="19"/>
  <c r="D46" i="19" s="1"/>
  <c r="E74" i="20" s="1"/>
  <c r="Q74" i="20" s="1"/>
  <c r="T74" i="20" l="1"/>
  <c r="L75" i="20"/>
  <c r="M75" i="20" s="1"/>
  <c r="D76" i="20"/>
  <c r="N76" i="20" s="1"/>
  <c r="C47" i="19"/>
  <c r="D47" i="19" s="1"/>
  <c r="E75" i="20" l="1"/>
  <c r="L76" i="20"/>
  <c r="M76" i="20" s="1"/>
  <c r="D77" i="20"/>
  <c r="N77" i="20" s="1"/>
  <c r="C48" i="19"/>
  <c r="D48" i="19" s="1"/>
  <c r="E76" i="20" s="1"/>
  <c r="T76" i="20" l="1"/>
  <c r="Q76" i="20"/>
  <c r="T75" i="20"/>
  <c r="Q75" i="20"/>
  <c r="L77" i="20"/>
  <c r="M77" i="20" s="1"/>
  <c r="D78" i="20"/>
  <c r="N78" i="20" s="1"/>
  <c r="C49" i="19"/>
  <c r="D49" i="19" s="1"/>
  <c r="E77" i="20" s="1"/>
  <c r="Q77" i="20" l="1"/>
  <c r="T77" i="20"/>
  <c r="L78" i="20"/>
  <c r="M78" i="20" s="1"/>
  <c r="D79" i="20"/>
  <c r="N79" i="20" s="1"/>
  <c r="C50" i="19"/>
  <c r="D50" i="19" s="1"/>
  <c r="E78" i="20" s="1"/>
  <c r="T78" i="20" l="1"/>
  <c r="Q78" i="20"/>
  <c r="L79" i="20"/>
  <c r="M79" i="20" s="1"/>
  <c r="C51" i="19"/>
  <c r="D51" i="19" s="1"/>
  <c r="E79" i="20" s="1"/>
  <c r="D80" i="20"/>
  <c r="N80" i="20" s="1"/>
  <c r="T79" i="20" l="1"/>
  <c r="Q79" i="20"/>
  <c r="L80" i="20"/>
  <c r="M80" i="20" s="1"/>
  <c r="D81" i="20"/>
  <c r="N81" i="20" s="1"/>
  <c r="C52" i="19"/>
  <c r="D52" i="19" s="1"/>
  <c r="L81" i="20" l="1"/>
  <c r="M81" i="20" s="1"/>
  <c r="E80" i="20"/>
  <c r="D82" i="20"/>
  <c r="N82" i="20" s="1"/>
  <c r="C53" i="19"/>
  <c r="D53" i="19" s="1"/>
  <c r="E81" i="20" s="1"/>
  <c r="Q81" i="20" l="1"/>
  <c r="T81" i="20"/>
  <c r="T80" i="20"/>
  <c r="Q80" i="20"/>
  <c r="L82" i="20"/>
  <c r="M82" i="20" s="1"/>
  <c r="D83" i="20"/>
  <c r="N83" i="20" s="1"/>
  <c r="C54" i="19"/>
  <c r="D54" i="19" s="1"/>
  <c r="E82" i="20" s="1"/>
  <c r="T82" i="20" l="1"/>
  <c r="Q82" i="20"/>
  <c r="L83" i="20"/>
  <c r="M83" i="20" s="1"/>
  <c r="D84" i="20"/>
  <c r="N84" i="20" s="1"/>
  <c r="C55" i="19"/>
  <c r="D55" i="19" s="1"/>
  <c r="L84" i="20" l="1"/>
  <c r="M84" i="20" s="1"/>
  <c r="E83" i="20"/>
  <c r="D85" i="20"/>
  <c r="N85" i="20" s="1"/>
  <c r="C56" i="19"/>
  <c r="D56" i="19" s="1"/>
  <c r="T83" i="20" l="1"/>
  <c r="Q83" i="20"/>
  <c r="L85" i="20"/>
  <c r="M85" i="20" s="1"/>
  <c r="E84" i="20"/>
  <c r="D86" i="20"/>
  <c r="N86" i="20" s="1"/>
  <c r="C57" i="19"/>
  <c r="D57" i="19" s="1"/>
  <c r="E85" i="20" s="1"/>
  <c r="T85" i="20" l="1"/>
  <c r="Q85" i="20"/>
  <c r="Q84" i="20"/>
  <c r="T84" i="20"/>
  <c r="L86" i="20"/>
  <c r="M86" i="20" s="1"/>
  <c r="D87" i="20"/>
  <c r="N87" i="20" s="1"/>
  <c r="C58" i="19"/>
  <c r="D58" i="19" s="1"/>
  <c r="L87" i="20" l="1"/>
  <c r="M87" i="20" s="1"/>
  <c r="E86" i="20"/>
  <c r="D88" i="20"/>
  <c r="N88" i="20" s="1"/>
  <c r="C59" i="19"/>
  <c r="D59" i="19" s="1"/>
  <c r="E87" i="20" s="1"/>
  <c r="Q87" i="20" l="1"/>
  <c r="T87" i="20"/>
  <c r="Q86" i="20"/>
  <c r="T86" i="20"/>
  <c r="L88" i="20"/>
  <c r="M88" i="20" s="1"/>
  <c r="D89" i="20"/>
  <c r="N89" i="20" s="1"/>
  <c r="C60" i="19"/>
  <c r="D60" i="19" s="1"/>
  <c r="E88" i="20" s="1"/>
  <c r="Q88" i="20" l="1"/>
  <c r="T88" i="20"/>
  <c r="L89" i="20"/>
  <c r="M89" i="20" s="1"/>
  <c r="C61" i="19"/>
  <c r="D61" i="19" s="1"/>
  <c r="E89" i="20" s="1"/>
  <c r="D90" i="20"/>
  <c r="N90" i="20" s="1"/>
  <c r="T89" i="20" l="1"/>
  <c r="Q89" i="20"/>
  <c r="L90" i="20"/>
  <c r="M90" i="20" s="1"/>
  <c r="D91" i="20"/>
  <c r="N91" i="20" s="1"/>
  <c r="C62" i="19"/>
  <c r="D62" i="19" s="1"/>
  <c r="E90" i="20" s="1"/>
  <c r="Q90" i="20" l="1"/>
  <c r="T90" i="20"/>
  <c r="L91" i="20"/>
  <c r="M91" i="20" s="1"/>
  <c r="D92" i="20"/>
  <c r="N92" i="20" s="1"/>
  <c r="C63" i="19"/>
  <c r="D63" i="19" s="1"/>
  <c r="E91" i="20" s="1"/>
  <c r="Q91" i="20" l="1"/>
  <c r="T91" i="20"/>
  <c r="L92" i="20"/>
  <c r="M92" i="20" s="1"/>
  <c r="D93" i="20"/>
  <c r="N93" i="20" s="1"/>
  <c r="C64" i="19"/>
  <c r="D64" i="19" s="1"/>
  <c r="L93" i="20" l="1"/>
  <c r="M93" i="20" s="1"/>
  <c r="E92" i="20"/>
  <c r="D94" i="20"/>
  <c r="C65" i="19"/>
  <c r="D65" i="19" s="1"/>
  <c r="E93" i="20" s="1"/>
  <c r="Q93" i="20" l="1"/>
  <c r="T93" i="20"/>
  <c r="T92" i="20"/>
  <c r="Q92" i="20"/>
  <c r="N94" i="20"/>
  <c r="L94" i="20"/>
  <c r="M94" i="20" s="1"/>
  <c r="C66" i="19"/>
  <c r="D95" i="20"/>
  <c r="N95" i="20" l="1"/>
  <c r="D66" i="19"/>
  <c r="E94" i="20" s="1"/>
  <c r="L95" i="20"/>
  <c r="M95" i="20" s="1"/>
  <c r="D96" i="20"/>
  <c r="C67" i="19"/>
  <c r="Q94" i="20" l="1"/>
  <c r="T94" i="20"/>
  <c r="N96" i="20"/>
  <c r="D67" i="19"/>
  <c r="E95" i="20" s="1"/>
  <c r="L96" i="20"/>
  <c r="M96" i="20" s="1"/>
  <c r="C68" i="19"/>
  <c r="D68" i="19" s="1"/>
  <c r="E96" i="20" s="1"/>
  <c r="D97" i="20"/>
  <c r="Q95" i="20" l="1"/>
  <c r="T95" i="20"/>
  <c r="T96" i="20"/>
  <c r="Q96"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P643" i="16" s="1"/>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P598" i="16" s="1"/>
  <c r="J606" i="16"/>
  <c r="J614" i="16"/>
  <c r="P614" i="16" s="1"/>
  <c r="J622" i="16"/>
  <c r="J630" i="16"/>
  <c r="J638" i="16"/>
  <c r="J646" i="16"/>
  <c r="J654" i="16"/>
  <c r="J662" i="16"/>
  <c r="P662" i="16" s="1"/>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P687" i="16" s="1"/>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P650" i="16" s="1"/>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P692" i="16" s="1"/>
  <c r="J704" i="16"/>
  <c r="J712" i="16"/>
  <c r="P712" i="16" s="1"/>
  <c r="J720" i="16"/>
  <c r="J728" i="16"/>
  <c r="J736" i="16"/>
  <c r="J744" i="16"/>
  <c r="J752" i="16"/>
  <c r="J760" i="16"/>
  <c r="P760" i="16" s="1"/>
  <c r="J768" i="16"/>
  <c r="J776" i="16"/>
  <c r="P776" i="16" s="1"/>
  <c r="J784" i="16"/>
  <c r="J792" i="16"/>
  <c r="J800" i="16"/>
  <c r="J808" i="16"/>
  <c r="J816" i="16"/>
  <c r="J824" i="16"/>
  <c r="P824" i="16" s="1"/>
  <c r="J832" i="16"/>
  <c r="J840" i="16"/>
  <c r="P840" i="16" s="1"/>
  <c r="J848" i="16"/>
  <c r="J856" i="16"/>
  <c r="J864" i="16"/>
  <c r="J872" i="16"/>
  <c r="J880" i="16"/>
  <c r="J888" i="16"/>
  <c r="P888" i="16" s="1"/>
  <c r="J896" i="16"/>
  <c r="J904" i="16"/>
  <c r="P904" i="16" s="1"/>
  <c r="J912" i="16"/>
  <c r="J920" i="16"/>
  <c r="J928" i="16"/>
  <c r="J936" i="16"/>
  <c r="J944" i="16"/>
  <c r="J952" i="16"/>
  <c r="J960" i="16"/>
  <c r="J968" i="16"/>
  <c r="P968" i="16" s="1"/>
  <c r="J976" i="16"/>
  <c r="J984" i="16"/>
  <c r="J992" i="16"/>
  <c r="J1000" i="16"/>
  <c r="J1008" i="16"/>
  <c r="J1016" i="16"/>
  <c r="P1016" i="16" s="1"/>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P616" i="16" s="1"/>
  <c r="J632" i="16"/>
  <c r="J648" i="16"/>
  <c r="P648" i="16" s="1"/>
  <c r="J664" i="16"/>
  <c r="J680" i="16"/>
  <c r="J696" i="16"/>
  <c r="J706" i="16"/>
  <c r="J714" i="16"/>
  <c r="J722" i="16"/>
  <c r="P722" i="16" s="1"/>
  <c r="J730" i="16"/>
  <c r="J738" i="16"/>
  <c r="P738" i="16" s="1"/>
  <c r="J746" i="16"/>
  <c r="J754" i="16"/>
  <c r="J762" i="16"/>
  <c r="J770" i="16"/>
  <c r="J778" i="16"/>
  <c r="J786" i="16"/>
  <c r="P786" i="16" s="1"/>
  <c r="J794" i="16"/>
  <c r="J802" i="16"/>
  <c r="P802" i="16" s="1"/>
  <c r="J810" i="16"/>
  <c r="J818" i="16"/>
  <c r="J826" i="16"/>
  <c r="J834" i="16"/>
  <c r="J842" i="16"/>
  <c r="J850" i="16"/>
  <c r="P850" i="16" s="1"/>
  <c r="J858" i="16"/>
  <c r="J866" i="16"/>
  <c r="P866" i="16" s="1"/>
  <c r="J874" i="16"/>
  <c r="J882" i="16"/>
  <c r="J890" i="16"/>
  <c r="J898" i="16"/>
  <c r="J906" i="16"/>
  <c r="J914" i="16"/>
  <c r="P914" i="16" s="1"/>
  <c r="J922" i="16"/>
  <c r="J930" i="16"/>
  <c r="P930" i="16" s="1"/>
  <c r="J938" i="16"/>
  <c r="J946" i="16"/>
  <c r="J954" i="16"/>
  <c r="J962" i="16"/>
  <c r="J970" i="16"/>
  <c r="J978" i="16"/>
  <c r="P978" i="16" s="1"/>
  <c r="J986" i="16"/>
  <c r="J994" i="16"/>
  <c r="P994" i="16" s="1"/>
  <c r="J1002" i="16"/>
  <c r="J1010" i="16"/>
  <c r="J1018" i="16"/>
  <c r="J1026" i="16"/>
  <c r="J1034" i="16"/>
  <c r="J1042" i="16"/>
  <c r="P1042" i="16" s="1"/>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P649" i="16" s="1"/>
  <c r="J665" i="16"/>
  <c r="J681" i="16"/>
  <c r="J697" i="16"/>
  <c r="J707" i="16"/>
  <c r="J715" i="16"/>
  <c r="J723" i="16"/>
  <c r="J731" i="16"/>
  <c r="J739" i="16"/>
  <c r="P739" i="16" s="1"/>
  <c r="J747" i="16"/>
  <c r="J755" i="16"/>
  <c r="P755" i="16" s="1"/>
  <c r="J763" i="16"/>
  <c r="J771" i="16"/>
  <c r="J779" i="16"/>
  <c r="J787" i="16"/>
  <c r="J795" i="16"/>
  <c r="J803" i="16"/>
  <c r="P803" i="16" s="1"/>
  <c r="J811" i="16"/>
  <c r="J819" i="16"/>
  <c r="P819" i="16" s="1"/>
  <c r="J827" i="16"/>
  <c r="J835" i="16"/>
  <c r="J843" i="16"/>
  <c r="J851" i="16"/>
  <c r="J859" i="16"/>
  <c r="J867" i="16"/>
  <c r="P867" i="16" s="1"/>
  <c r="J875" i="16"/>
  <c r="J883" i="16"/>
  <c r="P883" i="16" s="1"/>
  <c r="J891" i="16"/>
  <c r="J899" i="16"/>
  <c r="J907" i="16"/>
  <c r="J915" i="16"/>
  <c r="J923" i="16"/>
  <c r="J931" i="16"/>
  <c r="P931" i="16" s="1"/>
  <c r="J939" i="16"/>
  <c r="J947" i="16"/>
  <c r="P947" i="16" s="1"/>
  <c r="J955" i="16"/>
  <c r="J963" i="16"/>
  <c r="J971" i="16"/>
  <c r="J979" i="16"/>
  <c r="J987" i="16"/>
  <c r="J995" i="16"/>
  <c r="P995" i="16" s="1"/>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P700" i="16" s="1"/>
  <c r="J708" i="16"/>
  <c r="J716" i="16"/>
  <c r="P716" i="16" s="1"/>
  <c r="J724" i="16"/>
  <c r="J732" i="16"/>
  <c r="J740" i="16"/>
  <c r="J748" i="16"/>
  <c r="J756" i="16"/>
  <c r="J764" i="16"/>
  <c r="P764" i="16" s="1"/>
  <c r="J772" i="16"/>
  <c r="J780" i="16"/>
  <c r="P780" i="16" s="1"/>
  <c r="J788" i="16"/>
  <c r="J796" i="16"/>
  <c r="J804" i="16"/>
  <c r="J812" i="16"/>
  <c r="J820" i="16"/>
  <c r="J828" i="16"/>
  <c r="P828" i="16" s="1"/>
  <c r="J836" i="16"/>
  <c r="J844" i="16"/>
  <c r="P844" i="16" s="1"/>
  <c r="J852" i="16"/>
  <c r="J860" i="16"/>
  <c r="J868" i="16"/>
  <c r="J876" i="16"/>
  <c r="J884" i="16"/>
  <c r="J892" i="16"/>
  <c r="P892" i="16" s="1"/>
  <c r="J900" i="16"/>
  <c r="J908" i="16"/>
  <c r="P908" i="16" s="1"/>
  <c r="J916" i="16"/>
  <c r="J924" i="16"/>
  <c r="J932" i="16"/>
  <c r="J940" i="16"/>
  <c r="J948" i="16"/>
  <c r="J956" i="16"/>
  <c r="P956" i="16" s="1"/>
  <c r="J964" i="16"/>
  <c r="J972" i="16"/>
  <c r="P972" i="16" s="1"/>
  <c r="J980" i="16"/>
  <c r="J988" i="16"/>
  <c r="J996" i="16"/>
  <c r="J1004" i="16"/>
  <c r="J1012" i="16"/>
  <c r="J1020" i="16"/>
  <c r="P1020" i="16" s="1"/>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P621" i="16" s="1"/>
  <c r="J637" i="16"/>
  <c r="J653" i="16"/>
  <c r="P653" i="16" s="1"/>
  <c r="J669" i="16"/>
  <c r="J685" i="16"/>
  <c r="J701" i="16"/>
  <c r="J709" i="16"/>
  <c r="J717" i="16"/>
  <c r="J725" i="16"/>
  <c r="P725" i="16" s="1"/>
  <c r="J733" i="16"/>
  <c r="J741" i="16"/>
  <c r="P741" i="16" s="1"/>
  <c r="J749" i="16"/>
  <c r="J757" i="16"/>
  <c r="J765" i="16"/>
  <c r="J773" i="16"/>
  <c r="J781" i="16"/>
  <c r="J789" i="16"/>
  <c r="P789" i="16" s="1"/>
  <c r="J797" i="16"/>
  <c r="J805" i="16"/>
  <c r="P805" i="16" s="1"/>
  <c r="J813" i="16"/>
  <c r="J821" i="16"/>
  <c r="J829" i="16"/>
  <c r="J837" i="16"/>
  <c r="J845" i="16"/>
  <c r="J853" i="16"/>
  <c r="P853" i="16" s="1"/>
  <c r="J861" i="16"/>
  <c r="J869" i="16"/>
  <c r="P869" i="16" s="1"/>
  <c r="J877" i="16"/>
  <c r="J885" i="16"/>
  <c r="J893" i="16"/>
  <c r="J901" i="16"/>
  <c r="J909" i="16"/>
  <c r="J917" i="16"/>
  <c r="P917" i="16" s="1"/>
  <c r="J925" i="16"/>
  <c r="J933" i="16"/>
  <c r="P933" i="16" s="1"/>
  <c r="J941" i="16"/>
  <c r="J949" i="16"/>
  <c r="J957" i="16"/>
  <c r="J965" i="16"/>
  <c r="J973" i="16"/>
  <c r="J981" i="16"/>
  <c r="P981" i="16" s="1"/>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P721" i="16" s="1"/>
  <c r="J743" i="16"/>
  <c r="J766" i="16"/>
  <c r="P766" i="16" s="1"/>
  <c r="J785" i="16"/>
  <c r="J807" i="16"/>
  <c r="J830" i="16"/>
  <c r="J849" i="16"/>
  <c r="J871" i="16"/>
  <c r="J894" i="16"/>
  <c r="P894" i="16" s="1"/>
  <c r="J913" i="16"/>
  <c r="J935" i="16"/>
  <c r="P935" i="16" s="1"/>
  <c r="J958" i="16"/>
  <c r="J977" i="16"/>
  <c r="J999" i="16"/>
  <c r="J1022" i="16"/>
  <c r="J1040" i="16"/>
  <c r="J1049" i="16"/>
  <c r="P1049" i="16" s="1"/>
  <c r="J1057" i="16"/>
  <c r="J1065" i="16"/>
  <c r="P1065" i="16" s="1"/>
  <c r="J1073" i="16"/>
  <c r="J1081" i="16"/>
  <c r="J1089" i="16"/>
  <c r="J1097" i="16"/>
  <c r="J1105" i="16"/>
  <c r="J1113" i="16"/>
  <c r="P1113" i="16" s="1"/>
  <c r="J1121" i="16"/>
  <c r="J1129" i="16"/>
  <c r="P1129" i="16" s="1"/>
  <c r="J1137" i="16"/>
  <c r="J1145" i="16"/>
  <c r="J1153" i="16"/>
  <c r="J1161" i="16"/>
  <c r="J1169" i="16"/>
  <c r="J1177" i="16"/>
  <c r="P1177" i="16" s="1"/>
  <c r="J1185" i="16"/>
  <c r="J1193" i="16"/>
  <c r="P1193" i="16" s="1"/>
  <c r="J1201" i="16"/>
  <c r="J1209" i="16"/>
  <c r="J1217" i="16"/>
  <c r="J1225" i="16"/>
  <c r="J1233" i="16"/>
  <c r="J1241" i="16"/>
  <c r="P1241" i="16" s="1"/>
  <c r="J1249" i="16"/>
  <c r="J1257" i="16"/>
  <c r="P1257" i="16" s="1"/>
  <c r="J1265" i="16"/>
  <c r="J1273" i="16"/>
  <c r="J1281" i="16"/>
  <c r="J1289" i="16"/>
  <c r="J1297" i="16"/>
  <c r="J1305" i="16"/>
  <c r="P1305" i="16" s="1"/>
  <c r="J1313" i="16"/>
  <c r="J1321" i="16"/>
  <c r="P1321" i="16" s="1"/>
  <c r="J1329" i="16"/>
  <c r="J1337" i="16"/>
  <c r="J1345" i="16"/>
  <c r="J1353" i="16"/>
  <c r="J1361" i="16"/>
  <c r="J1369" i="16"/>
  <c r="P1369" i="16" s="1"/>
  <c r="J1377" i="16"/>
  <c r="J1385" i="16"/>
  <c r="P1385" i="16" s="1"/>
  <c r="J1393" i="16"/>
  <c r="J1401" i="16"/>
  <c r="J1409" i="16"/>
  <c r="J1417" i="16"/>
  <c r="J1425" i="16"/>
  <c r="J1433" i="16"/>
  <c r="P1433" i="16" s="1"/>
  <c r="J1441" i="16"/>
  <c r="J1449" i="16"/>
  <c r="P1449" i="16" s="1"/>
  <c r="J1457" i="16"/>
  <c r="J1465" i="16"/>
  <c r="J65" i="16"/>
  <c r="J112" i="16"/>
  <c r="J32" i="16"/>
  <c r="J69" i="16"/>
  <c r="J113" i="16"/>
  <c r="J33" i="16"/>
  <c r="P33" i="16" s="1"/>
  <c r="J80" i="16"/>
  <c r="J117" i="16"/>
  <c r="J161" i="16"/>
  <c r="J208" i="16"/>
  <c r="J245" i="16"/>
  <c r="J289" i="16"/>
  <c r="J336" i="16"/>
  <c r="J373" i="16"/>
  <c r="P373" i="16" s="1"/>
  <c r="J417" i="16"/>
  <c r="J464" i="16"/>
  <c r="J501" i="16"/>
  <c r="J545" i="16"/>
  <c r="J592" i="16"/>
  <c r="J629" i="16"/>
  <c r="P629" i="16" s="1"/>
  <c r="J673" i="16"/>
  <c r="J710" i="16"/>
  <c r="P710" i="16" s="1"/>
  <c r="J729" i="16"/>
  <c r="J751" i="16"/>
  <c r="J774" i="16"/>
  <c r="J793" i="16"/>
  <c r="J815" i="16"/>
  <c r="J838" i="16"/>
  <c r="P838" i="16" s="1"/>
  <c r="J857" i="16"/>
  <c r="J879" i="16"/>
  <c r="P879" i="16" s="1"/>
  <c r="J902" i="16"/>
  <c r="J921" i="16"/>
  <c r="J943" i="16"/>
  <c r="J966" i="16"/>
  <c r="J985" i="16"/>
  <c r="J1007" i="16"/>
  <c r="P1007" i="16" s="1"/>
  <c r="J1030" i="16"/>
  <c r="J1044" i="16"/>
  <c r="P1044" i="16" s="1"/>
  <c r="J1052" i="16"/>
  <c r="J1060" i="16"/>
  <c r="J1068" i="16"/>
  <c r="J1076" i="16"/>
  <c r="J1084" i="16"/>
  <c r="J1092" i="16"/>
  <c r="P1092" i="16" s="1"/>
  <c r="J1100" i="16"/>
  <c r="J1108" i="16"/>
  <c r="P1108" i="16" s="1"/>
  <c r="J1116" i="16"/>
  <c r="J1124" i="16"/>
  <c r="J1132" i="16"/>
  <c r="J1140" i="16"/>
  <c r="J1148" i="16"/>
  <c r="J1156" i="16"/>
  <c r="P1156" i="16" s="1"/>
  <c r="J1164" i="16"/>
  <c r="J1172" i="16"/>
  <c r="P1172" i="16" s="1"/>
  <c r="J1180" i="16"/>
  <c r="J1188" i="16"/>
  <c r="J1196" i="16"/>
  <c r="J1204" i="16"/>
  <c r="J1212" i="16"/>
  <c r="J1220" i="16"/>
  <c r="P1220" i="16" s="1"/>
  <c r="J1228" i="16"/>
  <c r="J1236" i="16"/>
  <c r="P1236" i="16" s="1"/>
  <c r="J1244" i="16"/>
  <c r="J1252" i="16"/>
  <c r="J1260" i="16"/>
  <c r="J1268" i="16"/>
  <c r="J1276" i="16"/>
  <c r="J1284" i="16"/>
  <c r="P1284" i="16" s="1"/>
  <c r="J1292" i="16"/>
  <c r="J1300" i="16"/>
  <c r="P1300" i="16" s="1"/>
  <c r="J1308" i="16"/>
  <c r="J1316" i="16"/>
  <c r="J1324" i="16"/>
  <c r="J1332" i="16"/>
  <c r="J1340" i="16"/>
  <c r="J1348" i="16"/>
  <c r="P1348" i="16" s="1"/>
  <c r="J1356" i="16"/>
  <c r="J1364" i="16"/>
  <c r="P1364" i="16" s="1"/>
  <c r="J1372" i="16"/>
  <c r="J1380" i="16"/>
  <c r="J1388" i="16"/>
  <c r="J1396" i="16"/>
  <c r="J1404" i="16"/>
  <c r="J1412" i="16"/>
  <c r="P1412" i="16" s="1"/>
  <c r="J1420" i="16"/>
  <c r="J1428" i="16"/>
  <c r="P1428" i="16" s="1"/>
  <c r="J1436" i="16"/>
  <c r="J1444" i="16"/>
  <c r="J1452" i="16"/>
  <c r="J1460" i="16"/>
  <c r="J1468" i="16"/>
  <c r="J37" i="16"/>
  <c r="P37" i="16" s="1"/>
  <c r="J81" i="16"/>
  <c r="J128" i="16"/>
  <c r="J165" i="16"/>
  <c r="J209" i="16"/>
  <c r="J256" i="16"/>
  <c r="J293" i="16"/>
  <c r="J337" i="16"/>
  <c r="J384" i="16"/>
  <c r="J421" i="16"/>
  <c r="J465" i="16"/>
  <c r="J512" i="16"/>
  <c r="J549" i="16"/>
  <c r="J593" i="16"/>
  <c r="J640" i="16"/>
  <c r="J677" i="16"/>
  <c r="J711" i="16"/>
  <c r="P711" i="16" s="1"/>
  <c r="J734" i="16"/>
  <c r="J753" i="16"/>
  <c r="P753" i="16" s="1"/>
  <c r="J775" i="16"/>
  <c r="J798" i="16"/>
  <c r="J817" i="16"/>
  <c r="J839" i="16"/>
  <c r="J862" i="16"/>
  <c r="J881" i="16"/>
  <c r="P881" i="16" s="1"/>
  <c r="J903" i="16"/>
  <c r="J926" i="16"/>
  <c r="P926" i="16" s="1"/>
  <c r="J945" i="16"/>
  <c r="J967" i="16"/>
  <c r="J990" i="16"/>
  <c r="J1009" i="16"/>
  <c r="J1031" i="16"/>
  <c r="J1045" i="16"/>
  <c r="P1045" i="16" s="1"/>
  <c r="J1053" i="16"/>
  <c r="J1061" i="16"/>
  <c r="P1061" i="16" s="1"/>
  <c r="J1069" i="16"/>
  <c r="J1077" i="16"/>
  <c r="J1085" i="16"/>
  <c r="J1093" i="16"/>
  <c r="J1101" i="16"/>
  <c r="J1109" i="16"/>
  <c r="P1109" i="16" s="1"/>
  <c r="J1117" i="16"/>
  <c r="J1125" i="16"/>
  <c r="P1125" i="16" s="1"/>
  <c r="J1133" i="16"/>
  <c r="J1141" i="16"/>
  <c r="J1149" i="16"/>
  <c r="J1157" i="16"/>
  <c r="J1165" i="16"/>
  <c r="J1173" i="16"/>
  <c r="P1173" i="16" s="1"/>
  <c r="J1181" i="16"/>
  <c r="J1189" i="16"/>
  <c r="P1189" i="16" s="1"/>
  <c r="J1197" i="16"/>
  <c r="J1205" i="16"/>
  <c r="J1213" i="16"/>
  <c r="J1221" i="16"/>
  <c r="J1229" i="16"/>
  <c r="J1237" i="16"/>
  <c r="P1237" i="16" s="1"/>
  <c r="J1245" i="16"/>
  <c r="J1253" i="16"/>
  <c r="P1253" i="16" s="1"/>
  <c r="J1261" i="16"/>
  <c r="J1269" i="16"/>
  <c r="J1277" i="16"/>
  <c r="J1285" i="16"/>
  <c r="J1293" i="16"/>
  <c r="J1301" i="16"/>
  <c r="P1301" i="16" s="1"/>
  <c r="J1309" i="16"/>
  <c r="J1317" i="16"/>
  <c r="P1317" i="16" s="1"/>
  <c r="J1325" i="16"/>
  <c r="J1333" i="16"/>
  <c r="J1341" i="16"/>
  <c r="J1349" i="16"/>
  <c r="J1357" i="16"/>
  <c r="J1365" i="16"/>
  <c r="P1365" i="16" s="1"/>
  <c r="J1373" i="16"/>
  <c r="J1381" i="16"/>
  <c r="P1381" i="16" s="1"/>
  <c r="J1389" i="16"/>
  <c r="J1397" i="16"/>
  <c r="J1405" i="16"/>
  <c r="J1413" i="16"/>
  <c r="J1421" i="16"/>
  <c r="J1429" i="16"/>
  <c r="P1429" i="16" s="1"/>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P777" i="16" s="1"/>
  <c r="J799" i="16"/>
  <c r="J822" i="16"/>
  <c r="P822" i="16" s="1"/>
  <c r="J841" i="16"/>
  <c r="J863" i="16"/>
  <c r="J886" i="16"/>
  <c r="J905" i="16"/>
  <c r="J927" i="16"/>
  <c r="J950" i="16"/>
  <c r="P950" i="16" s="1"/>
  <c r="J969" i="16"/>
  <c r="J991" i="16"/>
  <c r="P991" i="16" s="1"/>
  <c r="J1014" i="16"/>
  <c r="J1033" i="16"/>
  <c r="J1046" i="16"/>
  <c r="J1054" i="16"/>
  <c r="J1062" i="16"/>
  <c r="J1070" i="16"/>
  <c r="P1070" i="16" s="1"/>
  <c r="J1078" i="16"/>
  <c r="J1086" i="16"/>
  <c r="P1086" i="16" s="1"/>
  <c r="J1094" i="16"/>
  <c r="J1102" i="16"/>
  <c r="J1110" i="16"/>
  <c r="J1118" i="16"/>
  <c r="J1126" i="16"/>
  <c r="J1134" i="16"/>
  <c r="P1134" i="16" s="1"/>
  <c r="J1142" i="16"/>
  <c r="J1150" i="16"/>
  <c r="P1150" i="16" s="1"/>
  <c r="J1158" i="16"/>
  <c r="J1166" i="16"/>
  <c r="J1174" i="16"/>
  <c r="J1182" i="16"/>
  <c r="J1190" i="16"/>
  <c r="J1198" i="16"/>
  <c r="P1198" i="16" s="1"/>
  <c r="J1206" i="16"/>
  <c r="J1214" i="16"/>
  <c r="P1214" i="16" s="1"/>
  <c r="J1222" i="16"/>
  <c r="J1230" i="16"/>
  <c r="J1238" i="16"/>
  <c r="J1246" i="16"/>
  <c r="J1254" i="16"/>
  <c r="J1262" i="16"/>
  <c r="P1262" i="16" s="1"/>
  <c r="J1270" i="16"/>
  <c r="J1278" i="16"/>
  <c r="P1278" i="16" s="1"/>
  <c r="J1286" i="16"/>
  <c r="J1294" i="16"/>
  <c r="J1302" i="16"/>
  <c r="J1310" i="16"/>
  <c r="J1318" i="16"/>
  <c r="J1326" i="16"/>
  <c r="P1326" i="16" s="1"/>
  <c r="J1334" i="16"/>
  <c r="J1342" i="16"/>
  <c r="P1342" i="16" s="1"/>
  <c r="J1350" i="16"/>
  <c r="J1358" i="16"/>
  <c r="J1366" i="16"/>
  <c r="J1374" i="16"/>
  <c r="J1382" i="16"/>
  <c r="J1390" i="16"/>
  <c r="P1390" i="16" s="1"/>
  <c r="J1398" i="16"/>
  <c r="J1406" i="16"/>
  <c r="P1406" i="16" s="1"/>
  <c r="J1414" i="16"/>
  <c r="J1422" i="16"/>
  <c r="J1430" i="16"/>
  <c r="J1438" i="16"/>
  <c r="J1446" i="16"/>
  <c r="J1454" i="16"/>
  <c r="P1454" i="16" s="1"/>
  <c r="J1462" i="16"/>
  <c r="J49" i="16"/>
  <c r="P49" i="16" s="1"/>
  <c r="J96" i="16"/>
  <c r="J133" i="16"/>
  <c r="J177" i="16"/>
  <c r="J224" i="16"/>
  <c r="J261" i="16"/>
  <c r="J305" i="16"/>
  <c r="P305" i="16" s="1"/>
  <c r="J352" i="16"/>
  <c r="J389" i="16"/>
  <c r="P389" i="16" s="1"/>
  <c r="J433" i="16"/>
  <c r="J480" i="16"/>
  <c r="J517" i="16"/>
  <c r="J561" i="16"/>
  <c r="J608" i="16"/>
  <c r="J645" i="16"/>
  <c r="P645" i="16" s="1"/>
  <c r="J689" i="16"/>
  <c r="J718" i="16"/>
  <c r="P718" i="16" s="1"/>
  <c r="J737" i="16"/>
  <c r="J759" i="16"/>
  <c r="J782" i="16"/>
  <c r="J801" i="16"/>
  <c r="J823" i="16"/>
  <c r="J846" i="16"/>
  <c r="P846" i="16" s="1"/>
  <c r="J865" i="16"/>
  <c r="J887" i="16"/>
  <c r="P887" i="16" s="1"/>
  <c r="J910" i="16"/>
  <c r="J929" i="16"/>
  <c r="J951" i="16"/>
  <c r="J974" i="16"/>
  <c r="J993" i="16"/>
  <c r="J1015" i="16"/>
  <c r="P1015" i="16" s="1"/>
  <c r="J1038" i="16"/>
  <c r="J1047" i="16"/>
  <c r="P1047" i="16" s="1"/>
  <c r="J1055" i="16"/>
  <c r="J1063" i="16"/>
  <c r="J1071" i="16"/>
  <c r="J1079" i="16"/>
  <c r="J1087" i="16"/>
  <c r="J1095" i="16"/>
  <c r="P1095" i="16" s="1"/>
  <c r="J1103" i="16"/>
  <c r="J1111" i="16"/>
  <c r="P1111" i="16" s="1"/>
  <c r="J1119" i="16"/>
  <c r="J1127" i="16"/>
  <c r="J1135" i="16"/>
  <c r="J1143" i="16"/>
  <c r="J1151" i="16"/>
  <c r="J1159" i="16"/>
  <c r="P1159" i="16" s="1"/>
  <c r="J1167" i="16"/>
  <c r="J1175" i="16"/>
  <c r="P1175" i="16" s="1"/>
  <c r="J1183" i="16"/>
  <c r="J1191" i="16"/>
  <c r="J1199" i="16"/>
  <c r="J1207" i="16"/>
  <c r="J1215" i="16"/>
  <c r="J1223" i="16"/>
  <c r="P1223" i="16" s="1"/>
  <c r="J1231" i="16"/>
  <c r="J1239" i="16"/>
  <c r="P1239" i="16" s="1"/>
  <c r="J1247" i="16"/>
  <c r="J1255" i="16"/>
  <c r="J1263" i="16"/>
  <c r="J1271" i="16"/>
  <c r="J1279" i="16"/>
  <c r="J1287" i="16"/>
  <c r="P1287" i="16" s="1"/>
  <c r="J1295" i="16"/>
  <c r="J1303" i="16"/>
  <c r="P1303" i="16" s="1"/>
  <c r="J1311" i="16"/>
  <c r="J1319" i="16"/>
  <c r="J1327" i="16"/>
  <c r="J1335" i="16"/>
  <c r="J1343" i="16"/>
  <c r="J1351" i="16"/>
  <c r="P1351" i="16" s="1"/>
  <c r="J1359" i="16"/>
  <c r="J1367" i="16"/>
  <c r="P1367" i="16" s="1"/>
  <c r="J1375" i="16"/>
  <c r="J1383" i="16"/>
  <c r="J1391" i="16"/>
  <c r="J1399" i="16"/>
  <c r="J1407" i="16"/>
  <c r="J1415" i="16"/>
  <c r="P1415" i="16" s="1"/>
  <c r="J1423" i="16"/>
  <c r="J1431" i="16"/>
  <c r="P1431" i="16" s="1"/>
  <c r="J1439" i="16"/>
  <c r="J1447" i="16"/>
  <c r="J1455" i="16"/>
  <c r="J1463" i="16"/>
  <c r="J193" i="16"/>
  <c r="J309" i="16"/>
  <c r="P309" i="16" s="1"/>
  <c r="J416" i="16"/>
  <c r="J533" i="16"/>
  <c r="P533" i="16" s="1"/>
  <c r="J656" i="16"/>
  <c r="J727" i="16"/>
  <c r="J790" i="16"/>
  <c r="J847" i="16"/>
  <c r="J897" i="16"/>
  <c r="J959" i="16"/>
  <c r="P959" i="16" s="1"/>
  <c r="J1017" i="16"/>
  <c r="J1051" i="16"/>
  <c r="P1051" i="16" s="1"/>
  <c r="J1074" i="16"/>
  <c r="J1096" i="16"/>
  <c r="J1115" i="16"/>
  <c r="J1138" i="16"/>
  <c r="J1160" i="16"/>
  <c r="J1179" i="16"/>
  <c r="P1179" i="16" s="1"/>
  <c r="J1202" i="16"/>
  <c r="J1224" i="16"/>
  <c r="P1224" i="16" s="1"/>
  <c r="J1243" i="16"/>
  <c r="J1266" i="16"/>
  <c r="J1288" i="16"/>
  <c r="J1307" i="16"/>
  <c r="J1330" i="16"/>
  <c r="J1352" i="16"/>
  <c r="P1352" i="16" s="1"/>
  <c r="J1371" i="16"/>
  <c r="J1394" i="16"/>
  <c r="P1394" i="16" s="1"/>
  <c r="J1416" i="16"/>
  <c r="J1435" i="16"/>
  <c r="J1458" i="16"/>
  <c r="J1472" i="16"/>
  <c r="J1480" i="16"/>
  <c r="J1488" i="16"/>
  <c r="P1488" i="16" s="1"/>
  <c r="J1496" i="16"/>
  <c r="J1504" i="16"/>
  <c r="P1504" i="16" s="1"/>
  <c r="J1512" i="16"/>
  <c r="J1520" i="16"/>
  <c r="J1528" i="16"/>
  <c r="J1536" i="16"/>
  <c r="J1544" i="16"/>
  <c r="J1552" i="16"/>
  <c r="P1552" i="16" s="1"/>
  <c r="J1560" i="16"/>
  <c r="J1568" i="16"/>
  <c r="P1568" i="16" s="1"/>
  <c r="J1576" i="16"/>
  <c r="J1584" i="16"/>
  <c r="J1592" i="16"/>
  <c r="J1600" i="16"/>
  <c r="J1608" i="16"/>
  <c r="J1616" i="16"/>
  <c r="P1616" i="16" s="1"/>
  <c r="J1624" i="16"/>
  <c r="J1632" i="16"/>
  <c r="P1632" i="16" s="1"/>
  <c r="J1640" i="16"/>
  <c r="J1648" i="16"/>
  <c r="J1656" i="16"/>
  <c r="J1664" i="16"/>
  <c r="J1672" i="16"/>
  <c r="J1680" i="16"/>
  <c r="P1680" i="16" s="1"/>
  <c r="J1688" i="16"/>
  <c r="J1696" i="16"/>
  <c r="P1696" i="16" s="1"/>
  <c r="J1704" i="16"/>
  <c r="J1712" i="16"/>
  <c r="J1720" i="16"/>
  <c r="J1728" i="16"/>
  <c r="J1736" i="16"/>
  <c r="J1744" i="16"/>
  <c r="P1744" i="16" s="1"/>
  <c r="J1752" i="16"/>
  <c r="J1760" i="16"/>
  <c r="P1760" i="16" s="1"/>
  <c r="J1768" i="16"/>
  <c r="J1776" i="16"/>
  <c r="J1784" i="16"/>
  <c r="J1792" i="16"/>
  <c r="J1800" i="16"/>
  <c r="J1808" i="16"/>
  <c r="P1808" i="16" s="1"/>
  <c r="J1816" i="16"/>
  <c r="J1824" i="16"/>
  <c r="P1824" i="16" s="1"/>
  <c r="J1832" i="16"/>
  <c r="J1840" i="16"/>
  <c r="J1848" i="16"/>
  <c r="J1856" i="16"/>
  <c r="J1864" i="16"/>
  <c r="J1872" i="16"/>
  <c r="P1872" i="16" s="1"/>
  <c r="J1880" i="16"/>
  <c r="J1888" i="16"/>
  <c r="P1888" i="16" s="1"/>
  <c r="J1896" i="16"/>
  <c r="J197" i="16"/>
  <c r="J53" i="16"/>
  <c r="J97" i="16"/>
  <c r="J240" i="16"/>
  <c r="J353" i="16"/>
  <c r="P353" i="16" s="1"/>
  <c r="J453" i="16"/>
  <c r="J577" i="16"/>
  <c r="J693" i="16"/>
  <c r="J750" i="16"/>
  <c r="J809" i="16"/>
  <c r="J870" i="16"/>
  <c r="J919" i="16"/>
  <c r="J982" i="16"/>
  <c r="P982" i="16" s="1"/>
  <c r="J1039" i="16"/>
  <c r="J1059" i="16"/>
  <c r="P1059" i="16" s="1"/>
  <c r="J1082" i="16"/>
  <c r="J1104" i="16"/>
  <c r="J1123" i="16"/>
  <c r="J1146" i="16"/>
  <c r="J1168" i="16"/>
  <c r="J1187" i="16"/>
  <c r="P1187" i="16" s="1"/>
  <c r="J1210" i="16"/>
  <c r="J1232" i="16"/>
  <c r="P1232" i="16" s="1"/>
  <c r="J1251" i="16"/>
  <c r="J1274" i="16"/>
  <c r="J1296" i="16"/>
  <c r="J1315" i="16"/>
  <c r="J1338" i="16"/>
  <c r="J1360" i="16"/>
  <c r="P1360" i="16" s="1"/>
  <c r="J1379" i="16"/>
  <c r="J1402" i="16"/>
  <c r="P1402" i="16" s="1"/>
  <c r="J1424" i="16"/>
  <c r="J1443" i="16"/>
  <c r="J1466" i="16"/>
  <c r="J1475" i="16"/>
  <c r="J1483" i="16"/>
  <c r="J1491" i="16"/>
  <c r="P1491" i="16" s="1"/>
  <c r="J1499" i="16"/>
  <c r="J1507" i="16"/>
  <c r="P1507" i="16" s="1"/>
  <c r="J1515" i="16"/>
  <c r="J1523" i="16"/>
  <c r="J1531" i="16"/>
  <c r="J1539" i="16"/>
  <c r="J1547" i="16"/>
  <c r="J1555" i="16"/>
  <c r="P1555" i="16" s="1"/>
  <c r="J1563" i="16"/>
  <c r="J1571" i="16"/>
  <c r="P1571" i="16" s="1"/>
  <c r="J1579" i="16"/>
  <c r="J1587" i="16"/>
  <c r="J1595" i="16"/>
  <c r="J1603" i="16"/>
  <c r="J1611" i="16"/>
  <c r="J1619" i="16"/>
  <c r="P1619" i="16" s="1"/>
  <c r="J1627" i="16"/>
  <c r="J1635" i="16"/>
  <c r="P1635" i="16" s="1"/>
  <c r="J1643" i="16"/>
  <c r="J1651" i="16"/>
  <c r="J1659" i="16"/>
  <c r="J1667" i="16"/>
  <c r="J1675" i="16"/>
  <c r="J1683" i="16"/>
  <c r="P1683" i="16" s="1"/>
  <c r="J1691" i="16"/>
  <c r="J1699" i="16"/>
  <c r="P1699" i="16" s="1"/>
  <c r="J1707" i="16"/>
  <c r="J1715" i="16"/>
  <c r="J1723" i="16"/>
  <c r="J1731" i="16"/>
  <c r="J1739" i="16"/>
  <c r="J1747" i="16"/>
  <c r="P1747" i="16" s="1"/>
  <c r="J1755" i="16"/>
  <c r="J1763" i="16"/>
  <c r="P1763" i="16" s="1"/>
  <c r="J1771" i="16"/>
  <c r="J1779" i="16"/>
  <c r="J1787" i="16"/>
  <c r="J1795" i="16"/>
  <c r="J1803" i="16"/>
  <c r="J1811" i="16"/>
  <c r="P1811" i="16" s="1"/>
  <c r="J1819" i="16"/>
  <c r="J1827" i="16"/>
  <c r="P1827" i="16" s="1"/>
  <c r="J1835" i="16"/>
  <c r="J1843" i="16"/>
  <c r="J1851" i="16"/>
  <c r="J1859" i="16"/>
  <c r="J1867" i="16"/>
  <c r="J1875" i="16"/>
  <c r="P1875" i="16" s="1"/>
  <c r="J1883" i="16"/>
  <c r="J1891" i="16"/>
  <c r="P1891" i="16" s="1"/>
  <c r="J1899" i="16"/>
  <c r="J144" i="16"/>
  <c r="J241" i="16"/>
  <c r="J368" i="16"/>
  <c r="J481" i="16"/>
  <c r="J581" i="16"/>
  <c r="J703" i="16"/>
  <c r="J761" i="16"/>
  <c r="P761" i="16" s="1"/>
  <c r="J814" i="16"/>
  <c r="J873" i="16"/>
  <c r="J934" i="16"/>
  <c r="J983" i="16"/>
  <c r="J1041" i="16"/>
  <c r="J1064" i="16"/>
  <c r="P1064" i="16" s="1"/>
  <c r="J1083" i="16"/>
  <c r="J1106" i="16"/>
  <c r="P1106" i="16" s="1"/>
  <c r="J1128" i="16"/>
  <c r="J1147" i="16"/>
  <c r="J1170" i="16"/>
  <c r="J1192" i="16"/>
  <c r="J1211" i="16"/>
  <c r="J1234" i="16"/>
  <c r="P1234" i="16" s="1"/>
  <c r="J1256" i="16"/>
  <c r="J1275" i="16"/>
  <c r="P1275" i="16" s="1"/>
  <c r="J1298" i="16"/>
  <c r="J1320" i="16"/>
  <c r="J1339" i="16"/>
  <c r="J1362" i="16"/>
  <c r="J1384" i="16"/>
  <c r="J1403" i="16"/>
  <c r="P1403" i="16" s="1"/>
  <c r="J1426" i="16"/>
  <c r="J1448" i="16"/>
  <c r="P1448" i="16" s="1"/>
  <c r="J1467" i="16"/>
  <c r="J1476" i="16"/>
  <c r="J1484" i="16"/>
  <c r="J1492" i="16"/>
  <c r="J1500" i="16"/>
  <c r="J1508" i="16"/>
  <c r="P1508" i="16" s="1"/>
  <c r="J1516" i="16"/>
  <c r="J1524" i="16"/>
  <c r="P1524" i="16" s="1"/>
  <c r="J1532" i="16"/>
  <c r="J1540" i="16"/>
  <c r="J1548" i="16"/>
  <c r="J1556" i="16"/>
  <c r="J1564" i="16"/>
  <c r="J1572" i="16"/>
  <c r="P1572" i="16" s="1"/>
  <c r="J1580" i="16"/>
  <c r="J1588" i="16"/>
  <c r="P1588" i="16" s="1"/>
  <c r="J1596" i="16"/>
  <c r="J1604" i="16"/>
  <c r="J1612" i="16"/>
  <c r="J1620" i="16"/>
  <c r="J1628" i="16"/>
  <c r="J1636" i="16"/>
  <c r="P1636" i="16" s="1"/>
  <c r="J1644" i="16"/>
  <c r="J1652" i="16"/>
  <c r="P1652" i="16" s="1"/>
  <c r="J1660" i="16"/>
  <c r="J1668" i="16"/>
  <c r="J1676" i="16"/>
  <c r="J1684" i="16"/>
  <c r="J1692" i="16"/>
  <c r="J1700" i="16"/>
  <c r="P1700" i="16" s="1"/>
  <c r="J1708" i="16"/>
  <c r="J1716" i="16"/>
  <c r="P1716" i="16" s="1"/>
  <c r="J1724" i="16"/>
  <c r="J1732" i="16"/>
  <c r="J1740" i="16"/>
  <c r="J1748" i="16"/>
  <c r="J1756" i="16"/>
  <c r="J1764" i="16"/>
  <c r="P1764" i="16" s="1"/>
  <c r="J1772" i="16"/>
  <c r="J1780" i="16"/>
  <c r="P1780" i="16" s="1"/>
  <c r="J1788" i="16"/>
  <c r="J1796" i="16"/>
  <c r="J1804" i="16"/>
  <c r="J1812" i="16"/>
  <c r="J1820" i="16"/>
  <c r="J1828" i="16"/>
  <c r="P1828" i="16" s="1"/>
  <c r="J1836" i="16"/>
  <c r="J1844" i="16"/>
  <c r="P1844" i="16" s="1"/>
  <c r="J1852" i="16"/>
  <c r="J1860" i="16"/>
  <c r="J1868" i="16"/>
  <c r="J1876" i="16"/>
  <c r="J1884" i="16"/>
  <c r="J1892" i="16"/>
  <c r="P1892" i="16" s="1"/>
  <c r="J1900" i="16"/>
  <c r="J149" i="16"/>
  <c r="P149" i="16" s="1"/>
  <c r="J272" i="16"/>
  <c r="J369" i="16"/>
  <c r="J496" i="16"/>
  <c r="J609" i="16"/>
  <c r="J705" i="16"/>
  <c r="J767" i="16"/>
  <c r="P767" i="16" s="1"/>
  <c r="J825" i="16"/>
  <c r="J878" i="16"/>
  <c r="P878" i="16" s="1"/>
  <c r="J937" i="16"/>
  <c r="J998" i="16"/>
  <c r="J1043" i="16"/>
  <c r="J1066" i="16"/>
  <c r="J1088" i="16"/>
  <c r="J1107" i="16"/>
  <c r="P1107" i="16" s="1"/>
  <c r="J1130" i="16"/>
  <c r="J1152" i="16"/>
  <c r="P1152" i="16" s="1"/>
  <c r="J1171" i="16"/>
  <c r="J1194" i="16"/>
  <c r="J1216" i="16"/>
  <c r="J1235" i="16"/>
  <c r="J1258" i="16"/>
  <c r="J1280" i="16"/>
  <c r="P1280" i="16" s="1"/>
  <c r="J1299" i="16"/>
  <c r="J1322" i="16"/>
  <c r="P1322" i="16" s="1"/>
  <c r="J1344" i="16"/>
  <c r="J1363" i="16"/>
  <c r="J1386" i="16"/>
  <c r="J1408" i="16"/>
  <c r="J1427" i="16"/>
  <c r="J1450" i="16"/>
  <c r="P1450" i="16" s="1"/>
  <c r="J1469" i="16"/>
  <c r="J1477" i="16"/>
  <c r="P1477" i="16" s="1"/>
  <c r="J1485" i="16"/>
  <c r="J1493" i="16"/>
  <c r="J1501" i="16"/>
  <c r="J1509" i="16"/>
  <c r="J1517" i="16"/>
  <c r="J1525" i="16"/>
  <c r="P1525" i="16" s="1"/>
  <c r="J1533" i="16"/>
  <c r="J1541" i="16"/>
  <c r="P1541" i="16" s="1"/>
  <c r="J1549" i="16"/>
  <c r="J1557" i="16"/>
  <c r="J1565" i="16"/>
  <c r="J1573" i="16"/>
  <c r="J1581" i="16"/>
  <c r="J1589" i="16"/>
  <c r="P1589" i="16" s="1"/>
  <c r="J1597" i="16"/>
  <c r="J1605" i="16"/>
  <c r="P1605" i="16" s="1"/>
  <c r="J1613" i="16"/>
  <c r="J1621" i="16"/>
  <c r="J1629" i="16"/>
  <c r="J1637" i="16"/>
  <c r="J1645" i="16"/>
  <c r="J1653" i="16"/>
  <c r="P1653" i="16" s="1"/>
  <c r="J1661" i="16"/>
  <c r="J1669" i="16"/>
  <c r="P1669" i="16" s="1"/>
  <c r="J1677" i="16"/>
  <c r="J1685" i="16"/>
  <c r="J1693" i="16"/>
  <c r="J1701" i="16"/>
  <c r="J1709" i="16"/>
  <c r="J1717" i="16"/>
  <c r="P1717" i="16" s="1"/>
  <c r="J1725" i="16"/>
  <c r="J1733" i="16"/>
  <c r="P1733" i="16" s="1"/>
  <c r="J1741" i="16"/>
  <c r="J1749" i="16"/>
  <c r="J1757" i="16"/>
  <c r="J1765" i="16"/>
  <c r="J1773" i="16"/>
  <c r="J1781" i="16"/>
  <c r="P1781" i="16" s="1"/>
  <c r="J1789" i="16"/>
  <c r="J1797" i="16"/>
  <c r="P1797" i="16" s="1"/>
  <c r="J1805" i="16"/>
  <c r="J1813" i="16"/>
  <c r="J1821" i="16"/>
  <c r="J1829" i="16"/>
  <c r="J1837" i="16"/>
  <c r="J1845" i="16"/>
  <c r="P1845" i="16" s="1"/>
  <c r="J1853" i="16"/>
  <c r="J1861" i="16"/>
  <c r="P1861" i="16" s="1"/>
  <c r="J1869" i="16"/>
  <c r="J1877" i="16"/>
  <c r="J1885" i="16"/>
  <c r="J1893" i="16"/>
  <c r="J160" i="16"/>
  <c r="J277" i="16"/>
  <c r="J400" i="16"/>
  <c r="J497" i="16"/>
  <c r="J624" i="16"/>
  <c r="J719" i="16"/>
  <c r="J769" i="16"/>
  <c r="J831" i="16"/>
  <c r="J889" i="16"/>
  <c r="J942" i="16"/>
  <c r="P942" i="16" s="1"/>
  <c r="J1001" i="16"/>
  <c r="J1048" i="16"/>
  <c r="P1048" i="16" s="1"/>
  <c r="J1067" i="16"/>
  <c r="J1090" i="16"/>
  <c r="J1112" i="16"/>
  <c r="J1131" i="16"/>
  <c r="J1154" i="16"/>
  <c r="J1176" i="16"/>
  <c r="P1176" i="16" s="1"/>
  <c r="J1195" i="16"/>
  <c r="J1218" i="16"/>
  <c r="P1218" i="16" s="1"/>
  <c r="J1240" i="16"/>
  <c r="J1259" i="16"/>
  <c r="J1282" i="16"/>
  <c r="J1304" i="16"/>
  <c r="J1323" i="16"/>
  <c r="J1346" i="16"/>
  <c r="P1346" i="16" s="1"/>
  <c r="J1368" i="16"/>
  <c r="J1387" i="16"/>
  <c r="P1387" i="16" s="1"/>
  <c r="J1410" i="16"/>
  <c r="J1432" i="16"/>
  <c r="J1451" i="16"/>
  <c r="J1470" i="16"/>
  <c r="J1478" i="16"/>
  <c r="J1486" i="16"/>
  <c r="P1486" i="16" s="1"/>
  <c r="J1494" i="16"/>
  <c r="J1502" i="16"/>
  <c r="P1502" i="16" s="1"/>
  <c r="J1510" i="16"/>
  <c r="J1518" i="16"/>
  <c r="J1526" i="16"/>
  <c r="J1534" i="16"/>
  <c r="J1542" i="16"/>
  <c r="J1550" i="16"/>
  <c r="P1550" i="16" s="1"/>
  <c r="J1558" i="16"/>
  <c r="J1566" i="16"/>
  <c r="P1566" i="16" s="1"/>
  <c r="J1574" i="16"/>
  <c r="J1582" i="16"/>
  <c r="J1590" i="16"/>
  <c r="J1598" i="16"/>
  <c r="J1606" i="16"/>
  <c r="J1614" i="16"/>
  <c r="P1614" i="16" s="1"/>
  <c r="J1622" i="16"/>
  <c r="J1630" i="16"/>
  <c r="P1630" i="16" s="1"/>
  <c r="J1638" i="16"/>
  <c r="J1646" i="16"/>
  <c r="J1654" i="16"/>
  <c r="J1662" i="16"/>
  <c r="J1670" i="16"/>
  <c r="J1678" i="16"/>
  <c r="P1678" i="16" s="1"/>
  <c r="J1686" i="16"/>
  <c r="J1694" i="16"/>
  <c r="P1694" i="16" s="1"/>
  <c r="J1702" i="16"/>
  <c r="J1710" i="16"/>
  <c r="J1718" i="16"/>
  <c r="J1726" i="16"/>
  <c r="J1734" i="16"/>
  <c r="J1742" i="16"/>
  <c r="P1742" i="16" s="1"/>
  <c r="J1750" i="16"/>
  <c r="J1758" i="16"/>
  <c r="P1758" i="16" s="1"/>
  <c r="J1766" i="16"/>
  <c r="J1774" i="16"/>
  <c r="J1782" i="16"/>
  <c r="J1790" i="16"/>
  <c r="J1798" i="16"/>
  <c r="J1806" i="16"/>
  <c r="P1806" i="16" s="1"/>
  <c r="J1814" i="16"/>
  <c r="J1822" i="16"/>
  <c r="P1822" i="16" s="1"/>
  <c r="J1830" i="16"/>
  <c r="J1838" i="16"/>
  <c r="J1846" i="16"/>
  <c r="J1854" i="16"/>
  <c r="J1862" i="16"/>
  <c r="J1870" i="16"/>
  <c r="P1870" i="16" s="1"/>
  <c r="J1878" i="16"/>
  <c r="J1886" i="16"/>
  <c r="P1886" i="16" s="1"/>
  <c r="J1894" i="16"/>
  <c r="J449" i="16"/>
  <c r="J742" i="16"/>
  <c r="J895" i="16"/>
  <c r="J1025" i="16"/>
  <c r="J1098" i="16"/>
  <c r="P1098" i="16" s="1"/>
  <c r="J1155" i="16"/>
  <c r="J1208" i="16"/>
  <c r="P1208" i="16" s="1"/>
  <c r="J1267" i="16"/>
  <c r="J1328" i="16"/>
  <c r="J1378" i="16"/>
  <c r="J1440" i="16"/>
  <c r="J1479" i="16"/>
  <c r="J1498" i="16"/>
  <c r="P1498" i="16" s="1"/>
  <c r="J1521" i="16"/>
  <c r="J1543" i="16"/>
  <c r="P1543" i="16" s="1"/>
  <c r="J1562" i="16"/>
  <c r="J1585" i="16"/>
  <c r="J1607" i="16"/>
  <c r="J1626" i="16"/>
  <c r="J1649" i="16"/>
  <c r="J1671" i="16"/>
  <c r="P1671" i="16" s="1"/>
  <c r="J1690" i="16"/>
  <c r="J1713" i="16"/>
  <c r="P1713" i="16" s="1"/>
  <c r="J1735" i="16"/>
  <c r="J1754" i="16"/>
  <c r="J1777" i="16"/>
  <c r="J1799" i="16"/>
  <c r="J1818" i="16"/>
  <c r="J1841" i="16"/>
  <c r="P1841" i="16" s="1"/>
  <c r="J1863" i="16"/>
  <c r="J1882" i="16"/>
  <c r="P1882" i="16" s="1"/>
  <c r="J1902" i="16"/>
  <c r="J1910" i="16"/>
  <c r="J1918" i="16"/>
  <c r="J1926" i="16"/>
  <c r="J1934" i="16"/>
  <c r="J1942" i="16"/>
  <c r="P1942" i="16" s="1"/>
  <c r="J1950" i="16"/>
  <c r="J1958" i="16"/>
  <c r="P1958" i="16" s="1"/>
  <c r="J1966" i="16"/>
  <c r="J1974" i="16"/>
  <c r="J1982" i="16"/>
  <c r="J1990" i="16"/>
  <c r="J1998" i="16"/>
  <c r="J2006" i="16"/>
  <c r="P2006" i="16" s="1"/>
  <c r="J2014" i="16"/>
  <c r="J2022" i="16"/>
  <c r="P2022" i="16" s="1"/>
  <c r="J2030" i="16"/>
  <c r="J2038" i="16"/>
  <c r="J2046" i="16"/>
  <c r="J2054" i="16"/>
  <c r="J2062" i="16"/>
  <c r="J2070" i="16"/>
  <c r="P2070" i="16" s="1"/>
  <c r="J2078" i="16"/>
  <c r="J2086" i="16"/>
  <c r="P2086" i="16" s="1"/>
  <c r="J2094" i="16"/>
  <c r="J2102" i="16"/>
  <c r="J2110" i="16"/>
  <c r="J2118" i="16"/>
  <c r="J2126" i="16"/>
  <c r="J2134" i="16"/>
  <c r="P2134" i="16" s="1"/>
  <c r="J2142" i="16"/>
  <c r="J2150" i="16"/>
  <c r="P2150" i="16" s="1"/>
  <c r="J2158" i="16"/>
  <c r="J2166" i="16"/>
  <c r="J2174" i="16"/>
  <c r="J2182" i="16"/>
  <c r="J2190" i="16"/>
  <c r="J2198" i="16"/>
  <c r="P2198" i="16" s="1"/>
  <c r="J2206" i="16"/>
  <c r="J2214" i="16"/>
  <c r="P2214" i="16" s="1"/>
  <c r="J2222" i="16"/>
  <c r="J2230" i="16"/>
  <c r="J2238" i="16"/>
  <c r="J2246" i="16"/>
  <c r="J2254" i="16"/>
  <c r="J2262" i="16"/>
  <c r="P2262" i="16" s="1"/>
  <c r="J2270" i="16"/>
  <c r="J2278" i="16"/>
  <c r="P2278" i="16" s="1"/>
  <c r="J2286" i="16"/>
  <c r="J2294" i="16"/>
  <c r="J2302" i="16"/>
  <c r="J2310" i="16"/>
  <c r="J2318" i="16"/>
  <c r="J2326" i="16"/>
  <c r="P2326" i="16" s="1"/>
  <c r="J225" i="16"/>
  <c r="J544" i="16"/>
  <c r="J783" i="16"/>
  <c r="J918" i="16"/>
  <c r="J1056" i="16"/>
  <c r="J1114" i="16"/>
  <c r="J1163" i="16"/>
  <c r="J1226" i="16"/>
  <c r="P1226" i="16" s="1"/>
  <c r="J1283" i="16"/>
  <c r="J1336" i="16"/>
  <c r="P1336" i="16" s="1"/>
  <c r="J1395" i="16"/>
  <c r="J1456" i="16"/>
  <c r="J1482" i="16"/>
  <c r="J1505" i="16"/>
  <c r="J1527" i="16"/>
  <c r="J1546" i="16"/>
  <c r="P1546" i="16" s="1"/>
  <c r="J1569" i="16"/>
  <c r="J1591" i="16"/>
  <c r="P1591" i="16" s="1"/>
  <c r="J1610" i="16"/>
  <c r="J1633" i="16"/>
  <c r="J1655" i="16"/>
  <c r="J1674" i="16"/>
  <c r="J1697" i="16"/>
  <c r="J1719" i="16"/>
  <c r="P1719" i="16" s="1"/>
  <c r="J1738" i="16"/>
  <c r="J1761" i="16"/>
  <c r="P1761" i="16" s="1"/>
  <c r="J1783" i="16"/>
  <c r="J1802" i="16"/>
  <c r="J1825" i="16"/>
  <c r="J1847" i="16"/>
  <c r="J1866" i="16"/>
  <c r="J1889" i="16"/>
  <c r="P1889" i="16" s="1"/>
  <c r="J1904" i="16"/>
  <c r="J1912" i="16"/>
  <c r="P1912" i="16" s="1"/>
  <c r="J1920" i="16"/>
  <c r="J1928" i="16"/>
  <c r="J1936" i="16"/>
  <c r="J1944" i="16"/>
  <c r="J1952" i="16"/>
  <c r="J1960" i="16"/>
  <c r="P1960" i="16" s="1"/>
  <c r="J1968" i="16"/>
  <c r="J1976" i="16"/>
  <c r="P1976" i="16" s="1"/>
  <c r="J1984" i="16"/>
  <c r="J1992" i="16"/>
  <c r="J2000" i="16"/>
  <c r="J2008" i="16"/>
  <c r="J2016" i="16"/>
  <c r="J2024" i="16"/>
  <c r="P2024" i="16" s="1"/>
  <c r="J2032" i="16"/>
  <c r="J2040" i="16"/>
  <c r="P2040" i="16" s="1"/>
  <c r="J2048" i="16"/>
  <c r="J2056" i="16"/>
  <c r="J2064" i="16"/>
  <c r="J2072" i="16"/>
  <c r="J2080" i="16"/>
  <c r="J2088" i="16"/>
  <c r="P2088" i="16" s="1"/>
  <c r="J2096" i="16"/>
  <c r="J2104" i="16"/>
  <c r="P2104" i="16" s="1"/>
  <c r="J2112" i="16"/>
  <c r="J2120" i="16"/>
  <c r="J2128" i="16"/>
  <c r="J2136" i="16"/>
  <c r="J2144" i="16"/>
  <c r="J2152" i="16"/>
  <c r="P2152" i="16" s="1"/>
  <c r="J2160" i="16"/>
  <c r="J2168" i="16"/>
  <c r="P2168" i="16" s="1"/>
  <c r="J2176" i="16"/>
  <c r="J2184" i="16"/>
  <c r="J2192" i="16"/>
  <c r="J2200" i="16"/>
  <c r="J2208" i="16"/>
  <c r="J2216" i="16"/>
  <c r="P2216" i="16" s="1"/>
  <c r="J2224" i="16"/>
  <c r="J2232" i="16"/>
  <c r="P2232" i="16" s="1"/>
  <c r="J2240" i="16"/>
  <c r="J2248" i="16"/>
  <c r="J2256" i="16"/>
  <c r="J2264" i="16"/>
  <c r="J2272" i="16"/>
  <c r="J2280" i="16"/>
  <c r="P2280" i="16" s="1"/>
  <c r="J2288" i="16"/>
  <c r="J2296" i="16"/>
  <c r="P2296" i="16" s="1"/>
  <c r="J2304" i="16"/>
  <c r="J2312" i="16"/>
  <c r="J2320" i="16"/>
  <c r="J2328" i="16"/>
  <c r="J288" i="16"/>
  <c r="J565" i="16"/>
  <c r="J791" i="16"/>
  <c r="J953" i="16"/>
  <c r="P953" i="16" s="1"/>
  <c r="J1058" i="16"/>
  <c r="J1120" i="16"/>
  <c r="J1178" i="16"/>
  <c r="J1227" i="16"/>
  <c r="J1290" i="16"/>
  <c r="J1347" i="16"/>
  <c r="P1347" i="16" s="1"/>
  <c r="J1400" i="16"/>
  <c r="J1459" i="16"/>
  <c r="P1459" i="16" s="1"/>
  <c r="J1487" i="16"/>
  <c r="J1506" i="16"/>
  <c r="J1529" i="16"/>
  <c r="J1551" i="16"/>
  <c r="J1570" i="16"/>
  <c r="J1593" i="16"/>
  <c r="P1593" i="16" s="1"/>
  <c r="J1615" i="16"/>
  <c r="J1634" i="16"/>
  <c r="P1634" i="16" s="1"/>
  <c r="J1657" i="16"/>
  <c r="J1679" i="16"/>
  <c r="J1698" i="16"/>
  <c r="J1721" i="16"/>
  <c r="J1743" i="16"/>
  <c r="J1762" i="16"/>
  <c r="P1762" i="16" s="1"/>
  <c r="J1785" i="16"/>
  <c r="J1807" i="16"/>
  <c r="P1807" i="16" s="1"/>
  <c r="J1826" i="16"/>
  <c r="J1849" i="16"/>
  <c r="J1871" i="16"/>
  <c r="J1890" i="16"/>
  <c r="J1905" i="16"/>
  <c r="J1913" i="16"/>
  <c r="P1913" i="16" s="1"/>
  <c r="J1921" i="16"/>
  <c r="J1929" i="16"/>
  <c r="P1929" i="16" s="1"/>
  <c r="J1937" i="16"/>
  <c r="J1945" i="16"/>
  <c r="J1953" i="16"/>
  <c r="J1961" i="16"/>
  <c r="J1969" i="16"/>
  <c r="J1977" i="16"/>
  <c r="P1977" i="16" s="1"/>
  <c r="J1985" i="16"/>
  <c r="J1993" i="16"/>
  <c r="P1993" i="16" s="1"/>
  <c r="J2001" i="16"/>
  <c r="J2009" i="16"/>
  <c r="J2017" i="16"/>
  <c r="J2025" i="16"/>
  <c r="J2033" i="16"/>
  <c r="J2041" i="16"/>
  <c r="P2041" i="16" s="1"/>
  <c r="J2049" i="16"/>
  <c r="J2057" i="16"/>
  <c r="P2057" i="16" s="1"/>
  <c r="J2065" i="16"/>
  <c r="J2073" i="16"/>
  <c r="J2081" i="16"/>
  <c r="J2089" i="16"/>
  <c r="J2097" i="16"/>
  <c r="J2105" i="16"/>
  <c r="P2105" i="16" s="1"/>
  <c r="J2113" i="16"/>
  <c r="J2121" i="16"/>
  <c r="P2121" i="16" s="1"/>
  <c r="J2129" i="16"/>
  <c r="J2137" i="16"/>
  <c r="J2145" i="16"/>
  <c r="J2153" i="16"/>
  <c r="J2161" i="16"/>
  <c r="J2169" i="16"/>
  <c r="P2169" i="16" s="1"/>
  <c r="J2177" i="16"/>
  <c r="J2185" i="16"/>
  <c r="P2185" i="16" s="1"/>
  <c r="J2193" i="16"/>
  <c r="J2201" i="16"/>
  <c r="J2209" i="16"/>
  <c r="J2217" i="16"/>
  <c r="J2225" i="16"/>
  <c r="J2233" i="16"/>
  <c r="P2233" i="16" s="1"/>
  <c r="J2241" i="16"/>
  <c r="J2249" i="16"/>
  <c r="P2249" i="16" s="1"/>
  <c r="J2257" i="16"/>
  <c r="J2265" i="16"/>
  <c r="J2273" i="16"/>
  <c r="J2281" i="16"/>
  <c r="J2289" i="16"/>
  <c r="J2297" i="16"/>
  <c r="P2297" i="16" s="1"/>
  <c r="J2305" i="16"/>
  <c r="J2313" i="16"/>
  <c r="P2313" i="16" s="1"/>
  <c r="J2321" i="16"/>
  <c r="J2329" i="16"/>
  <c r="J321" i="16"/>
  <c r="J625" i="16"/>
  <c r="J806" i="16"/>
  <c r="J961" i="16"/>
  <c r="P961" i="16" s="1"/>
  <c r="J1072" i="16"/>
  <c r="J1122" i="16"/>
  <c r="P1122" i="16" s="1"/>
  <c r="J1184" i="16"/>
  <c r="J1242" i="16"/>
  <c r="J1291" i="16"/>
  <c r="J1354" i="16"/>
  <c r="J1411" i="16"/>
  <c r="J1464" i="16"/>
  <c r="P1464" i="16" s="1"/>
  <c r="J1489" i="16"/>
  <c r="J1511" i="16"/>
  <c r="P1511" i="16" s="1"/>
  <c r="J1530" i="16"/>
  <c r="J1553" i="16"/>
  <c r="J1575" i="16"/>
  <c r="J1594" i="16"/>
  <c r="J1617" i="16"/>
  <c r="J1639" i="16"/>
  <c r="P1639" i="16" s="1"/>
  <c r="J1658" i="16"/>
  <c r="J1681" i="16"/>
  <c r="P1681" i="16" s="1"/>
  <c r="J1703" i="16"/>
  <c r="J1722" i="16"/>
  <c r="J1745" i="16"/>
  <c r="J1767" i="16"/>
  <c r="J1786" i="16"/>
  <c r="J1809" i="16"/>
  <c r="P1809" i="16" s="1"/>
  <c r="J1831" i="16"/>
  <c r="J1850" i="16"/>
  <c r="P1850" i="16" s="1"/>
  <c r="J1873" i="16"/>
  <c r="J1895" i="16"/>
  <c r="J1906" i="16"/>
  <c r="J1914" i="16"/>
  <c r="J1922" i="16"/>
  <c r="J1930" i="16"/>
  <c r="P1930" i="16" s="1"/>
  <c r="J1938" i="16"/>
  <c r="J1946" i="16"/>
  <c r="P1946" i="16" s="1"/>
  <c r="J1954" i="16"/>
  <c r="J1962" i="16"/>
  <c r="J1970" i="16"/>
  <c r="J1978" i="16"/>
  <c r="J1986" i="16"/>
  <c r="J1994" i="16"/>
  <c r="P1994" i="16" s="1"/>
  <c r="J2002" i="16"/>
  <c r="J2010" i="16"/>
  <c r="P2010" i="16" s="1"/>
  <c r="J2018" i="16"/>
  <c r="J2026" i="16"/>
  <c r="J2034" i="16"/>
  <c r="J2042" i="16"/>
  <c r="J2050" i="16"/>
  <c r="J2058" i="16"/>
  <c r="P2058" i="16" s="1"/>
  <c r="J2066" i="16"/>
  <c r="J2074" i="16"/>
  <c r="P2074" i="16" s="1"/>
  <c r="J2082" i="16"/>
  <c r="J2090" i="16"/>
  <c r="J2098" i="16"/>
  <c r="J2106" i="16"/>
  <c r="J2114" i="16"/>
  <c r="J2122" i="16"/>
  <c r="P2122" i="16" s="1"/>
  <c r="J2130" i="16"/>
  <c r="J2138" i="16"/>
  <c r="P2138" i="16" s="1"/>
  <c r="J2146" i="16"/>
  <c r="J2154" i="16"/>
  <c r="J2162" i="16"/>
  <c r="J2170" i="16"/>
  <c r="J2178" i="16"/>
  <c r="J2186" i="16"/>
  <c r="P2186" i="16" s="1"/>
  <c r="J2194" i="16"/>
  <c r="J2202" i="16"/>
  <c r="P2202" i="16" s="1"/>
  <c r="J2210" i="16"/>
  <c r="J2218" i="16"/>
  <c r="J2226" i="16"/>
  <c r="J2234" i="16"/>
  <c r="J2242" i="16"/>
  <c r="J2250" i="16"/>
  <c r="P2250" i="16" s="1"/>
  <c r="J2258" i="16"/>
  <c r="J2266" i="16"/>
  <c r="P2266" i="16" s="1"/>
  <c r="J2274" i="16"/>
  <c r="J2282" i="16"/>
  <c r="J2290" i="16"/>
  <c r="J2298" i="16"/>
  <c r="J2306" i="16"/>
  <c r="J2314" i="16"/>
  <c r="P2314" i="16" s="1"/>
  <c r="J2322" i="16"/>
  <c r="J325" i="16"/>
  <c r="P325" i="16" s="1"/>
  <c r="J661" i="16"/>
  <c r="J833" i="16"/>
  <c r="J975" i="16"/>
  <c r="J1075" i="16"/>
  <c r="J1136" i="16"/>
  <c r="J1186" i="16"/>
  <c r="P1186" i="16" s="1"/>
  <c r="J1248" i="16"/>
  <c r="J1306" i="16"/>
  <c r="P1306" i="16" s="1"/>
  <c r="J1355" i="16"/>
  <c r="J1418" i="16"/>
  <c r="J1471" i="16"/>
  <c r="J1490" i="16"/>
  <c r="J1513" i="16"/>
  <c r="J1535" i="16"/>
  <c r="P1535" i="16" s="1"/>
  <c r="J1554" i="16"/>
  <c r="J1577" i="16"/>
  <c r="P1577" i="16" s="1"/>
  <c r="J1599" i="16"/>
  <c r="J1618" i="16"/>
  <c r="J1641" i="16"/>
  <c r="J1663" i="16"/>
  <c r="J1682" i="16"/>
  <c r="J1705" i="16"/>
  <c r="P1705" i="16" s="1"/>
  <c r="J1727" i="16"/>
  <c r="J1746" i="16"/>
  <c r="P1746" i="16" s="1"/>
  <c r="J1769" i="16"/>
  <c r="J1791" i="16"/>
  <c r="J1810" i="16"/>
  <c r="J1833" i="16"/>
  <c r="J1855" i="16"/>
  <c r="J1874" i="16"/>
  <c r="P1874" i="16" s="1"/>
  <c r="J1897" i="16"/>
  <c r="J1907" i="16"/>
  <c r="P1907" i="16" s="1"/>
  <c r="J1915" i="16"/>
  <c r="J1923" i="16"/>
  <c r="J1931" i="16"/>
  <c r="J1939" i="16"/>
  <c r="J1947" i="16"/>
  <c r="J1955" i="16"/>
  <c r="P1955" i="16" s="1"/>
  <c r="J1963" i="16"/>
  <c r="J1971" i="16"/>
  <c r="P1971" i="16" s="1"/>
  <c r="J1979" i="16"/>
  <c r="J1987" i="16"/>
  <c r="J1995" i="16"/>
  <c r="J2003" i="16"/>
  <c r="J2011" i="16"/>
  <c r="J2019" i="16"/>
  <c r="P2019" i="16" s="1"/>
  <c r="J2027" i="16"/>
  <c r="J2035" i="16"/>
  <c r="P2035" i="16" s="1"/>
  <c r="J2043" i="16"/>
  <c r="J2051" i="16"/>
  <c r="J2059" i="16"/>
  <c r="J2067" i="16"/>
  <c r="J2075" i="16"/>
  <c r="J2083" i="16"/>
  <c r="P2083" i="16" s="1"/>
  <c r="J2091" i="16"/>
  <c r="J2099" i="16"/>
  <c r="P2099" i="16" s="1"/>
  <c r="J2107" i="16"/>
  <c r="J2115" i="16"/>
  <c r="J2123" i="16"/>
  <c r="J2131" i="16"/>
  <c r="J2139" i="16"/>
  <c r="J2147" i="16"/>
  <c r="P2147" i="16" s="1"/>
  <c r="J2155" i="16"/>
  <c r="J2163" i="16"/>
  <c r="P2163" i="16" s="1"/>
  <c r="J2171" i="16"/>
  <c r="J2179" i="16"/>
  <c r="J2187" i="16"/>
  <c r="J2195" i="16"/>
  <c r="J2203" i="16"/>
  <c r="J2211" i="16"/>
  <c r="P2211" i="16" s="1"/>
  <c r="J2219" i="16"/>
  <c r="J2227" i="16"/>
  <c r="P2227" i="16" s="1"/>
  <c r="J2235" i="16"/>
  <c r="J2243" i="16"/>
  <c r="J2251" i="16"/>
  <c r="J2259" i="16"/>
  <c r="J2267" i="16"/>
  <c r="J2275" i="16"/>
  <c r="P2275" i="16" s="1"/>
  <c r="J2283" i="16"/>
  <c r="J2291" i="16"/>
  <c r="P2291" i="16" s="1"/>
  <c r="J2299" i="16"/>
  <c r="J2307" i="16"/>
  <c r="J2315" i="16"/>
  <c r="J2323" i="16"/>
  <c r="J2331" i="16"/>
  <c r="J745" i="16"/>
  <c r="P745" i="16" s="1"/>
  <c r="J1091" i="16"/>
  <c r="J1250" i="16"/>
  <c r="P1250" i="16" s="1"/>
  <c r="J1392" i="16"/>
  <c r="J1497" i="16"/>
  <c r="J1559" i="16"/>
  <c r="J1609" i="16"/>
  <c r="J1666" i="16"/>
  <c r="J1729" i="16"/>
  <c r="P1729" i="16" s="1"/>
  <c r="J1778" i="16"/>
  <c r="J1839" i="16"/>
  <c r="P1839" i="16" s="1"/>
  <c r="J1898" i="16"/>
  <c r="J1919" i="16"/>
  <c r="J1941" i="16"/>
  <c r="J1964" i="16"/>
  <c r="J1983" i="16"/>
  <c r="J2005" i="16"/>
  <c r="P2005" i="16" s="1"/>
  <c r="J2028" i="16"/>
  <c r="J2047" i="16"/>
  <c r="P2047" i="16" s="1"/>
  <c r="J2069" i="16"/>
  <c r="J2092" i="16"/>
  <c r="J2111" i="16"/>
  <c r="J2133" i="16"/>
  <c r="J2156" i="16"/>
  <c r="J2175" i="16"/>
  <c r="P2175" i="16" s="1"/>
  <c r="J2197" i="16"/>
  <c r="J2220" i="16"/>
  <c r="P2220" i="16" s="1"/>
  <c r="J2239" i="16"/>
  <c r="J2261" i="16"/>
  <c r="J2284" i="16"/>
  <c r="J2303" i="16"/>
  <c r="J2325" i="16"/>
  <c r="J2337" i="16"/>
  <c r="P2337" i="16" s="1"/>
  <c r="J2345" i="16"/>
  <c r="J2353" i="16"/>
  <c r="P2353" i="16" s="1"/>
  <c r="J2361" i="16"/>
  <c r="J2369" i="16"/>
  <c r="J2377" i="16"/>
  <c r="J2385" i="16"/>
  <c r="J2393" i="16"/>
  <c r="J2401" i="16"/>
  <c r="P2401" i="16" s="1"/>
  <c r="J2409" i="16"/>
  <c r="J2417" i="16"/>
  <c r="P2417" i="16" s="1"/>
  <c r="J2425" i="16"/>
  <c r="J2433" i="16"/>
  <c r="J2441" i="16"/>
  <c r="J2449" i="16"/>
  <c r="J2457" i="16"/>
  <c r="J2465" i="16"/>
  <c r="P2465" i="16" s="1"/>
  <c r="J2473" i="16"/>
  <c r="J2481" i="16"/>
  <c r="P2481" i="16" s="1"/>
  <c r="J2489" i="16"/>
  <c r="J2497" i="16"/>
  <c r="J2505" i="16"/>
  <c r="J2513" i="16"/>
  <c r="J2521" i="16"/>
  <c r="J2529" i="16"/>
  <c r="P2529" i="16" s="1"/>
  <c r="J29" i="14"/>
  <c r="J37" i="14"/>
  <c r="P37" i="14" s="1"/>
  <c r="J45" i="14"/>
  <c r="J53" i="14"/>
  <c r="J61" i="14"/>
  <c r="J69" i="14"/>
  <c r="J77" i="14"/>
  <c r="J85" i="14"/>
  <c r="P85" i="14" s="1"/>
  <c r="J93" i="14"/>
  <c r="J101" i="14"/>
  <c r="P101" i="14" s="1"/>
  <c r="J109" i="14"/>
  <c r="J117" i="14"/>
  <c r="J125" i="14"/>
  <c r="J133" i="14"/>
  <c r="J141" i="14"/>
  <c r="J149" i="14"/>
  <c r="P149" i="14" s="1"/>
  <c r="J157" i="14"/>
  <c r="J165" i="14"/>
  <c r="J173" i="14"/>
  <c r="J181" i="14"/>
  <c r="J189" i="14"/>
  <c r="J197" i="14"/>
  <c r="J205" i="14"/>
  <c r="J213" i="14"/>
  <c r="P213" i="14" s="1"/>
  <c r="J221" i="14"/>
  <c r="J229" i="14"/>
  <c r="P229" i="14" s="1"/>
  <c r="J237" i="14"/>
  <c r="J245" i="14"/>
  <c r="J854" i="16"/>
  <c r="J1099" i="16"/>
  <c r="J1264" i="16"/>
  <c r="J1419" i="16"/>
  <c r="P1419" i="16" s="1"/>
  <c r="J1503" i="16"/>
  <c r="J1561" i="16"/>
  <c r="P1561" i="16" s="1"/>
  <c r="J1623" i="16"/>
  <c r="J1673" i="16"/>
  <c r="J1730" i="16"/>
  <c r="J1793" i="16"/>
  <c r="J1842" i="16"/>
  <c r="J1901" i="16"/>
  <c r="P1901" i="16" s="1"/>
  <c r="J1924" i="16"/>
  <c r="J1943" i="16"/>
  <c r="P1943" i="16" s="1"/>
  <c r="J1965" i="16"/>
  <c r="J1988" i="16"/>
  <c r="J2007" i="16"/>
  <c r="J2029" i="16"/>
  <c r="J2052" i="16"/>
  <c r="J2071" i="16"/>
  <c r="P2071" i="16" s="1"/>
  <c r="J2093" i="16"/>
  <c r="J2116" i="16"/>
  <c r="P2116" i="16" s="1"/>
  <c r="J2135" i="16"/>
  <c r="J2157" i="16"/>
  <c r="J2180" i="16"/>
  <c r="J2199" i="16"/>
  <c r="J2221" i="16"/>
  <c r="J2244" i="16"/>
  <c r="P2244" i="16" s="1"/>
  <c r="J2263" i="16"/>
  <c r="J2285" i="16"/>
  <c r="P2285" i="16" s="1"/>
  <c r="J2308" i="16"/>
  <c r="J2327" i="16"/>
  <c r="J2338" i="16"/>
  <c r="J2346" i="16"/>
  <c r="J2354" i="16"/>
  <c r="J2362" i="16"/>
  <c r="P2362" i="16" s="1"/>
  <c r="J2370" i="16"/>
  <c r="J2378" i="16"/>
  <c r="P2378" i="16" s="1"/>
  <c r="J2386" i="16"/>
  <c r="J2394" i="16"/>
  <c r="J2402" i="16"/>
  <c r="J2410" i="16"/>
  <c r="J2418" i="16"/>
  <c r="J2426" i="16"/>
  <c r="P2426" i="16" s="1"/>
  <c r="J2434" i="16"/>
  <c r="J2442" i="16"/>
  <c r="P2442" i="16" s="1"/>
  <c r="J2450" i="16"/>
  <c r="J2458" i="16"/>
  <c r="J2466" i="16"/>
  <c r="J2474" i="16"/>
  <c r="J2482" i="16"/>
  <c r="J2490" i="16"/>
  <c r="P2490" i="16" s="1"/>
  <c r="J2498" i="16"/>
  <c r="J2506" i="16"/>
  <c r="P2506" i="16" s="1"/>
  <c r="J2514" i="16"/>
  <c r="J2522" i="16"/>
  <c r="J22" i="14"/>
  <c r="J30" i="14"/>
  <c r="J38" i="14"/>
  <c r="J46" i="14"/>
  <c r="P46" i="14" s="1"/>
  <c r="J54" i="14"/>
  <c r="J62" i="14"/>
  <c r="P62" i="14" s="1"/>
  <c r="J70" i="14"/>
  <c r="J78" i="14"/>
  <c r="J86" i="14"/>
  <c r="J94" i="14"/>
  <c r="J102" i="14"/>
  <c r="J110" i="14"/>
  <c r="P110" i="14" s="1"/>
  <c r="J118" i="14"/>
  <c r="J126" i="14"/>
  <c r="P126" i="14" s="1"/>
  <c r="J134" i="14"/>
  <c r="J142" i="14"/>
  <c r="J150" i="14"/>
  <c r="J158" i="14"/>
  <c r="J166" i="14"/>
  <c r="J174" i="14"/>
  <c r="P174" i="14" s="1"/>
  <c r="J182" i="14"/>
  <c r="J190" i="14"/>
  <c r="P190" i="14" s="1"/>
  <c r="J198" i="14"/>
  <c r="J206" i="14"/>
  <c r="J214" i="14"/>
  <c r="J222" i="14"/>
  <c r="J230" i="14"/>
  <c r="J238" i="14"/>
  <c r="P238" i="14" s="1"/>
  <c r="J246" i="14"/>
  <c r="J181" i="16"/>
  <c r="P181" i="16" s="1"/>
  <c r="J855" i="16"/>
  <c r="J1139" i="16"/>
  <c r="J1272" i="16"/>
  <c r="J1434" i="16"/>
  <c r="J1514" i="16"/>
  <c r="J1567" i="16"/>
  <c r="P1567" i="16" s="1"/>
  <c r="J1625" i="16"/>
  <c r="J1687" i="16"/>
  <c r="P1687" i="16" s="1"/>
  <c r="J1737" i="16"/>
  <c r="J1794" i="16"/>
  <c r="J1857" i="16"/>
  <c r="J1903" i="16"/>
  <c r="J1925" i="16"/>
  <c r="J1948" i="16"/>
  <c r="P1948" i="16" s="1"/>
  <c r="J1967" i="16"/>
  <c r="J1989" i="16"/>
  <c r="P1989" i="16" s="1"/>
  <c r="J2012" i="16"/>
  <c r="J2031" i="16"/>
  <c r="J2053" i="16"/>
  <c r="J2076" i="16"/>
  <c r="J2095" i="16"/>
  <c r="J2117" i="16"/>
  <c r="P2117" i="16" s="1"/>
  <c r="J2140" i="16"/>
  <c r="J2159" i="16"/>
  <c r="P2159" i="16" s="1"/>
  <c r="J2181" i="16"/>
  <c r="J2204" i="16"/>
  <c r="J2223" i="16"/>
  <c r="J2245" i="16"/>
  <c r="J2268" i="16"/>
  <c r="J2287" i="16"/>
  <c r="P2287" i="16" s="1"/>
  <c r="J2309" i="16"/>
  <c r="J2330" i="16"/>
  <c r="P2330" i="16" s="1"/>
  <c r="J2339" i="16"/>
  <c r="J2347" i="16"/>
  <c r="J2355" i="16"/>
  <c r="J2363" i="16"/>
  <c r="J2371" i="16"/>
  <c r="J2379" i="16"/>
  <c r="P2379" i="16" s="1"/>
  <c r="J2387" i="16"/>
  <c r="J2395" i="16"/>
  <c r="P2395" i="16" s="1"/>
  <c r="J2403" i="16"/>
  <c r="J2411" i="16"/>
  <c r="J2419" i="16"/>
  <c r="J2427" i="16"/>
  <c r="J2435" i="16"/>
  <c r="J2443" i="16"/>
  <c r="P2443" i="16" s="1"/>
  <c r="J2451" i="16"/>
  <c r="J2459" i="16"/>
  <c r="P2459" i="16" s="1"/>
  <c r="J2467" i="16"/>
  <c r="J2475" i="16"/>
  <c r="J2483" i="16"/>
  <c r="J2491" i="16"/>
  <c r="J2499" i="16"/>
  <c r="J2507" i="16"/>
  <c r="P2507" i="16" s="1"/>
  <c r="J2515" i="16"/>
  <c r="J2523" i="16"/>
  <c r="P2523" i="16" s="1"/>
  <c r="J23" i="14"/>
  <c r="J31" i="14"/>
  <c r="J39" i="14"/>
  <c r="J47" i="14"/>
  <c r="J55" i="14"/>
  <c r="J63" i="14"/>
  <c r="P63" i="14" s="1"/>
  <c r="J71" i="14"/>
  <c r="J79" i="14"/>
  <c r="P79" i="14" s="1"/>
  <c r="J87" i="14"/>
  <c r="J95" i="14"/>
  <c r="J103" i="14"/>
  <c r="J111" i="14"/>
  <c r="J119" i="14"/>
  <c r="J127" i="14"/>
  <c r="P127" i="14" s="1"/>
  <c r="J135" i="14"/>
  <c r="J143" i="14"/>
  <c r="P143" i="14" s="1"/>
  <c r="J151" i="14"/>
  <c r="J159" i="14"/>
  <c r="J167" i="14"/>
  <c r="J175" i="14"/>
  <c r="J183" i="14"/>
  <c r="J191" i="14"/>
  <c r="P191" i="14" s="1"/>
  <c r="J199" i="14"/>
  <c r="J207" i="14"/>
  <c r="P207" i="14" s="1"/>
  <c r="J215" i="14"/>
  <c r="J223" i="14"/>
  <c r="J231" i="14"/>
  <c r="J239" i="14"/>
  <c r="J405" i="16"/>
  <c r="J911" i="16"/>
  <c r="P911" i="16" s="1"/>
  <c r="J1144" i="16"/>
  <c r="J1312" i="16"/>
  <c r="P1312" i="16" s="1"/>
  <c r="J1442" i="16"/>
  <c r="J1519" i="16"/>
  <c r="J1578" i="16"/>
  <c r="J1631" i="16"/>
  <c r="J1689" i="16"/>
  <c r="J1751" i="16"/>
  <c r="P1751" i="16" s="1"/>
  <c r="J1801" i="16"/>
  <c r="J1858" i="16"/>
  <c r="P1858" i="16" s="1"/>
  <c r="J1908" i="16"/>
  <c r="J1927" i="16"/>
  <c r="J1949" i="16"/>
  <c r="J1972" i="16"/>
  <c r="J1991" i="16"/>
  <c r="J2013" i="16"/>
  <c r="P2013" i="16" s="1"/>
  <c r="J2036" i="16"/>
  <c r="J2055" i="16"/>
  <c r="P2055" i="16" s="1"/>
  <c r="J2077" i="16"/>
  <c r="J2100" i="16"/>
  <c r="J2119" i="16"/>
  <c r="J2141" i="16"/>
  <c r="J2164" i="16"/>
  <c r="J2183" i="16"/>
  <c r="P2183" i="16" s="1"/>
  <c r="J2205" i="16"/>
  <c r="J2228" i="16"/>
  <c r="P2228" i="16" s="1"/>
  <c r="J2247" i="16"/>
  <c r="J2269" i="16"/>
  <c r="J2292" i="16"/>
  <c r="J2311" i="16"/>
  <c r="J2332" i="16"/>
  <c r="J2340" i="16"/>
  <c r="P2340" i="16" s="1"/>
  <c r="J2348" i="16"/>
  <c r="J2356" i="16"/>
  <c r="P2356" i="16" s="1"/>
  <c r="J2364" i="16"/>
  <c r="J2372" i="16"/>
  <c r="J2380" i="16"/>
  <c r="J2388" i="16"/>
  <c r="J2396" i="16"/>
  <c r="J2404" i="16"/>
  <c r="P2404" i="16" s="1"/>
  <c r="J2412" i="16"/>
  <c r="J2420" i="16"/>
  <c r="P2420" i="16" s="1"/>
  <c r="J2428" i="16"/>
  <c r="J2436" i="16"/>
  <c r="J2444" i="16"/>
  <c r="J2452" i="16"/>
  <c r="J2460" i="16"/>
  <c r="J2468" i="16"/>
  <c r="P2468" i="16" s="1"/>
  <c r="J2476" i="16"/>
  <c r="J2484" i="16"/>
  <c r="P2484" i="16" s="1"/>
  <c r="J2492" i="16"/>
  <c r="J2500" i="16"/>
  <c r="J2508" i="16"/>
  <c r="J2516" i="16"/>
  <c r="J2524" i="16"/>
  <c r="J24" i="14"/>
  <c r="P24" i="14" s="1"/>
  <c r="J32" i="14"/>
  <c r="J40" i="14"/>
  <c r="P40" i="14" s="1"/>
  <c r="J48" i="14"/>
  <c r="J56" i="14"/>
  <c r="J64" i="14"/>
  <c r="J72" i="14"/>
  <c r="J80" i="14"/>
  <c r="J88" i="14"/>
  <c r="P88" i="14" s="1"/>
  <c r="J96" i="14"/>
  <c r="J104" i="14"/>
  <c r="P104" i="14" s="1"/>
  <c r="J112" i="14"/>
  <c r="J120" i="14"/>
  <c r="J128" i="14"/>
  <c r="J136" i="14"/>
  <c r="J144" i="14"/>
  <c r="J152" i="14"/>
  <c r="P152" i="14" s="1"/>
  <c r="J160" i="14"/>
  <c r="J168" i="14"/>
  <c r="P168" i="14" s="1"/>
  <c r="J176" i="14"/>
  <c r="J184" i="14"/>
  <c r="J192" i="14"/>
  <c r="J200" i="14"/>
  <c r="J208" i="14"/>
  <c r="J216" i="14"/>
  <c r="P216" i="14" s="1"/>
  <c r="J224" i="14"/>
  <c r="J232" i="14"/>
  <c r="P232" i="14" s="1"/>
  <c r="J240" i="14"/>
  <c r="J248" i="14"/>
  <c r="J256" i="14"/>
  <c r="J264" i="14"/>
  <c r="J272" i="14"/>
  <c r="J280" i="14"/>
  <c r="P280" i="14" s="1"/>
  <c r="J437" i="16"/>
  <c r="J1006" i="16"/>
  <c r="P1006" i="16" s="1"/>
  <c r="J1162" i="16"/>
  <c r="J1314" i="16"/>
  <c r="J1473" i="16"/>
  <c r="J1522" i="16"/>
  <c r="J1583" i="16"/>
  <c r="J1642" i="16"/>
  <c r="P1642" i="16" s="1"/>
  <c r="J1695" i="16"/>
  <c r="J1753" i="16"/>
  <c r="P1753" i="16" s="1"/>
  <c r="J1815" i="16"/>
  <c r="J1865" i="16"/>
  <c r="J1909" i="16"/>
  <c r="J1932" i="16"/>
  <c r="J1951" i="16"/>
  <c r="J1973" i="16"/>
  <c r="P1973" i="16" s="1"/>
  <c r="J1996" i="16"/>
  <c r="J2015" i="16"/>
  <c r="P2015" i="16" s="1"/>
  <c r="J2037" i="16"/>
  <c r="J2060" i="16"/>
  <c r="J2079" i="16"/>
  <c r="J2101" i="16"/>
  <c r="J2124" i="16"/>
  <c r="J2143" i="16"/>
  <c r="P2143" i="16" s="1"/>
  <c r="J2165" i="16"/>
  <c r="J2188" i="16"/>
  <c r="P2188" i="16" s="1"/>
  <c r="J2207" i="16"/>
  <c r="J2229" i="16"/>
  <c r="J2252" i="16"/>
  <c r="J2271" i="16"/>
  <c r="J2293" i="16"/>
  <c r="J2316" i="16"/>
  <c r="P2316" i="16" s="1"/>
  <c r="J2333" i="16"/>
  <c r="J2341" i="16"/>
  <c r="P2341" i="16" s="1"/>
  <c r="J2349" i="16"/>
  <c r="J2357" i="16"/>
  <c r="J2365" i="16"/>
  <c r="J2373" i="16"/>
  <c r="J2381" i="16"/>
  <c r="J2389" i="16"/>
  <c r="P2389" i="16" s="1"/>
  <c r="J2397" i="16"/>
  <c r="J2405" i="16"/>
  <c r="P2405" i="16" s="1"/>
  <c r="J2413" i="16"/>
  <c r="J2421" i="16"/>
  <c r="J2429" i="16"/>
  <c r="J2437" i="16"/>
  <c r="J2445" i="16"/>
  <c r="J2453" i="16"/>
  <c r="P2453" i="16" s="1"/>
  <c r="J2461" i="16"/>
  <c r="J2469" i="16"/>
  <c r="P2469" i="16" s="1"/>
  <c r="J2477" i="16"/>
  <c r="J2485" i="16"/>
  <c r="J2493" i="16"/>
  <c r="J2501" i="16"/>
  <c r="J2509" i="16"/>
  <c r="J2517" i="16"/>
  <c r="P2517" i="16" s="1"/>
  <c r="J2525" i="16"/>
  <c r="J25" i="14"/>
  <c r="P25" i="14" s="1"/>
  <c r="J33" i="14"/>
  <c r="J41" i="14"/>
  <c r="J49" i="14"/>
  <c r="J57" i="14"/>
  <c r="J65" i="14"/>
  <c r="J73" i="14"/>
  <c r="P73" i="14" s="1"/>
  <c r="J81" i="14"/>
  <c r="J89" i="14"/>
  <c r="P89" i="14" s="1"/>
  <c r="J97" i="14"/>
  <c r="J105" i="14"/>
  <c r="J113" i="14"/>
  <c r="J121" i="14"/>
  <c r="J129" i="14"/>
  <c r="J137" i="14"/>
  <c r="P137" i="14" s="1"/>
  <c r="J145" i="14"/>
  <c r="J153" i="14"/>
  <c r="P153" i="14" s="1"/>
  <c r="J161" i="14"/>
  <c r="J169" i="14"/>
  <c r="J177" i="14"/>
  <c r="J185" i="14"/>
  <c r="J193" i="14"/>
  <c r="J201" i="14"/>
  <c r="P201" i="14" s="1"/>
  <c r="J209" i="14"/>
  <c r="J217" i="14"/>
  <c r="P217" i="14" s="1"/>
  <c r="J225" i="14"/>
  <c r="J233" i="14"/>
  <c r="J241" i="14"/>
  <c r="J249" i="14"/>
  <c r="J528" i="16"/>
  <c r="J1023" i="16"/>
  <c r="P1023" i="16" s="1"/>
  <c r="J1200" i="16"/>
  <c r="J1331" i="16"/>
  <c r="P1331" i="16" s="1"/>
  <c r="J1474" i="16"/>
  <c r="J1537" i="16"/>
  <c r="J1586" i="16"/>
  <c r="J1647" i="16"/>
  <c r="J1706" i="16"/>
  <c r="J1759" i="16"/>
  <c r="P1759" i="16" s="1"/>
  <c r="J1817" i="16"/>
  <c r="J1879" i="16"/>
  <c r="P1879" i="16" s="1"/>
  <c r="J1911" i="16"/>
  <c r="J1933" i="16"/>
  <c r="J1956" i="16"/>
  <c r="J1975" i="16"/>
  <c r="J1997" i="16"/>
  <c r="J2020" i="16"/>
  <c r="P2020" i="16" s="1"/>
  <c r="J2039" i="16"/>
  <c r="J2061" i="16"/>
  <c r="P2061" i="16" s="1"/>
  <c r="J2084" i="16"/>
  <c r="J2103" i="16"/>
  <c r="J2125" i="16"/>
  <c r="J2148" i="16"/>
  <c r="J2167" i="16"/>
  <c r="J2189" i="16"/>
  <c r="P2189" i="16" s="1"/>
  <c r="J2212" i="16"/>
  <c r="J2231" i="16"/>
  <c r="P2231" i="16" s="1"/>
  <c r="J2253" i="16"/>
  <c r="J2276" i="16"/>
  <c r="J2295" i="16"/>
  <c r="J2317" i="16"/>
  <c r="J2334" i="16"/>
  <c r="J2342" i="16"/>
  <c r="P2342" i="16" s="1"/>
  <c r="J2350" i="16"/>
  <c r="J2358" i="16"/>
  <c r="P2358" i="16" s="1"/>
  <c r="J2366" i="16"/>
  <c r="J2374" i="16"/>
  <c r="J2382" i="16"/>
  <c r="J2390" i="16"/>
  <c r="J2398" i="16"/>
  <c r="J2406" i="16"/>
  <c r="P2406" i="16" s="1"/>
  <c r="J2414" i="16"/>
  <c r="J2422" i="16"/>
  <c r="P2422" i="16" s="1"/>
  <c r="J2430" i="16"/>
  <c r="J2438" i="16"/>
  <c r="J2446" i="16"/>
  <c r="J2454" i="16"/>
  <c r="J2462" i="16"/>
  <c r="J2470" i="16"/>
  <c r="P2470" i="16" s="1"/>
  <c r="J2478" i="16"/>
  <c r="J2486" i="16"/>
  <c r="P2486" i="16" s="1"/>
  <c r="J2494" i="16"/>
  <c r="J2502" i="16"/>
  <c r="J2510" i="16"/>
  <c r="J2518" i="16"/>
  <c r="J2526" i="16"/>
  <c r="J26" i="14"/>
  <c r="P26" i="14" s="1"/>
  <c r="J34" i="14"/>
  <c r="J42" i="14"/>
  <c r="P42" i="14" s="1"/>
  <c r="J50" i="14"/>
  <c r="J58" i="14"/>
  <c r="J66" i="14"/>
  <c r="J74" i="14"/>
  <c r="J82" i="14"/>
  <c r="J90" i="14"/>
  <c r="P90" i="14" s="1"/>
  <c r="J98" i="14"/>
  <c r="J106" i="14"/>
  <c r="P106" i="14" s="1"/>
  <c r="J114" i="14"/>
  <c r="J122" i="14"/>
  <c r="J130" i="14"/>
  <c r="J138" i="14"/>
  <c r="J146" i="14"/>
  <c r="J154" i="14"/>
  <c r="P154" i="14" s="1"/>
  <c r="J162" i="14"/>
  <c r="J170" i="14"/>
  <c r="P170" i="14" s="1"/>
  <c r="J178" i="14"/>
  <c r="J186" i="14"/>
  <c r="J194" i="14"/>
  <c r="J202" i="14"/>
  <c r="J210" i="14"/>
  <c r="J218" i="14"/>
  <c r="P218" i="14" s="1"/>
  <c r="J226" i="14"/>
  <c r="J234" i="14"/>
  <c r="P234" i="14" s="1"/>
  <c r="J242" i="14"/>
  <c r="J672" i="16"/>
  <c r="J1050" i="16"/>
  <c r="J1203" i="16"/>
  <c r="J1370" i="16"/>
  <c r="J1481" i="16"/>
  <c r="P1481" i="16" s="1"/>
  <c r="J1538" i="16"/>
  <c r="J1601" i="16"/>
  <c r="P1601" i="16" s="1"/>
  <c r="J1650" i="16"/>
  <c r="J1711" i="16"/>
  <c r="J1770" i="16"/>
  <c r="J1823" i="16"/>
  <c r="J1881" i="16"/>
  <c r="J1916" i="16"/>
  <c r="P1916" i="16" s="1"/>
  <c r="J1935" i="16"/>
  <c r="J1957" i="16"/>
  <c r="P1957" i="16" s="1"/>
  <c r="J1980" i="16"/>
  <c r="J1999" i="16"/>
  <c r="J2021" i="16"/>
  <c r="J2044" i="16"/>
  <c r="J2063" i="16"/>
  <c r="J2085" i="16"/>
  <c r="P2085" i="16" s="1"/>
  <c r="J2108" i="16"/>
  <c r="J2127" i="16"/>
  <c r="P2127" i="16" s="1"/>
  <c r="J2149" i="16"/>
  <c r="J2172" i="16"/>
  <c r="J2191" i="16"/>
  <c r="J2213" i="16"/>
  <c r="J2236" i="16"/>
  <c r="J2255" i="16"/>
  <c r="P2255" i="16" s="1"/>
  <c r="J2277" i="16"/>
  <c r="J2300" i="16"/>
  <c r="P2300" i="16" s="1"/>
  <c r="J2319" i="16"/>
  <c r="J2335" i="16"/>
  <c r="J2343" i="16"/>
  <c r="J2351" i="16"/>
  <c r="J2359" i="16"/>
  <c r="J2367" i="16"/>
  <c r="P2367" i="16" s="1"/>
  <c r="J2375" i="16"/>
  <c r="J2383" i="16"/>
  <c r="P2383" i="16" s="1"/>
  <c r="J2391" i="16"/>
  <c r="J2399" i="16"/>
  <c r="J2407" i="16"/>
  <c r="J2415" i="16"/>
  <c r="J2423" i="16"/>
  <c r="J2431" i="16"/>
  <c r="P2431" i="16" s="1"/>
  <c r="J2439" i="16"/>
  <c r="J2447" i="16"/>
  <c r="P2447" i="16" s="1"/>
  <c r="J2455" i="16"/>
  <c r="J2463" i="16"/>
  <c r="J2471" i="16"/>
  <c r="J2479" i="16"/>
  <c r="J2487" i="16"/>
  <c r="J2495" i="16"/>
  <c r="P2495" i="16" s="1"/>
  <c r="J2503" i="16"/>
  <c r="J2511" i="16"/>
  <c r="P2511" i="16" s="1"/>
  <c r="J2519" i="16"/>
  <c r="J2527" i="16"/>
  <c r="J27" i="14"/>
  <c r="J35" i="14"/>
  <c r="J43" i="14"/>
  <c r="J51" i="14"/>
  <c r="P51" i="14" s="1"/>
  <c r="J59" i="14"/>
  <c r="J67" i="14"/>
  <c r="P67" i="14" s="1"/>
  <c r="J75" i="14"/>
  <c r="J83" i="14"/>
  <c r="J91" i="14"/>
  <c r="J99" i="14"/>
  <c r="J107" i="14"/>
  <c r="J115" i="14"/>
  <c r="P115" i="14" s="1"/>
  <c r="J123" i="14"/>
  <c r="J131" i="14"/>
  <c r="P131" i="14" s="1"/>
  <c r="J139" i="14"/>
  <c r="J147" i="14"/>
  <c r="J155" i="14"/>
  <c r="J163" i="14"/>
  <c r="J171" i="14"/>
  <c r="J179" i="14"/>
  <c r="P179" i="14" s="1"/>
  <c r="J187" i="14"/>
  <c r="J195" i="14"/>
  <c r="P195" i="14" s="1"/>
  <c r="J203" i="14"/>
  <c r="J211" i="14"/>
  <c r="J219" i="14"/>
  <c r="J227" i="14"/>
  <c r="J235" i="14"/>
  <c r="J243" i="14"/>
  <c r="P243" i="14" s="1"/>
  <c r="J251" i="14"/>
  <c r="J259" i="14"/>
  <c r="P259" i="14" s="1"/>
  <c r="J267" i="14"/>
  <c r="J275" i="14"/>
  <c r="J283" i="14"/>
  <c r="J1602" i="16"/>
  <c r="J1959" i="16"/>
  <c r="J2132" i="16"/>
  <c r="P2132" i="16" s="1"/>
  <c r="J2301" i="16"/>
  <c r="J2384" i="16"/>
  <c r="P2384" i="16" s="1"/>
  <c r="J2448" i="16"/>
  <c r="J2512" i="16"/>
  <c r="J68" i="14"/>
  <c r="J132" i="14"/>
  <c r="J196" i="14"/>
  <c r="J250" i="14"/>
  <c r="P250" i="14" s="1"/>
  <c r="J261" i="14"/>
  <c r="J271" i="14"/>
  <c r="P271" i="14" s="1"/>
  <c r="J282" i="14"/>
  <c r="J291" i="14"/>
  <c r="J299" i="14"/>
  <c r="J307" i="14"/>
  <c r="J315" i="14"/>
  <c r="J323" i="14"/>
  <c r="P323" i="14" s="1"/>
  <c r="J331" i="14"/>
  <c r="J339" i="14"/>
  <c r="P339" i="14" s="1"/>
  <c r="J347" i="14"/>
  <c r="J355" i="14"/>
  <c r="J363" i="14"/>
  <c r="J371" i="14"/>
  <c r="J379" i="14"/>
  <c r="J387" i="14"/>
  <c r="P387" i="14" s="1"/>
  <c r="J395" i="14"/>
  <c r="J403" i="14"/>
  <c r="P403" i="14" s="1"/>
  <c r="J411" i="14"/>
  <c r="J419" i="14"/>
  <c r="J427" i="14"/>
  <c r="J435" i="14"/>
  <c r="J443" i="14"/>
  <c r="J451" i="14"/>
  <c r="P451" i="14" s="1"/>
  <c r="J459" i="14"/>
  <c r="J467" i="14"/>
  <c r="P467" i="14" s="1"/>
  <c r="J475" i="14"/>
  <c r="J483" i="14"/>
  <c r="J491" i="14"/>
  <c r="J499" i="14"/>
  <c r="J507" i="14"/>
  <c r="J515" i="14"/>
  <c r="P515" i="14" s="1"/>
  <c r="J523" i="14"/>
  <c r="J531" i="14"/>
  <c r="P531" i="14" s="1"/>
  <c r="J539" i="14"/>
  <c r="J547" i="14"/>
  <c r="J555" i="14"/>
  <c r="J563" i="14"/>
  <c r="J571" i="14"/>
  <c r="J579" i="14"/>
  <c r="P579" i="14" s="1"/>
  <c r="J587" i="14"/>
  <c r="J595" i="14"/>
  <c r="P595" i="14" s="1"/>
  <c r="J603" i="14"/>
  <c r="J611" i="14"/>
  <c r="J619" i="14"/>
  <c r="J627" i="14"/>
  <c r="J635" i="14"/>
  <c r="J643" i="14"/>
  <c r="P643" i="14" s="1"/>
  <c r="J651" i="14"/>
  <c r="J659" i="14"/>
  <c r="P659" i="14" s="1"/>
  <c r="J667" i="14"/>
  <c r="J675" i="14"/>
  <c r="J683" i="14"/>
  <c r="J691" i="14"/>
  <c r="J699" i="14"/>
  <c r="J707" i="14"/>
  <c r="P707" i="14" s="1"/>
  <c r="J715" i="14"/>
  <c r="J723" i="14"/>
  <c r="P723" i="14" s="1"/>
  <c r="J731" i="14"/>
  <c r="J739" i="14"/>
  <c r="J747" i="14"/>
  <c r="J755" i="14"/>
  <c r="J763" i="14"/>
  <c r="J771" i="14"/>
  <c r="P771" i="14" s="1"/>
  <c r="J779" i="14"/>
  <c r="J787" i="14"/>
  <c r="P787" i="14" s="1"/>
  <c r="J795" i="14"/>
  <c r="J803" i="14"/>
  <c r="J811" i="14"/>
  <c r="J819" i="14"/>
  <c r="J827" i="14"/>
  <c r="J835" i="14"/>
  <c r="P835" i="14" s="1"/>
  <c r="J843" i="14"/>
  <c r="J851" i="14"/>
  <c r="P851" i="14" s="1"/>
  <c r="J1665" i="16"/>
  <c r="J1981" i="16"/>
  <c r="J2151" i="16"/>
  <c r="J2324" i="16"/>
  <c r="J2392" i="16"/>
  <c r="J2456" i="16"/>
  <c r="P2456" i="16" s="1"/>
  <c r="J2520" i="16"/>
  <c r="J76" i="14"/>
  <c r="P76" i="14" s="1"/>
  <c r="J140" i="14"/>
  <c r="J204" i="14"/>
  <c r="J252" i="14"/>
  <c r="J262" i="14"/>
  <c r="J273" i="14"/>
  <c r="J284" i="14"/>
  <c r="P284" i="14" s="1"/>
  <c r="J292" i="14"/>
  <c r="J300" i="14"/>
  <c r="P300" i="14" s="1"/>
  <c r="J308" i="14"/>
  <c r="J316" i="14"/>
  <c r="J324" i="14"/>
  <c r="J332" i="14"/>
  <c r="J340" i="14"/>
  <c r="J348" i="14"/>
  <c r="P348" i="14" s="1"/>
  <c r="J356" i="14"/>
  <c r="J364" i="14"/>
  <c r="P364" i="14" s="1"/>
  <c r="J372" i="14"/>
  <c r="J380" i="14"/>
  <c r="J388" i="14"/>
  <c r="J396" i="14"/>
  <c r="J404" i="14"/>
  <c r="J412" i="14"/>
  <c r="P412" i="14" s="1"/>
  <c r="J420" i="14"/>
  <c r="J428" i="14"/>
  <c r="P428" i="14" s="1"/>
  <c r="J436" i="14"/>
  <c r="J444" i="14"/>
  <c r="J452" i="14"/>
  <c r="J460" i="14"/>
  <c r="J468" i="14"/>
  <c r="J476" i="14"/>
  <c r="P476" i="14" s="1"/>
  <c r="J484" i="14"/>
  <c r="J492" i="14"/>
  <c r="P492" i="14" s="1"/>
  <c r="J500" i="14"/>
  <c r="J508" i="14"/>
  <c r="J516" i="14"/>
  <c r="J524" i="14"/>
  <c r="J532" i="14"/>
  <c r="J540" i="14"/>
  <c r="P540" i="14" s="1"/>
  <c r="J548" i="14"/>
  <c r="J556" i="14"/>
  <c r="P556" i="14" s="1"/>
  <c r="J564" i="14"/>
  <c r="J572" i="14"/>
  <c r="J580" i="14"/>
  <c r="J588" i="14"/>
  <c r="J596" i="14"/>
  <c r="J604" i="14"/>
  <c r="P604" i="14" s="1"/>
  <c r="J612" i="14"/>
  <c r="J620" i="14"/>
  <c r="P620" i="14" s="1"/>
  <c r="J628" i="14"/>
  <c r="J636" i="14"/>
  <c r="J644" i="14"/>
  <c r="J652" i="14"/>
  <c r="J660" i="14"/>
  <c r="J668" i="14"/>
  <c r="P668" i="14" s="1"/>
  <c r="J676" i="14"/>
  <c r="J684" i="14"/>
  <c r="P684" i="14" s="1"/>
  <c r="J692" i="14"/>
  <c r="J700" i="14"/>
  <c r="J708" i="14"/>
  <c r="J716" i="14"/>
  <c r="J724" i="14"/>
  <c r="J732" i="14"/>
  <c r="P732" i="14" s="1"/>
  <c r="J740" i="14"/>
  <c r="J748" i="14"/>
  <c r="P748" i="14" s="1"/>
  <c r="J756" i="14"/>
  <c r="J764" i="14"/>
  <c r="J772" i="14"/>
  <c r="J780" i="14"/>
  <c r="J788" i="14"/>
  <c r="J796" i="14"/>
  <c r="P796" i="14" s="1"/>
  <c r="J804" i="14"/>
  <c r="J812" i="14"/>
  <c r="P812" i="14" s="1"/>
  <c r="J820" i="14"/>
  <c r="J828" i="14"/>
  <c r="J836" i="14"/>
  <c r="J844" i="14"/>
  <c r="J852" i="14"/>
  <c r="J726" i="16"/>
  <c r="P726" i="16" s="1"/>
  <c r="J1714" i="16"/>
  <c r="J2004" i="16"/>
  <c r="P2004" i="16" s="1"/>
  <c r="J2173" i="16"/>
  <c r="J2336" i="16"/>
  <c r="J2400" i="16"/>
  <c r="J2464" i="16"/>
  <c r="J2528" i="16"/>
  <c r="J84" i="14"/>
  <c r="P84" i="14" s="1"/>
  <c r="J148" i="14"/>
  <c r="J212" i="14"/>
  <c r="P212" i="14" s="1"/>
  <c r="J253" i="14"/>
  <c r="J263" i="14"/>
  <c r="J274" i="14"/>
  <c r="J285" i="14"/>
  <c r="J293" i="14"/>
  <c r="J301" i="14"/>
  <c r="P301" i="14" s="1"/>
  <c r="J309" i="14"/>
  <c r="J317" i="14"/>
  <c r="P317" i="14" s="1"/>
  <c r="J325" i="14"/>
  <c r="J333" i="14"/>
  <c r="J341" i="14"/>
  <c r="J349" i="14"/>
  <c r="J357" i="14"/>
  <c r="J365" i="14"/>
  <c r="P365" i="14" s="1"/>
  <c r="J373" i="14"/>
  <c r="J381" i="14"/>
  <c r="P381" i="14" s="1"/>
  <c r="J389" i="14"/>
  <c r="J397" i="14"/>
  <c r="J405" i="14"/>
  <c r="J413" i="14"/>
  <c r="J421" i="14"/>
  <c r="J429" i="14"/>
  <c r="P429" i="14" s="1"/>
  <c r="J437" i="14"/>
  <c r="J445" i="14"/>
  <c r="P445" i="14" s="1"/>
  <c r="J453" i="14"/>
  <c r="J461" i="14"/>
  <c r="J469" i="14"/>
  <c r="J477" i="14"/>
  <c r="J485" i="14"/>
  <c r="J493" i="14"/>
  <c r="P493" i="14" s="1"/>
  <c r="J501" i="14"/>
  <c r="J509" i="14"/>
  <c r="P509" i="14" s="1"/>
  <c r="J517" i="14"/>
  <c r="J525" i="14"/>
  <c r="J533" i="14"/>
  <c r="J541" i="14"/>
  <c r="J549" i="14"/>
  <c r="J557" i="14"/>
  <c r="P557" i="14" s="1"/>
  <c r="J565" i="14"/>
  <c r="J573" i="14"/>
  <c r="P573" i="14" s="1"/>
  <c r="J581" i="14"/>
  <c r="J589" i="14"/>
  <c r="J597" i="14"/>
  <c r="J605" i="14"/>
  <c r="J613" i="14"/>
  <c r="J621" i="14"/>
  <c r="P621" i="14" s="1"/>
  <c r="J629" i="14"/>
  <c r="J637" i="14"/>
  <c r="P637" i="14" s="1"/>
  <c r="J645" i="14"/>
  <c r="J653" i="14"/>
  <c r="J661" i="14"/>
  <c r="J669" i="14"/>
  <c r="J677" i="14"/>
  <c r="J685" i="14"/>
  <c r="P685" i="14" s="1"/>
  <c r="J693" i="14"/>
  <c r="J701" i="14"/>
  <c r="P701" i="14" s="1"/>
  <c r="J709" i="14"/>
  <c r="J717" i="14"/>
  <c r="J725" i="14"/>
  <c r="J733" i="14"/>
  <c r="J741" i="14"/>
  <c r="J749" i="14"/>
  <c r="P749" i="14" s="1"/>
  <c r="J757" i="14"/>
  <c r="J765" i="14"/>
  <c r="P765" i="14" s="1"/>
  <c r="J773" i="14"/>
  <c r="J781" i="14"/>
  <c r="J789" i="14"/>
  <c r="J797" i="14"/>
  <c r="J805" i="14"/>
  <c r="J813" i="14"/>
  <c r="P813" i="14" s="1"/>
  <c r="J821" i="14"/>
  <c r="J829" i="14"/>
  <c r="P829" i="14" s="1"/>
  <c r="J837" i="14"/>
  <c r="J845" i="14"/>
  <c r="J853" i="14"/>
  <c r="J1080" i="16"/>
  <c r="J1775" i="16"/>
  <c r="J2023" i="16"/>
  <c r="P2023" i="16" s="1"/>
  <c r="J2196" i="16"/>
  <c r="J2344" i="16"/>
  <c r="P2344" i="16" s="1"/>
  <c r="J2408" i="16"/>
  <c r="J2472" i="16"/>
  <c r="J28" i="14"/>
  <c r="J92" i="14"/>
  <c r="J156" i="14"/>
  <c r="J220" i="14"/>
  <c r="P220" i="14" s="1"/>
  <c r="J254" i="14"/>
  <c r="J265" i="14"/>
  <c r="P265" i="14" s="1"/>
  <c r="J276" i="14"/>
  <c r="J286" i="14"/>
  <c r="J294" i="14"/>
  <c r="J302" i="14"/>
  <c r="J310" i="14"/>
  <c r="J318" i="14"/>
  <c r="P318" i="14" s="1"/>
  <c r="J326" i="14"/>
  <c r="J334" i="14"/>
  <c r="P334" i="14" s="1"/>
  <c r="J342" i="14"/>
  <c r="J350" i="14"/>
  <c r="J358" i="14"/>
  <c r="J366" i="14"/>
  <c r="J374" i="14"/>
  <c r="J382" i="14"/>
  <c r="P382" i="14" s="1"/>
  <c r="J390" i="14"/>
  <c r="J398" i="14"/>
  <c r="P398" i="14" s="1"/>
  <c r="J406" i="14"/>
  <c r="J414" i="14"/>
  <c r="J422" i="14"/>
  <c r="J430" i="14"/>
  <c r="J438" i="14"/>
  <c r="J446" i="14"/>
  <c r="P446" i="14" s="1"/>
  <c r="J454" i="14"/>
  <c r="J462" i="14"/>
  <c r="P462" i="14" s="1"/>
  <c r="J470" i="14"/>
  <c r="J478" i="14"/>
  <c r="J486" i="14"/>
  <c r="J494" i="14"/>
  <c r="J502" i="14"/>
  <c r="J510" i="14"/>
  <c r="J518" i="14"/>
  <c r="J526" i="14"/>
  <c r="P526" i="14" s="1"/>
  <c r="J534" i="14"/>
  <c r="J542" i="14"/>
  <c r="J550" i="14"/>
  <c r="J558" i="14"/>
  <c r="J566" i="14"/>
  <c r="J574" i="14"/>
  <c r="P574" i="14" s="1"/>
  <c r="J582" i="14"/>
  <c r="J590" i="14"/>
  <c r="P590" i="14" s="1"/>
  <c r="J598" i="14"/>
  <c r="J606" i="14"/>
  <c r="J614" i="14"/>
  <c r="J622" i="14"/>
  <c r="J630" i="14"/>
  <c r="J638" i="14"/>
  <c r="P638" i="14" s="1"/>
  <c r="J646" i="14"/>
  <c r="J654" i="14"/>
  <c r="P654" i="14" s="1"/>
  <c r="J662" i="14"/>
  <c r="J670" i="14"/>
  <c r="J678" i="14"/>
  <c r="J686" i="14"/>
  <c r="J694" i="14"/>
  <c r="J702" i="14"/>
  <c r="P702" i="14" s="1"/>
  <c r="J710" i="14"/>
  <c r="J718" i="14"/>
  <c r="P718" i="14" s="1"/>
  <c r="J726" i="14"/>
  <c r="J734" i="14"/>
  <c r="J742" i="14"/>
  <c r="J750" i="14"/>
  <c r="J758" i="14"/>
  <c r="J766" i="14"/>
  <c r="P766" i="14" s="1"/>
  <c r="J774" i="14"/>
  <c r="J782" i="14"/>
  <c r="P782" i="14" s="1"/>
  <c r="J790" i="14"/>
  <c r="J798" i="14"/>
  <c r="J806" i="14"/>
  <c r="J814" i="14"/>
  <c r="J822" i="14"/>
  <c r="J830" i="14"/>
  <c r="P830" i="14" s="1"/>
  <c r="J838" i="14"/>
  <c r="J846" i="14"/>
  <c r="P846" i="14" s="1"/>
  <c r="J854" i="14"/>
  <c r="J1219" i="16"/>
  <c r="J1834" i="16"/>
  <c r="J2045" i="16"/>
  <c r="J2215" i="16"/>
  <c r="J2352" i="16"/>
  <c r="P2352" i="16" s="1"/>
  <c r="J2416" i="16"/>
  <c r="J2480" i="16"/>
  <c r="P2480" i="16" s="1"/>
  <c r="J36" i="14"/>
  <c r="J100" i="14"/>
  <c r="J164" i="14"/>
  <c r="J228" i="14"/>
  <c r="J255" i="14"/>
  <c r="J266" i="14"/>
  <c r="P266" i="14" s="1"/>
  <c r="J277" i="14"/>
  <c r="J287" i="14"/>
  <c r="P287" i="14" s="1"/>
  <c r="J295" i="14"/>
  <c r="J303" i="14"/>
  <c r="J311" i="14"/>
  <c r="J319" i="14"/>
  <c r="J327" i="14"/>
  <c r="J335" i="14"/>
  <c r="J343" i="14"/>
  <c r="J351" i="14"/>
  <c r="P351" i="14" s="1"/>
  <c r="J359" i="14"/>
  <c r="J367" i="14"/>
  <c r="J375" i="14"/>
  <c r="J383" i="14"/>
  <c r="J391" i="14"/>
  <c r="J399" i="14"/>
  <c r="P399" i="14" s="1"/>
  <c r="J407" i="14"/>
  <c r="J415" i="14"/>
  <c r="P415" i="14" s="1"/>
  <c r="J423" i="14"/>
  <c r="J431" i="14"/>
  <c r="J439" i="14"/>
  <c r="J447" i="14"/>
  <c r="J455" i="14"/>
  <c r="J463" i="14"/>
  <c r="P463" i="14" s="1"/>
  <c r="J471" i="14"/>
  <c r="J479" i="14"/>
  <c r="P479" i="14" s="1"/>
  <c r="J487" i="14"/>
  <c r="J495" i="14"/>
  <c r="J503" i="14"/>
  <c r="J511" i="14"/>
  <c r="J519" i="14"/>
  <c r="J527" i="14"/>
  <c r="P527" i="14" s="1"/>
  <c r="J535" i="14"/>
  <c r="J543" i="14"/>
  <c r="P543" i="14" s="1"/>
  <c r="J551" i="14"/>
  <c r="J559" i="14"/>
  <c r="J567" i="14"/>
  <c r="J575" i="14"/>
  <c r="J583" i="14"/>
  <c r="J591" i="14"/>
  <c r="P591" i="14" s="1"/>
  <c r="J599" i="14"/>
  <c r="J607" i="14"/>
  <c r="P607" i="14" s="1"/>
  <c r="J615" i="14"/>
  <c r="J623" i="14"/>
  <c r="J631" i="14"/>
  <c r="J639" i="14"/>
  <c r="J647" i="14"/>
  <c r="J655" i="14"/>
  <c r="P655" i="14" s="1"/>
  <c r="J663" i="14"/>
  <c r="J671" i="14"/>
  <c r="P671" i="14" s="1"/>
  <c r="J679" i="14"/>
  <c r="J687" i="14"/>
  <c r="J695" i="14"/>
  <c r="J703" i="14"/>
  <c r="J711" i="14"/>
  <c r="J719" i="14"/>
  <c r="P719" i="14" s="1"/>
  <c r="J727" i="14"/>
  <c r="J735" i="14"/>
  <c r="P735" i="14" s="1"/>
  <c r="J743" i="14"/>
  <c r="J751" i="14"/>
  <c r="J759" i="14"/>
  <c r="J767" i="14"/>
  <c r="J775" i="14"/>
  <c r="J783" i="14"/>
  <c r="P783" i="14" s="1"/>
  <c r="J791" i="14"/>
  <c r="J799" i="14"/>
  <c r="P799" i="14" s="1"/>
  <c r="J807" i="14"/>
  <c r="J815" i="14"/>
  <c r="J823" i="14"/>
  <c r="J831" i="14"/>
  <c r="J839" i="14"/>
  <c r="J847" i="14"/>
  <c r="P847" i="14" s="1"/>
  <c r="J1376" i="16"/>
  <c r="J1887" i="16"/>
  <c r="P1887" i="16" s="1"/>
  <c r="J2068" i="16"/>
  <c r="J2237" i="16"/>
  <c r="J2360" i="16"/>
  <c r="J2424" i="16"/>
  <c r="J2488" i="16"/>
  <c r="J44" i="14"/>
  <c r="P44" i="14" s="1"/>
  <c r="J108" i="14"/>
  <c r="J172" i="14"/>
  <c r="P172" i="14" s="1"/>
  <c r="J236" i="14"/>
  <c r="J257" i="14"/>
  <c r="J268" i="14"/>
  <c r="J278" i="14"/>
  <c r="J288" i="14"/>
  <c r="J296" i="14"/>
  <c r="P296" i="14" s="1"/>
  <c r="J304" i="14"/>
  <c r="J312" i="14"/>
  <c r="P312" i="14" s="1"/>
  <c r="J320" i="14"/>
  <c r="J328" i="14"/>
  <c r="J336" i="14"/>
  <c r="J344" i="14"/>
  <c r="J352" i="14"/>
  <c r="J360" i="14"/>
  <c r="P360" i="14" s="1"/>
  <c r="J368" i="14"/>
  <c r="J376" i="14"/>
  <c r="P376" i="14" s="1"/>
  <c r="J384" i="14"/>
  <c r="J392" i="14"/>
  <c r="J400" i="14"/>
  <c r="J408" i="14"/>
  <c r="J416" i="14"/>
  <c r="J424" i="14"/>
  <c r="P424" i="14" s="1"/>
  <c r="J432" i="14"/>
  <c r="J440" i="14"/>
  <c r="P440" i="14" s="1"/>
  <c r="J448" i="14"/>
  <c r="J456" i="14"/>
  <c r="J464" i="14"/>
  <c r="J472" i="14"/>
  <c r="J480" i="14"/>
  <c r="J488" i="14"/>
  <c r="P488" i="14" s="1"/>
  <c r="J496" i="14"/>
  <c r="J504" i="14"/>
  <c r="P504" i="14" s="1"/>
  <c r="J512" i="14"/>
  <c r="J520" i="14"/>
  <c r="J528" i="14"/>
  <c r="J536" i="14"/>
  <c r="J544" i="14"/>
  <c r="J552" i="14"/>
  <c r="P552" i="14" s="1"/>
  <c r="J560" i="14"/>
  <c r="J568" i="14"/>
  <c r="P568" i="14" s="1"/>
  <c r="J576" i="14"/>
  <c r="J584" i="14"/>
  <c r="J592" i="14"/>
  <c r="J600" i="14"/>
  <c r="J608" i="14"/>
  <c r="J616" i="14"/>
  <c r="P616" i="14" s="1"/>
  <c r="J624" i="14"/>
  <c r="J632" i="14"/>
  <c r="P632" i="14" s="1"/>
  <c r="J640" i="14"/>
  <c r="J648" i="14"/>
  <c r="J656" i="14"/>
  <c r="J664" i="14"/>
  <c r="J672" i="14"/>
  <c r="J680" i="14"/>
  <c r="P680" i="14" s="1"/>
  <c r="J688" i="14"/>
  <c r="J696" i="14"/>
  <c r="J704" i="14"/>
  <c r="J712" i="14"/>
  <c r="J720" i="14"/>
  <c r="J728" i="14"/>
  <c r="J736" i="14"/>
  <c r="J744" i="14"/>
  <c r="P744" i="14" s="1"/>
  <c r="J752" i="14"/>
  <c r="J760" i="14"/>
  <c r="P760" i="14" s="1"/>
  <c r="J768" i="14"/>
  <c r="J776" i="14"/>
  <c r="J784" i="14"/>
  <c r="J792" i="14"/>
  <c r="J800" i="14"/>
  <c r="J808" i="14"/>
  <c r="P808" i="14" s="1"/>
  <c r="J816" i="14"/>
  <c r="J824" i="14"/>
  <c r="P824" i="14" s="1"/>
  <c r="J832" i="14"/>
  <c r="J840" i="14"/>
  <c r="J848" i="14"/>
  <c r="J856" i="14"/>
  <c r="J1495" i="16"/>
  <c r="J1917" i="16"/>
  <c r="P1917" i="16" s="1"/>
  <c r="J2087" i="16"/>
  <c r="J2260" i="16"/>
  <c r="P2260" i="16" s="1"/>
  <c r="J2368" i="16"/>
  <c r="J2432" i="16"/>
  <c r="J2496" i="16"/>
  <c r="J52" i="14"/>
  <c r="J116" i="14"/>
  <c r="J180" i="14"/>
  <c r="P180" i="14" s="1"/>
  <c r="J244" i="14"/>
  <c r="J258" i="14"/>
  <c r="P258" i="14" s="1"/>
  <c r="J269" i="14"/>
  <c r="J279" i="14"/>
  <c r="J289" i="14"/>
  <c r="J297" i="14"/>
  <c r="J305" i="14"/>
  <c r="J313" i="14"/>
  <c r="P313" i="14" s="1"/>
  <c r="J321" i="14"/>
  <c r="J329" i="14"/>
  <c r="P329" i="14" s="1"/>
  <c r="J337" i="14"/>
  <c r="J345" i="14"/>
  <c r="J353" i="14"/>
  <c r="J361" i="14"/>
  <c r="J369" i="14"/>
  <c r="J377" i="14"/>
  <c r="P377" i="14" s="1"/>
  <c r="J385" i="14"/>
  <c r="J393" i="14"/>
  <c r="P393" i="14" s="1"/>
  <c r="J401" i="14"/>
  <c r="J409" i="14"/>
  <c r="J417" i="14"/>
  <c r="J425" i="14"/>
  <c r="J433" i="14"/>
  <c r="J441" i="14"/>
  <c r="P441" i="14" s="1"/>
  <c r="J449" i="14"/>
  <c r="J457" i="14"/>
  <c r="P457" i="14" s="1"/>
  <c r="J465" i="14"/>
  <c r="J473" i="14"/>
  <c r="J481" i="14"/>
  <c r="J489" i="14"/>
  <c r="J497" i="14"/>
  <c r="J505" i="14"/>
  <c r="P505" i="14" s="1"/>
  <c r="J513" i="14"/>
  <c r="J521" i="14"/>
  <c r="P521" i="14" s="1"/>
  <c r="J529" i="14"/>
  <c r="J537" i="14"/>
  <c r="J545" i="14"/>
  <c r="J553" i="14"/>
  <c r="J561" i="14"/>
  <c r="J569" i="14"/>
  <c r="P569" i="14" s="1"/>
  <c r="J577" i="14"/>
  <c r="J585" i="14"/>
  <c r="P585" i="14" s="1"/>
  <c r="J593" i="14"/>
  <c r="J601" i="14"/>
  <c r="J609" i="14"/>
  <c r="J617" i="14"/>
  <c r="J625" i="14"/>
  <c r="J633" i="14"/>
  <c r="P633" i="14" s="1"/>
  <c r="J641" i="14"/>
  <c r="J649" i="14"/>
  <c r="P649" i="14" s="1"/>
  <c r="J657" i="14"/>
  <c r="J665" i="14"/>
  <c r="J673" i="14"/>
  <c r="J681" i="14"/>
  <c r="J689" i="14"/>
  <c r="J697" i="14"/>
  <c r="P697" i="14" s="1"/>
  <c r="J705" i="14"/>
  <c r="J713" i="14"/>
  <c r="P713" i="14" s="1"/>
  <c r="J721" i="14"/>
  <c r="J729" i="14"/>
  <c r="J737" i="14"/>
  <c r="J745" i="14"/>
  <c r="J753" i="14"/>
  <c r="J761" i="14"/>
  <c r="P761" i="14" s="1"/>
  <c r="J769" i="14"/>
  <c r="J777" i="14"/>
  <c r="P777" i="14" s="1"/>
  <c r="J785" i="14"/>
  <c r="J793" i="14"/>
  <c r="J801" i="14"/>
  <c r="J809" i="14"/>
  <c r="J817" i="14"/>
  <c r="J825" i="14"/>
  <c r="P825" i="14" s="1"/>
  <c r="J833" i="14"/>
  <c r="J841" i="14"/>
  <c r="P841" i="14" s="1"/>
  <c r="J849" i="14"/>
  <c r="J2504" i="16"/>
  <c r="J290" i="14"/>
  <c r="J354" i="14"/>
  <c r="J418" i="14"/>
  <c r="J482" i="14"/>
  <c r="J546" i="14"/>
  <c r="J610" i="14"/>
  <c r="P610" i="14" s="1"/>
  <c r="J674" i="14"/>
  <c r="J738" i="14"/>
  <c r="J802" i="14"/>
  <c r="J857" i="14"/>
  <c r="J865" i="14"/>
  <c r="J873" i="14"/>
  <c r="P873" i="14" s="1"/>
  <c r="J881" i="14"/>
  <c r="J889" i="14"/>
  <c r="P889" i="14" s="1"/>
  <c r="J897" i="14"/>
  <c r="J905" i="14"/>
  <c r="J913" i="14"/>
  <c r="J921" i="14"/>
  <c r="J929" i="14"/>
  <c r="J937" i="14"/>
  <c r="P937" i="14" s="1"/>
  <c r="J945" i="14"/>
  <c r="J953" i="14"/>
  <c r="P953" i="14" s="1"/>
  <c r="J961" i="14"/>
  <c r="J969" i="14"/>
  <c r="J977" i="14"/>
  <c r="J985" i="14"/>
  <c r="J993" i="14"/>
  <c r="J1001" i="14"/>
  <c r="P1001" i="14" s="1"/>
  <c r="J1009" i="14"/>
  <c r="J1017" i="14"/>
  <c r="P1017" i="14" s="1"/>
  <c r="J1025" i="14"/>
  <c r="J1033" i="14"/>
  <c r="J1041" i="14"/>
  <c r="J1049" i="14"/>
  <c r="J1057" i="14"/>
  <c r="J1065" i="14"/>
  <c r="P1065" i="14" s="1"/>
  <c r="J1073" i="14"/>
  <c r="J1081" i="14"/>
  <c r="P1081" i="14" s="1"/>
  <c r="J1089" i="14"/>
  <c r="J1097" i="14"/>
  <c r="J1105" i="14"/>
  <c r="J1113" i="14"/>
  <c r="J1121" i="14"/>
  <c r="J1129" i="14"/>
  <c r="P1129" i="14" s="1"/>
  <c r="J1137" i="14"/>
  <c r="J1145" i="14"/>
  <c r="P1145" i="14" s="1"/>
  <c r="J1153" i="14"/>
  <c r="J1161" i="14"/>
  <c r="J1169" i="14"/>
  <c r="J1177" i="14"/>
  <c r="J1185" i="14"/>
  <c r="J1193" i="14"/>
  <c r="P1193" i="14" s="1"/>
  <c r="J1201" i="14"/>
  <c r="J1209" i="14"/>
  <c r="P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P1385" i="14" s="1"/>
  <c r="J1393" i="14"/>
  <c r="J1401" i="14"/>
  <c r="P1401" i="14" s="1"/>
  <c r="J1409" i="14"/>
  <c r="J1417" i="14"/>
  <c r="J1425" i="14"/>
  <c r="J1433" i="14"/>
  <c r="J1441" i="14"/>
  <c r="J1449" i="14"/>
  <c r="P1449" i="14" s="1"/>
  <c r="J1457" i="14"/>
  <c r="J1465" i="14"/>
  <c r="P1465" i="14" s="1"/>
  <c r="J1473" i="14"/>
  <c r="J1481" i="14"/>
  <c r="J1489" i="14"/>
  <c r="J1497" i="14"/>
  <c r="J1505" i="14"/>
  <c r="J1513" i="14"/>
  <c r="P1513" i="14" s="1"/>
  <c r="J1521" i="14"/>
  <c r="J1529" i="14"/>
  <c r="P1529" i="14" s="1"/>
  <c r="J1537" i="14"/>
  <c r="J1545" i="14"/>
  <c r="J1553" i="14"/>
  <c r="J1561" i="14"/>
  <c r="J1569" i="14"/>
  <c r="J1577" i="14"/>
  <c r="P1577" i="14" s="1"/>
  <c r="J1585" i="14"/>
  <c r="J1593" i="14"/>
  <c r="P1593" i="14" s="1"/>
  <c r="J1601" i="14"/>
  <c r="J1609" i="14"/>
  <c r="J1617" i="14"/>
  <c r="J1625" i="14"/>
  <c r="J1633" i="14"/>
  <c r="J1641" i="14"/>
  <c r="P1641" i="14" s="1"/>
  <c r="J1649" i="14"/>
  <c r="J1657" i="14"/>
  <c r="P1657" i="14" s="1"/>
  <c r="J1665" i="14"/>
  <c r="J1673" i="14"/>
  <c r="J1681" i="14"/>
  <c r="J1689" i="14"/>
  <c r="J1697" i="14"/>
  <c r="J1705" i="14"/>
  <c r="P1705" i="14" s="1"/>
  <c r="J1713" i="14"/>
  <c r="J1721" i="14"/>
  <c r="P1721" i="14" s="1"/>
  <c r="J1729" i="14"/>
  <c r="J1737" i="14"/>
  <c r="J1745" i="14"/>
  <c r="J1753" i="14"/>
  <c r="J1761" i="14"/>
  <c r="J1769" i="14"/>
  <c r="P1769" i="14" s="1"/>
  <c r="J1777" i="14"/>
  <c r="J1785" i="14"/>
  <c r="P1785" i="14" s="1"/>
  <c r="J1793" i="14"/>
  <c r="J1801" i="14"/>
  <c r="J1809" i="14"/>
  <c r="J1817" i="14"/>
  <c r="J1825" i="14"/>
  <c r="P1825" i="14" s="1"/>
  <c r="J1833" i="14"/>
  <c r="P1833" i="14" s="1"/>
  <c r="J1841" i="14"/>
  <c r="J1849" i="14"/>
  <c r="P1849" i="14" s="1"/>
  <c r="J1857" i="14"/>
  <c r="J1865" i="14"/>
  <c r="J1873" i="14"/>
  <c r="J1881" i="14"/>
  <c r="J1889" i="14"/>
  <c r="J1897" i="14"/>
  <c r="P1897" i="14" s="1"/>
  <c r="J1905" i="14"/>
  <c r="J60" i="14"/>
  <c r="P60" i="14" s="1"/>
  <c r="J298" i="14"/>
  <c r="J362" i="14"/>
  <c r="J426" i="14"/>
  <c r="J490" i="14"/>
  <c r="J554" i="14"/>
  <c r="J618" i="14"/>
  <c r="P618" i="14" s="1"/>
  <c r="J682" i="14"/>
  <c r="J746" i="14"/>
  <c r="P746" i="14" s="1"/>
  <c r="J810" i="14"/>
  <c r="J858" i="14"/>
  <c r="J866" i="14"/>
  <c r="J874" i="14"/>
  <c r="J882" i="14"/>
  <c r="P882" i="14" s="1"/>
  <c r="J890" i="14"/>
  <c r="P890" i="14" s="1"/>
  <c r="J898" i="14"/>
  <c r="J906" i="14"/>
  <c r="P906" i="14" s="1"/>
  <c r="J914" i="14"/>
  <c r="J922" i="14"/>
  <c r="J930" i="14"/>
  <c r="J938" i="14"/>
  <c r="J946" i="14"/>
  <c r="J954" i="14"/>
  <c r="P954" i="14" s="1"/>
  <c r="J962" i="14"/>
  <c r="J970" i="14"/>
  <c r="P970" i="14" s="1"/>
  <c r="J978" i="14"/>
  <c r="J986" i="14"/>
  <c r="J994" i="14"/>
  <c r="J1002" i="14"/>
  <c r="J1010" i="14"/>
  <c r="P1010" i="14" s="1"/>
  <c r="J1018" i="14"/>
  <c r="P1018" i="14" s="1"/>
  <c r="J1026" i="14"/>
  <c r="J1034" i="14"/>
  <c r="P1034" i="14" s="1"/>
  <c r="J1042" i="14"/>
  <c r="J1050" i="14"/>
  <c r="J1058" i="14"/>
  <c r="J1066" i="14"/>
  <c r="J1074" i="14"/>
  <c r="P1074" i="14" s="1"/>
  <c r="J1082" i="14"/>
  <c r="P1082" i="14" s="1"/>
  <c r="J1090" i="14"/>
  <c r="J1098" i="14"/>
  <c r="P1098" i="14" s="1"/>
  <c r="J1106" i="14"/>
  <c r="J1114" i="14"/>
  <c r="J1122" i="14"/>
  <c r="J1130" i="14"/>
  <c r="J1138" i="14"/>
  <c r="J1146" i="14"/>
  <c r="P1146" i="14" s="1"/>
  <c r="J1154" i="14"/>
  <c r="J1162" i="14"/>
  <c r="P1162" i="14" s="1"/>
  <c r="J1170" i="14"/>
  <c r="J1178" i="14"/>
  <c r="J1186" i="14"/>
  <c r="J1194" i="14"/>
  <c r="J1202" i="14"/>
  <c r="P1202" i="14" s="1"/>
  <c r="J1210" i="14"/>
  <c r="P1210" i="14" s="1"/>
  <c r="J1218" i="14"/>
  <c r="J1226" i="14"/>
  <c r="J1234" i="14"/>
  <c r="J1242" i="14"/>
  <c r="J1250" i="14"/>
  <c r="J1258" i="14"/>
  <c r="J1266" i="14"/>
  <c r="J1274" i="14"/>
  <c r="J1282" i="14"/>
  <c r="J1290" i="14"/>
  <c r="J1298" i="14"/>
  <c r="J1306" i="14"/>
  <c r="J1314" i="14"/>
  <c r="J1322" i="14"/>
  <c r="J1330" i="14"/>
  <c r="J1338" i="14"/>
  <c r="J1346" i="14"/>
  <c r="J1354" i="14"/>
  <c r="P1354" i="14" s="1"/>
  <c r="J1362" i="14"/>
  <c r="J1370" i="14"/>
  <c r="J1378" i="14"/>
  <c r="J1386" i="14"/>
  <c r="J1394" i="14"/>
  <c r="P1394" i="14" s="1"/>
  <c r="J1402" i="14"/>
  <c r="P1402" i="14" s="1"/>
  <c r="J1410" i="14"/>
  <c r="J1418" i="14"/>
  <c r="P1418" i="14" s="1"/>
  <c r="J1426" i="14"/>
  <c r="J1434" i="14"/>
  <c r="J1442" i="14"/>
  <c r="J1450" i="14"/>
  <c r="J1458" i="14"/>
  <c r="P1458" i="14" s="1"/>
  <c r="J1466" i="14"/>
  <c r="P1466" i="14" s="1"/>
  <c r="J1474" i="14"/>
  <c r="J1482" i="14"/>
  <c r="P1482" i="14" s="1"/>
  <c r="J1490" i="14"/>
  <c r="J1498" i="14"/>
  <c r="J1506" i="14"/>
  <c r="J1514" i="14"/>
  <c r="J1522" i="14"/>
  <c r="P1522" i="14" s="1"/>
  <c r="J1530" i="14"/>
  <c r="P1530" i="14" s="1"/>
  <c r="J1538" i="14"/>
  <c r="J1546" i="14"/>
  <c r="P1546" i="14" s="1"/>
  <c r="J1554" i="14"/>
  <c r="J1562" i="14"/>
  <c r="J1570" i="14"/>
  <c r="J1578" i="14"/>
  <c r="J1586" i="14"/>
  <c r="P1586" i="14" s="1"/>
  <c r="J1594" i="14"/>
  <c r="P1594" i="14" s="1"/>
  <c r="J1602" i="14"/>
  <c r="J1610" i="14"/>
  <c r="P1610" i="14" s="1"/>
  <c r="J1618" i="14"/>
  <c r="J1626" i="14"/>
  <c r="J1634" i="14"/>
  <c r="J1642" i="14"/>
  <c r="J1650" i="14"/>
  <c r="J1658" i="14"/>
  <c r="P1658" i="14" s="1"/>
  <c r="J1666" i="14"/>
  <c r="J1674" i="14"/>
  <c r="P1674" i="14" s="1"/>
  <c r="J1682" i="14"/>
  <c r="J1690" i="14"/>
  <c r="J1698" i="14"/>
  <c r="J1706" i="14"/>
  <c r="J1714" i="14"/>
  <c r="P1714" i="14" s="1"/>
  <c r="J1722" i="14"/>
  <c r="P1722" i="14" s="1"/>
  <c r="J1730" i="14"/>
  <c r="J1738" i="14"/>
  <c r="P1738" i="14" s="1"/>
  <c r="J1746" i="14"/>
  <c r="J1754" i="14"/>
  <c r="J1762" i="14"/>
  <c r="J1770" i="14"/>
  <c r="J1778" i="14"/>
  <c r="P1778" i="14" s="1"/>
  <c r="J1786" i="14"/>
  <c r="P1786" i="14" s="1"/>
  <c r="J1794" i="14"/>
  <c r="J1802" i="14"/>
  <c r="P1802" i="14" s="1"/>
  <c r="J1810" i="14"/>
  <c r="J1818" i="14"/>
  <c r="J1826" i="14"/>
  <c r="J1834" i="14"/>
  <c r="J1842" i="14"/>
  <c r="P1842" i="14" s="1"/>
  <c r="J1850" i="14"/>
  <c r="P1850" i="14" s="1"/>
  <c r="J1858" i="14"/>
  <c r="J1866" i="14"/>
  <c r="P1866" i="14" s="1"/>
  <c r="J1874" i="14"/>
  <c r="J1882" i="14"/>
  <c r="J1890" i="14"/>
  <c r="J1898" i="14"/>
  <c r="J1906" i="14"/>
  <c r="P1906" i="14" s="1"/>
  <c r="J1914" i="14"/>
  <c r="P1914" i="14" s="1"/>
  <c r="J1922" i="14"/>
  <c r="J1930" i="14"/>
  <c r="P1930" i="14" s="1"/>
  <c r="J1938" i="14"/>
  <c r="J1946" i="14"/>
  <c r="J1954" i="14"/>
  <c r="J1962" i="14"/>
  <c r="J1970" i="14"/>
  <c r="P1970" i="14" s="1"/>
  <c r="J1978" i="14"/>
  <c r="P1978" i="14" s="1"/>
  <c r="J1986" i="14"/>
  <c r="J1994" i="14"/>
  <c r="P1994" i="14" s="1"/>
  <c r="J2002" i="14"/>
  <c r="J2010" i="14"/>
  <c r="J2018" i="14"/>
  <c r="J2026" i="14"/>
  <c r="J2034" i="14"/>
  <c r="P2034" i="14" s="1"/>
  <c r="J2042" i="14"/>
  <c r="P2042" i="14" s="1"/>
  <c r="J2050" i="14"/>
  <c r="J2058" i="14"/>
  <c r="P2058" i="14" s="1"/>
  <c r="J2066" i="14"/>
  <c r="J2074" i="14"/>
  <c r="J2082" i="14"/>
  <c r="J2090" i="14"/>
  <c r="J2098" i="14"/>
  <c r="P2098" i="14" s="1"/>
  <c r="J2106" i="14"/>
  <c r="P2106" i="14" s="1"/>
  <c r="J2114" i="14"/>
  <c r="J2122" i="14"/>
  <c r="P2122" i="14" s="1"/>
  <c r="J2130" i="14"/>
  <c r="J1545" i="16"/>
  <c r="J124" i="14"/>
  <c r="J306" i="14"/>
  <c r="J370" i="14"/>
  <c r="P370" i="14" s="1"/>
  <c r="J434" i="14"/>
  <c r="P434" i="14" s="1"/>
  <c r="J498" i="14"/>
  <c r="J562" i="14"/>
  <c r="P562" i="14" s="1"/>
  <c r="J626" i="14"/>
  <c r="J690" i="14"/>
  <c r="J754" i="14"/>
  <c r="J818" i="14"/>
  <c r="J859" i="14"/>
  <c r="P859" i="14" s="1"/>
  <c r="J867" i="14"/>
  <c r="P867" i="14" s="1"/>
  <c r="J875" i="14"/>
  <c r="J883" i="14"/>
  <c r="P883" i="14" s="1"/>
  <c r="J891" i="14"/>
  <c r="J899" i="14"/>
  <c r="J907" i="14"/>
  <c r="J915" i="14"/>
  <c r="J923" i="14"/>
  <c r="J931" i="14"/>
  <c r="P931" i="14" s="1"/>
  <c r="J939" i="14"/>
  <c r="J947" i="14"/>
  <c r="P947" i="14" s="1"/>
  <c r="J955" i="14"/>
  <c r="J963" i="14"/>
  <c r="J971" i="14"/>
  <c r="J979" i="14"/>
  <c r="J987" i="14"/>
  <c r="J995" i="14"/>
  <c r="P995" i="14" s="1"/>
  <c r="J1003" i="14"/>
  <c r="J1011" i="14"/>
  <c r="P1011" i="14" s="1"/>
  <c r="J1019" i="14"/>
  <c r="J1027" i="14"/>
  <c r="J1035" i="14"/>
  <c r="J1043" i="14"/>
  <c r="J1051" i="14"/>
  <c r="P1051" i="14" s="1"/>
  <c r="J1059" i="14"/>
  <c r="P1059" i="14" s="1"/>
  <c r="J1067" i="14"/>
  <c r="J1075" i="14"/>
  <c r="P1075" i="14" s="1"/>
  <c r="J1083" i="14"/>
  <c r="J1091" i="14"/>
  <c r="J1099" i="14"/>
  <c r="J1107" i="14"/>
  <c r="J1115" i="14"/>
  <c r="J1123" i="14"/>
  <c r="P1123" i="14" s="1"/>
  <c r="J1131" i="14"/>
  <c r="J1139" i="14"/>
  <c r="P1139" i="14" s="1"/>
  <c r="J1147" i="14"/>
  <c r="J1155" i="14"/>
  <c r="J1163" i="14"/>
  <c r="J1171" i="14"/>
  <c r="J1179" i="14"/>
  <c r="P1179" i="14" s="1"/>
  <c r="J1187" i="14"/>
  <c r="P1187" i="14" s="1"/>
  <c r="J1195" i="14"/>
  <c r="J1203" i="14"/>
  <c r="P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J1379" i="14"/>
  <c r="P1379" i="14" s="1"/>
  <c r="J1387" i="14"/>
  <c r="J1395" i="14"/>
  <c r="P1395" i="14" s="1"/>
  <c r="J1403" i="14"/>
  <c r="J1411" i="14"/>
  <c r="J1419" i="14"/>
  <c r="J1427" i="14"/>
  <c r="J1435" i="14"/>
  <c r="P1435" i="14" s="1"/>
  <c r="J1443" i="14"/>
  <c r="P1443" i="14" s="1"/>
  <c r="J1451" i="14"/>
  <c r="J1459" i="14"/>
  <c r="P1459" i="14" s="1"/>
  <c r="J1467" i="14"/>
  <c r="J1475" i="14"/>
  <c r="J1483" i="14"/>
  <c r="J1491" i="14"/>
  <c r="J1499" i="14"/>
  <c r="J1507" i="14"/>
  <c r="P1507" i="14" s="1"/>
  <c r="J1515" i="14"/>
  <c r="J1523" i="14"/>
  <c r="P1523" i="14" s="1"/>
  <c r="J1531" i="14"/>
  <c r="J1539" i="14"/>
  <c r="J1547" i="14"/>
  <c r="J1555" i="14"/>
  <c r="J1563" i="14"/>
  <c r="P1563" i="14" s="1"/>
  <c r="J1571" i="14"/>
  <c r="P1571" i="14" s="1"/>
  <c r="J1579" i="14"/>
  <c r="J1587" i="14"/>
  <c r="P1587" i="14" s="1"/>
  <c r="J1595" i="14"/>
  <c r="J1603" i="14"/>
  <c r="J1611" i="14"/>
  <c r="J1619" i="14"/>
  <c r="J1627" i="14"/>
  <c r="P1627" i="14" s="1"/>
  <c r="J1635" i="14"/>
  <c r="P1635" i="14" s="1"/>
  <c r="J1643" i="14"/>
  <c r="J1651" i="14"/>
  <c r="P1651" i="14" s="1"/>
  <c r="J1659" i="14"/>
  <c r="J1667" i="14"/>
  <c r="J1675" i="14"/>
  <c r="J1683" i="14"/>
  <c r="J1691" i="14"/>
  <c r="P1691" i="14" s="1"/>
  <c r="J1699" i="14"/>
  <c r="P1699" i="14" s="1"/>
  <c r="J1707" i="14"/>
  <c r="J1715" i="14"/>
  <c r="P1715" i="14" s="1"/>
  <c r="J1723" i="14"/>
  <c r="J1731" i="14"/>
  <c r="J1739" i="14"/>
  <c r="J1747" i="14"/>
  <c r="J1755" i="14"/>
  <c r="J1763" i="14"/>
  <c r="P1763" i="14" s="1"/>
  <c r="J1771" i="14"/>
  <c r="J1779" i="14"/>
  <c r="P1779" i="14" s="1"/>
  <c r="J1787" i="14"/>
  <c r="J1795" i="14"/>
  <c r="J1803" i="14"/>
  <c r="J1811" i="14"/>
  <c r="J1819" i="14"/>
  <c r="P1819" i="14" s="1"/>
  <c r="J1827" i="14"/>
  <c r="P1827" i="14" s="1"/>
  <c r="J1835" i="14"/>
  <c r="J1843" i="14"/>
  <c r="P1843" i="14" s="1"/>
  <c r="J1851" i="14"/>
  <c r="J1859" i="14"/>
  <c r="J1867" i="14"/>
  <c r="J1875" i="14"/>
  <c r="J1883" i="14"/>
  <c r="P1883" i="14" s="1"/>
  <c r="J1891" i="14"/>
  <c r="P1891" i="14" s="1"/>
  <c r="J1899" i="14"/>
  <c r="J1907" i="14"/>
  <c r="P1907" i="14" s="1"/>
  <c r="J1915" i="14"/>
  <c r="J1923" i="14"/>
  <c r="J1931" i="14"/>
  <c r="J1939" i="14"/>
  <c r="J1947" i="14"/>
  <c r="J1955" i="14"/>
  <c r="P1955" i="14" s="1"/>
  <c r="J1963" i="14"/>
  <c r="J1971" i="14"/>
  <c r="P1971" i="14" s="1"/>
  <c r="J1979" i="14"/>
  <c r="J1987" i="14"/>
  <c r="J1995" i="14"/>
  <c r="J2003" i="14"/>
  <c r="J2011" i="14"/>
  <c r="P2011" i="14" s="1"/>
  <c r="J2019" i="14"/>
  <c r="P2019" i="14" s="1"/>
  <c r="J2027" i="14"/>
  <c r="J2035" i="14"/>
  <c r="P2035" i="14" s="1"/>
  <c r="J2043" i="14"/>
  <c r="J2051" i="14"/>
  <c r="J2059" i="14"/>
  <c r="J2067" i="14"/>
  <c r="J2075" i="14"/>
  <c r="P2075" i="14" s="1"/>
  <c r="J2083" i="14"/>
  <c r="P2083" i="14" s="1"/>
  <c r="J2091" i="14"/>
  <c r="J2099" i="14"/>
  <c r="P2099" i="14" s="1"/>
  <c r="J2107" i="14"/>
  <c r="J2115" i="14"/>
  <c r="J2123" i="14"/>
  <c r="J1940" i="16"/>
  <c r="J188" i="14"/>
  <c r="P188" i="14" s="1"/>
  <c r="J314" i="14"/>
  <c r="P314" i="14" s="1"/>
  <c r="J378" i="14"/>
  <c r="J442" i="14"/>
  <c r="P442" i="14" s="1"/>
  <c r="J506" i="14"/>
  <c r="J570" i="14"/>
  <c r="J634" i="14"/>
  <c r="J698" i="14"/>
  <c r="J762" i="14"/>
  <c r="P762" i="14" s="1"/>
  <c r="J826" i="14"/>
  <c r="P826" i="14" s="1"/>
  <c r="J860" i="14"/>
  <c r="J868" i="14"/>
  <c r="P868" i="14" s="1"/>
  <c r="J876" i="14"/>
  <c r="J884" i="14"/>
  <c r="J892" i="14"/>
  <c r="J900" i="14"/>
  <c r="J908" i="14"/>
  <c r="P908" i="14" s="1"/>
  <c r="J916" i="14"/>
  <c r="P916" i="14" s="1"/>
  <c r="J924" i="14"/>
  <c r="J932" i="14"/>
  <c r="P932" i="14" s="1"/>
  <c r="J940" i="14"/>
  <c r="J948" i="14"/>
  <c r="J956" i="14"/>
  <c r="J964" i="14"/>
  <c r="J972" i="14"/>
  <c r="P972" i="14" s="1"/>
  <c r="J980" i="14"/>
  <c r="P980" i="14" s="1"/>
  <c r="J988" i="14"/>
  <c r="J996" i="14"/>
  <c r="P996" i="14" s="1"/>
  <c r="J1004" i="14"/>
  <c r="J1012" i="14"/>
  <c r="J1020" i="14"/>
  <c r="J1028" i="14"/>
  <c r="J1036" i="14"/>
  <c r="J1044" i="14"/>
  <c r="P1044" i="14" s="1"/>
  <c r="J1052" i="14"/>
  <c r="J1060" i="14"/>
  <c r="P1060" i="14" s="1"/>
  <c r="J1068" i="14"/>
  <c r="J1076" i="14"/>
  <c r="J1084" i="14"/>
  <c r="J1092" i="14"/>
  <c r="J1100" i="14"/>
  <c r="P1100" i="14" s="1"/>
  <c r="J1108" i="14"/>
  <c r="P1108" i="14" s="1"/>
  <c r="J1116" i="14"/>
  <c r="J1124" i="14"/>
  <c r="P1124" i="14" s="1"/>
  <c r="J1132" i="14"/>
  <c r="J1140" i="14"/>
  <c r="J1148" i="14"/>
  <c r="J1156" i="14"/>
  <c r="J1164" i="14"/>
  <c r="P1164" i="14" s="1"/>
  <c r="J1172" i="14"/>
  <c r="P1172" i="14" s="1"/>
  <c r="J1180" i="14"/>
  <c r="J1188" i="14"/>
  <c r="P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J1364" i="14"/>
  <c r="P1364" i="14" s="1"/>
  <c r="J1372" i="14"/>
  <c r="J1380" i="14"/>
  <c r="P1380" i="14" s="1"/>
  <c r="J1388" i="14"/>
  <c r="J1396" i="14"/>
  <c r="J1404" i="14"/>
  <c r="J1412" i="14"/>
  <c r="J1420" i="14"/>
  <c r="J1428" i="14"/>
  <c r="P1428" i="14" s="1"/>
  <c r="J1436" i="14"/>
  <c r="J1444" i="14"/>
  <c r="P1444" i="14" s="1"/>
  <c r="J1452" i="14"/>
  <c r="J1460" i="14"/>
  <c r="J1468" i="14"/>
  <c r="J1476" i="14"/>
  <c r="J1484" i="14"/>
  <c r="P1484" i="14" s="1"/>
  <c r="J1492" i="14"/>
  <c r="P1492" i="14" s="1"/>
  <c r="J1500" i="14"/>
  <c r="J1508" i="14"/>
  <c r="P1508" i="14" s="1"/>
  <c r="J1516" i="14"/>
  <c r="J1524" i="14"/>
  <c r="J1532" i="14"/>
  <c r="J1540" i="14"/>
  <c r="J1548" i="14"/>
  <c r="J1556" i="14"/>
  <c r="P1556" i="14" s="1"/>
  <c r="J1564" i="14"/>
  <c r="J1572" i="14"/>
  <c r="P1572" i="14" s="1"/>
  <c r="J1580" i="14"/>
  <c r="J1588" i="14"/>
  <c r="J1596" i="14"/>
  <c r="J1604" i="14"/>
  <c r="J1612" i="14"/>
  <c r="P1612" i="14" s="1"/>
  <c r="J1620" i="14"/>
  <c r="P1620" i="14" s="1"/>
  <c r="J1628" i="14"/>
  <c r="J1636" i="14"/>
  <c r="P1636" i="14" s="1"/>
  <c r="J1644" i="14"/>
  <c r="J1652" i="14"/>
  <c r="J1660" i="14"/>
  <c r="J1668" i="14"/>
  <c r="J1676" i="14"/>
  <c r="P1676" i="14" s="1"/>
  <c r="J1684" i="14"/>
  <c r="P1684" i="14" s="1"/>
  <c r="J1692" i="14"/>
  <c r="J1700" i="14"/>
  <c r="P1700" i="14" s="1"/>
  <c r="J1708" i="14"/>
  <c r="J1716" i="14"/>
  <c r="J1724" i="14"/>
  <c r="J1732" i="14"/>
  <c r="J1740" i="14"/>
  <c r="J1748" i="14"/>
  <c r="P1748" i="14" s="1"/>
  <c r="J1756" i="14"/>
  <c r="J1764" i="14"/>
  <c r="P1764" i="14" s="1"/>
  <c r="J1772" i="14"/>
  <c r="J1780" i="14"/>
  <c r="J1788" i="14"/>
  <c r="J1796" i="14"/>
  <c r="J1804" i="14"/>
  <c r="P1804" i="14" s="1"/>
  <c r="J1812" i="14"/>
  <c r="P1812" i="14" s="1"/>
  <c r="J1820" i="14"/>
  <c r="J1828" i="14"/>
  <c r="P1828" i="14" s="1"/>
  <c r="J1836" i="14"/>
  <c r="J1844" i="14"/>
  <c r="J1852" i="14"/>
  <c r="J1860" i="14"/>
  <c r="J1868" i="14"/>
  <c r="P1868" i="14" s="1"/>
  <c r="J1876" i="14"/>
  <c r="P1876" i="14" s="1"/>
  <c r="J1884" i="14"/>
  <c r="J1892" i="14"/>
  <c r="P1892" i="14" s="1"/>
  <c r="J1900" i="14"/>
  <c r="J1908" i="14"/>
  <c r="J1916" i="14"/>
  <c r="J1924" i="14"/>
  <c r="J1932" i="14"/>
  <c r="P1932" i="14" s="1"/>
  <c r="J1940" i="14"/>
  <c r="P1940" i="14" s="1"/>
  <c r="J1948" i="14"/>
  <c r="J1956" i="14"/>
  <c r="P1956" i="14" s="1"/>
  <c r="J1964" i="14"/>
  <c r="J1972" i="14"/>
  <c r="J1980" i="14"/>
  <c r="J1988" i="14"/>
  <c r="J1996" i="14"/>
  <c r="J2004" i="14"/>
  <c r="P2004" i="14" s="1"/>
  <c r="J2012" i="14"/>
  <c r="J2020" i="14"/>
  <c r="P2020" i="14" s="1"/>
  <c r="J2028" i="14"/>
  <c r="J2036" i="14"/>
  <c r="J2044" i="14"/>
  <c r="J2052" i="14"/>
  <c r="J2060" i="14"/>
  <c r="P2060" i="14" s="1"/>
  <c r="J2068" i="14"/>
  <c r="P2068" i="14" s="1"/>
  <c r="J2076" i="14"/>
  <c r="J2084" i="14"/>
  <c r="P2084" i="14" s="1"/>
  <c r="J2092" i="14"/>
  <c r="J2100" i="14"/>
  <c r="J2108" i="14"/>
  <c r="J2116" i="14"/>
  <c r="J2124" i="14"/>
  <c r="P2124" i="14" s="1"/>
  <c r="J2109" i="16"/>
  <c r="P2109" i="16" s="1"/>
  <c r="J247" i="14"/>
  <c r="J322" i="14"/>
  <c r="P322" i="14" s="1"/>
  <c r="J386" i="14"/>
  <c r="J450" i="14"/>
  <c r="J514" i="14"/>
  <c r="J578" i="14"/>
  <c r="J642" i="14"/>
  <c r="J706" i="14"/>
  <c r="P706" i="14" s="1"/>
  <c r="J770" i="14"/>
  <c r="J834" i="14"/>
  <c r="P834" i="14" s="1"/>
  <c r="J861" i="14"/>
  <c r="J869" i="14"/>
  <c r="J877" i="14"/>
  <c r="J885" i="14"/>
  <c r="J893" i="14"/>
  <c r="P893" i="14" s="1"/>
  <c r="J901" i="14"/>
  <c r="P901" i="14" s="1"/>
  <c r="J909" i="14"/>
  <c r="J917" i="14"/>
  <c r="P917" i="14" s="1"/>
  <c r="J925" i="14"/>
  <c r="J933" i="14"/>
  <c r="J941" i="14"/>
  <c r="J949" i="14"/>
  <c r="J957" i="14"/>
  <c r="P957" i="14" s="1"/>
  <c r="J965" i="14"/>
  <c r="P965" i="14" s="1"/>
  <c r="J973" i="14"/>
  <c r="J981" i="14"/>
  <c r="P981" i="14" s="1"/>
  <c r="J989" i="14"/>
  <c r="J997" i="14"/>
  <c r="J1005" i="14"/>
  <c r="J1013" i="14"/>
  <c r="J1021" i="14"/>
  <c r="J1029" i="14"/>
  <c r="P1029" i="14" s="1"/>
  <c r="J1037" i="14"/>
  <c r="J1045" i="14"/>
  <c r="P1045" i="14" s="1"/>
  <c r="J1053" i="14"/>
  <c r="J1061" i="14"/>
  <c r="J1069" i="14"/>
  <c r="J1077" i="14"/>
  <c r="J1085" i="14"/>
  <c r="J1093" i="14"/>
  <c r="P1093" i="14" s="1"/>
  <c r="J1101" i="14"/>
  <c r="J1109" i="14"/>
  <c r="P1109" i="14" s="1"/>
  <c r="J1117" i="14"/>
  <c r="J1125" i="14"/>
  <c r="J1133" i="14"/>
  <c r="J1141" i="14"/>
  <c r="J1149" i="14"/>
  <c r="P1149" i="14" s="1"/>
  <c r="J1157" i="14"/>
  <c r="P1157" i="14" s="1"/>
  <c r="J1165" i="14"/>
  <c r="J1173" i="14"/>
  <c r="P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P1349" i="14" s="1"/>
  <c r="J1357" i="14"/>
  <c r="J1365" i="14"/>
  <c r="P1365" i="14" s="1"/>
  <c r="J1373" i="14"/>
  <c r="J1381" i="14"/>
  <c r="J1389" i="14"/>
  <c r="J1397" i="14"/>
  <c r="J1405" i="14"/>
  <c r="P1405" i="14" s="1"/>
  <c r="J1413" i="14"/>
  <c r="P1413" i="14" s="1"/>
  <c r="J1421" i="14"/>
  <c r="J1429" i="14"/>
  <c r="P1429" i="14" s="1"/>
  <c r="J1437" i="14"/>
  <c r="J1445" i="14"/>
  <c r="J1453" i="14"/>
  <c r="J1461" i="14"/>
  <c r="J1469" i="14"/>
  <c r="P1469" i="14" s="1"/>
  <c r="J1477" i="14"/>
  <c r="P1477" i="14" s="1"/>
  <c r="J1485" i="14"/>
  <c r="J1493" i="14"/>
  <c r="P1493" i="14" s="1"/>
  <c r="J1501" i="14"/>
  <c r="J1509" i="14"/>
  <c r="J1517" i="14"/>
  <c r="J1525" i="14"/>
  <c r="J1533" i="14"/>
  <c r="P1533" i="14" s="1"/>
  <c r="J1541" i="14"/>
  <c r="P1541" i="14" s="1"/>
  <c r="J1549" i="14"/>
  <c r="J1557" i="14"/>
  <c r="P1557" i="14" s="1"/>
  <c r="J1565" i="14"/>
  <c r="J1573" i="14"/>
  <c r="J1581" i="14"/>
  <c r="J1589" i="14"/>
  <c r="J1597" i="14"/>
  <c r="P1597" i="14" s="1"/>
  <c r="J1605" i="14"/>
  <c r="P1605" i="14" s="1"/>
  <c r="J1613" i="14"/>
  <c r="J1621" i="14"/>
  <c r="P1621" i="14" s="1"/>
  <c r="J1629" i="14"/>
  <c r="J1637" i="14"/>
  <c r="J1645" i="14"/>
  <c r="J1653" i="14"/>
  <c r="J1661" i="14"/>
  <c r="P1661" i="14" s="1"/>
  <c r="J1669" i="14"/>
  <c r="P1669" i="14" s="1"/>
  <c r="J1677" i="14"/>
  <c r="J1685" i="14"/>
  <c r="P1685" i="14" s="1"/>
  <c r="J1693" i="14"/>
  <c r="J1701" i="14"/>
  <c r="J1709" i="14"/>
  <c r="J1717" i="14"/>
  <c r="J1725" i="14"/>
  <c r="P1725" i="14" s="1"/>
  <c r="J1733" i="14"/>
  <c r="P1733" i="14" s="1"/>
  <c r="J1741" i="14"/>
  <c r="J1749" i="14"/>
  <c r="P1749" i="14" s="1"/>
  <c r="J1757" i="14"/>
  <c r="J1765" i="14"/>
  <c r="J1773" i="14"/>
  <c r="J1781" i="14"/>
  <c r="J1789" i="14"/>
  <c r="P1789" i="14" s="1"/>
  <c r="J1797" i="14"/>
  <c r="P1797" i="14" s="1"/>
  <c r="J1805" i="14"/>
  <c r="J1813" i="14"/>
  <c r="P1813" i="14" s="1"/>
  <c r="J1821" i="14"/>
  <c r="J1829" i="14"/>
  <c r="J1837" i="14"/>
  <c r="J1845" i="14"/>
  <c r="J1853" i="14"/>
  <c r="P1853" i="14" s="1"/>
  <c r="J1861" i="14"/>
  <c r="P1861" i="14" s="1"/>
  <c r="J1869" i="14"/>
  <c r="J1877" i="14"/>
  <c r="P1877" i="14" s="1"/>
  <c r="J1885" i="14"/>
  <c r="J1893" i="14"/>
  <c r="J1901" i="14"/>
  <c r="J1909" i="14"/>
  <c r="J1917" i="14"/>
  <c r="P1917" i="14" s="1"/>
  <c r="J1925" i="14"/>
  <c r="P1925" i="14" s="1"/>
  <c r="J1933" i="14"/>
  <c r="J1941" i="14"/>
  <c r="P1941" i="14" s="1"/>
  <c r="J1949" i="14"/>
  <c r="J1957" i="14"/>
  <c r="J1965" i="14"/>
  <c r="J1973" i="14"/>
  <c r="J1981" i="14"/>
  <c r="P1981" i="14" s="1"/>
  <c r="J1989" i="14"/>
  <c r="P1989" i="14" s="1"/>
  <c r="J1997" i="14"/>
  <c r="J2005" i="14"/>
  <c r="P2005" i="14" s="1"/>
  <c r="J2013" i="14"/>
  <c r="J2021" i="14"/>
  <c r="J2029" i="14"/>
  <c r="J2037" i="14"/>
  <c r="J2045" i="14"/>
  <c r="P2045" i="14" s="1"/>
  <c r="J2053" i="14"/>
  <c r="P2053" i="14" s="1"/>
  <c r="J2061" i="14"/>
  <c r="J2069" i="14"/>
  <c r="P2069" i="14" s="1"/>
  <c r="J2077" i="14"/>
  <c r="J2085" i="14"/>
  <c r="J2093" i="14"/>
  <c r="J2101" i="14"/>
  <c r="J2109" i="14"/>
  <c r="P2109" i="14" s="1"/>
  <c r="J2117" i="14"/>
  <c r="P2117" i="14" s="1"/>
  <c r="J2125" i="14"/>
  <c r="J2279" i="16"/>
  <c r="P2279" i="16" s="1"/>
  <c r="J260" i="14"/>
  <c r="J330" i="14"/>
  <c r="J394" i="14"/>
  <c r="J458" i="14"/>
  <c r="J522" i="14"/>
  <c r="P522" i="14" s="1"/>
  <c r="J586" i="14"/>
  <c r="P586" i="14" s="1"/>
  <c r="J650" i="14"/>
  <c r="J714" i="14"/>
  <c r="P714" i="14" s="1"/>
  <c r="J778" i="14"/>
  <c r="J842" i="14"/>
  <c r="J862" i="14"/>
  <c r="J870" i="14"/>
  <c r="J878" i="14"/>
  <c r="J886" i="14"/>
  <c r="P886" i="14" s="1"/>
  <c r="J894" i="14"/>
  <c r="J902" i="14"/>
  <c r="P902" i="14" s="1"/>
  <c r="J910" i="14"/>
  <c r="J918" i="14"/>
  <c r="J926" i="14"/>
  <c r="J934" i="14"/>
  <c r="J942" i="14"/>
  <c r="J950" i="14"/>
  <c r="P950" i="14" s="1"/>
  <c r="J958" i="14"/>
  <c r="J966" i="14"/>
  <c r="P966" i="14" s="1"/>
  <c r="J974" i="14"/>
  <c r="J982" i="14"/>
  <c r="J990" i="14"/>
  <c r="J998" i="14"/>
  <c r="J1006" i="14"/>
  <c r="P1006" i="14" s="1"/>
  <c r="J1014" i="14"/>
  <c r="P1014" i="14" s="1"/>
  <c r="J1022" i="14"/>
  <c r="J1030" i="14"/>
  <c r="P1030" i="14" s="1"/>
  <c r="J1038" i="14"/>
  <c r="J1046" i="14"/>
  <c r="J1054" i="14"/>
  <c r="J1062" i="14"/>
  <c r="J1070" i="14"/>
  <c r="J1078" i="14"/>
  <c r="P1078" i="14" s="1"/>
  <c r="J1086" i="14"/>
  <c r="J1094" i="14"/>
  <c r="P1094" i="14" s="1"/>
  <c r="J1102" i="14"/>
  <c r="J1110" i="14"/>
  <c r="J1118" i="14"/>
  <c r="J1126" i="14"/>
  <c r="J1134" i="14"/>
  <c r="P1134" i="14" s="1"/>
  <c r="J1142" i="14"/>
  <c r="P1142" i="14" s="1"/>
  <c r="J1150" i="14"/>
  <c r="J1158" i="14"/>
  <c r="P1158" i="14" s="1"/>
  <c r="J1166" i="14"/>
  <c r="J1174" i="14"/>
  <c r="J1182" i="14"/>
  <c r="J1190" i="14"/>
  <c r="J1198" i="14"/>
  <c r="P1198" i="14" s="1"/>
  <c r="J1206" i="14"/>
  <c r="P1206" i="14" s="1"/>
  <c r="J1214" i="14"/>
  <c r="J1222" i="14"/>
  <c r="J1230" i="14"/>
  <c r="J1238" i="14"/>
  <c r="J1246" i="14"/>
  <c r="J1254" i="14"/>
  <c r="J1262" i="14"/>
  <c r="J1270" i="14"/>
  <c r="J1278" i="14"/>
  <c r="J1286" i="14"/>
  <c r="J1294" i="14"/>
  <c r="J1302" i="14"/>
  <c r="J1310" i="14"/>
  <c r="J1318" i="14"/>
  <c r="J1326" i="14"/>
  <c r="J1334" i="14"/>
  <c r="J1342" i="14"/>
  <c r="J1350" i="14"/>
  <c r="P1350" i="14" s="1"/>
  <c r="J1358" i="14"/>
  <c r="J1366" i="14"/>
  <c r="J1374" i="14"/>
  <c r="J1382" i="14"/>
  <c r="J1390" i="14"/>
  <c r="P1390" i="14" s="1"/>
  <c r="J1398" i="14"/>
  <c r="P1398" i="14" s="1"/>
  <c r="J1406" i="14"/>
  <c r="J1414" i="14"/>
  <c r="P1414" i="14" s="1"/>
  <c r="J1422" i="14"/>
  <c r="J1430" i="14"/>
  <c r="J1438" i="14"/>
  <c r="J1446" i="14"/>
  <c r="J1454" i="14"/>
  <c r="J1462" i="14"/>
  <c r="P1462" i="14" s="1"/>
  <c r="J1470" i="14"/>
  <c r="J1478" i="14"/>
  <c r="P1478" i="14" s="1"/>
  <c r="J1486" i="14"/>
  <c r="J1494" i="14"/>
  <c r="J1502" i="14"/>
  <c r="J1510" i="14"/>
  <c r="J1518" i="14"/>
  <c r="P1518" i="14" s="1"/>
  <c r="J1526" i="14"/>
  <c r="P1526" i="14" s="1"/>
  <c r="J1534" i="14"/>
  <c r="J1542" i="14"/>
  <c r="P1542" i="14" s="1"/>
  <c r="J1550" i="14"/>
  <c r="J1558" i="14"/>
  <c r="J1566" i="14"/>
  <c r="J1574" i="14"/>
  <c r="J1582" i="14"/>
  <c r="J1590" i="14"/>
  <c r="P1590" i="14" s="1"/>
  <c r="J1598" i="14"/>
  <c r="J1606" i="14"/>
  <c r="P1606" i="14" s="1"/>
  <c r="J1614" i="14"/>
  <c r="J1622" i="14"/>
  <c r="J1630" i="14"/>
  <c r="J1638" i="14"/>
  <c r="J1646" i="14"/>
  <c r="P1646" i="14" s="1"/>
  <c r="J1654" i="14"/>
  <c r="P1654" i="14" s="1"/>
  <c r="J1662" i="14"/>
  <c r="J1670" i="14"/>
  <c r="P1670" i="14" s="1"/>
  <c r="J1678" i="14"/>
  <c r="J1686" i="14"/>
  <c r="J1694" i="14"/>
  <c r="J1702" i="14"/>
  <c r="J1710" i="14"/>
  <c r="P1710" i="14" s="1"/>
  <c r="J1718" i="14"/>
  <c r="P1718" i="14" s="1"/>
  <c r="J1726" i="14"/>
  <c r="J1734" i="14"/>
  <c r="P1734" i="14" s="1"/>
  <c r="J1742" i="14"/>
  <c r="J1750" i="14"/>
  <c r="J1758" i="14"/>
  <c r="J1766" i="14"/>
  <c r="J1774" i="14"/>
  <c r="J1782" i="14"/>
  <c r="P1782" i="14" s="1"/>
  <c r="J1790" i="14"/>
  <c r="J1798" i="14"/>
  <c r="P1798" i="14" s="1"/>
  <c r="J1806" i="14"/>
  <c r="J1814" i="14"/>
  <c r="J1822" i="14"/>
  <c r="J1830" i="14"/>
  <c r="J1838" i="14"/>
  <c r="P1838" i="14" s="1"/>
  <c r="J1846" i="14"/>
  <c r="P1846" i="14" s="1"/>
  <c r="J1854" i="14"/>
  <c r="J1862" i="14"/>
  <c r="P1862" i="14" s="1"/>
  <c r="J1870" i="14"/>
  <c r="J1878" i="14"/>
  <c r="J1886" i="14"/>
  <c r="J1894" i="14"/>
  <c r="J1902" i="14"/>
  <c r="J2376" i="16"/>
  <c r="P2376" i="16" s="1"/>
  <c r="J270" i="14"/>
  <c r="J338" i="14"/>
  <c r="P338" i="14" s="1"/>
  <c r="J402" i="14"/>
  <c r="J466" i="14"/>
  <c r="J530" i="14"/>
  <c r="J594" i="14"/>
  <c r="J658" i="14"/>
  <c r="P658" i="14" s="1"/>
  <c r="J722" i="14"/>
  <c r="P722" i="14" s="1"/>
  <c r="J786" i="14"/>
  <c r="J850" i="14"/>
  <c r="P850" i="14" s="1"/>
  <c r="J863" i="14"/>
  <c r="J871" i="14"/>
  <c r="J879" i="14"/>
  <c r="J887" i="14"/>
  <c r="J895" i="14"/>
  <c r="P895" i="14" s="1"/>
  <c r="J903" i="14"/>
  <c r="P903" i="14" s="1"/>
  <c r="J911" i="14"/>
  <c r="J919" i="14"/>
  <c r="P919" i="14" s="1"/>
  <c r="J927" i="14"/>
  <c r="J935" i="14"/>
  <c r="J943" i="14"/>
  <c r="J951" i="14"/>
  <c r="J959" i="14"/>
  <c r="P959" i="14" s="1"/>
  <c r="J967" i="14"/>
  <c r="P967" i="14" s="1"/>
  <c r="J975" i="14"/>
  <c r="J983" i="14"/>
  <c r="P983" i="14" s="1"/>
  <c r="J991" i="14"/>
  <c r="J999" i="14"/>
  <c r="J1007" i="14"/>
  <c r="J1015" i="14"/>
  <c r="J1023" i="14"/>
  <c r="P1023" i="14" s="1"/>
  <c r="J1031" i="14"/>
  <c r="P1031" i="14" s="1"/>
  <c r="J1039" i="14"/>
  <c r="J1047" i="14"/>
  <c r="P1047" i="14" s="1"/>
  <c r="J1055" i="14"/>
  <c r="J1063" i="14"/>
  <c r="J1071" i="14"/>
  <c r="J1079" i="14"/>
  <c r="J1087" i="14"/>
  <c r="P1087" i="14" s="1"/>
  <c r="J1095" i="14"/>
  <c r="P1095" i="14" s="1"/>
  <c r="J1103" i="14"/>
  <c r="J1111" i="14"/>
  <c r="P1111" i="14" s="1"/>
  <c r="J1119" i="14"/>
  <c r="J1127" i="14"/>
  <c r="J1135" i="14"/>
  <c r="J1143" i="14"/>
  <c r="J1151" i="14"/>
  <c r="P1151" i="14" s="1"/>
  <c r="J1159" i="14"/>
  <c r="P1159" i="14" s="1"/>
  <c r="J1167" i="14"/>
  <c r="J1175" i="14"/>
  <c r="P1175" i="14" s="1"/>
  <c r="J1183" i="14"/>
  <c r="J1191" i="14"/>
  <c r="J1199" i="14"/>
  <c r="J1207" i="14"/>
  <c r="J1215" i="14"/>
  <c r="P1215" i="14" s="1"/>
  <c r="J1223" i="14"/>
  <c r="J1231" i="14"/>
  <c r="J1239" i="14"/>
  <c r="J1247" i="14"/>
  <c r="J1255" i="14"/>
  <c r="J1263" i="14"/>
  <c r="J1271" i="14"/>
  <c r="J1279" i="14"/>
  <c r="J1287" i="14"/>
  <c r="J1295" i="14"/>
  <c r="J1303" i="14"/>
  <c r="J1311" i="14"/>
  <c r="J1319" i="14"/>
  <c r="J1327" i="14"/>
  <c r="J1335" i="14"/>
  <c r="J1343" i="14"/>
  <c r="J1351" i="14"/>
  <c r="P1351" i="14" s="1"/>
  <c r="J1359" i="14"/>
  <c r="J1367" i="14"/>
  <c r="P1367" i="14" s="1"/>
  <c r="J1375" i="14"/>
  <c r="J1383" i="14"/>
  <c r="J1391" i="14"/>
  <c r="J1399" i="14"/>
  <c r="J1407" i="14"/>
  <c r="P1407" i="14" s="1"/>
  <c r="J1415" i="14"/>
  <c r="P1415" i="14" s="1"/>
  <c r="J1423" i="14"/>
  <c r="J1431" i="14"/>
  <c r="P1431" i="14" s="1"/>
  <c r="J1439" i="14"/>
  <c r="J1447" i="14"/>
  <c r="J1455" i="14"/>
  <c r="J1463" i="14"/>
  <c r="J1471" i="14"/>
  <c r="P1471" i="14" s="1"/>
  <c r="J1479" i="14"/>
  <c r="P1479" i="14" s="1"/>
  <c r="J1487" i="14"/>
  <c r="J1495" i="14"/>
  <c r="P1495" i="14" s="1"/>
  <c r="J1503" i="14"/>
  <c r="J1511" i="14"/>
  <c r="J1519" i="14"/>
  <c r="J1527" i="14"/>
  <c r="J1535" i="14"/>
  <c r="P1535" i="14" s="1"/>
  <c r="J1543" i="14"/>
  <c r="P1543" i="14" s="1"/>
  <c r="J1551" i="14"/>
  <c r="J1559" i="14"/>
  <c r="P1559" i="14" s="1"/>
  <c r="J1567" i="14"/>
  <c r="J1575" i="14"/>
  <c r="J1583" i="14"/>
  <c r="J1591" i="14"/>
  <c r="J1599" i="14"/>
  <c r="P1599" i="14" s="1"/>
  <c r="J1607" i="14"/>
  <c r="P1607" i="14" s="1"/>
  <c r="J1615" i="14"/>
  <c r="J1623" i="14"/>
  <c r="P1623" i="14" s="1"/>
  <c r="J1631" i="14"/>
  <c r="J1639" i="14"/>
  <c r="J1647" i="14"/>
  <c r="J1655" i="14"/>
  <c r="J1663" i="14"/>
  <c r="P1663" i="14" s="1"/>
  <c r="J1671" i="14"/>
  <c r="P1671" i="14" s="1"/>
  <c r="J1679" i="14"/>
  <c r="J1687" i="14"/>
  <c r="P1687" i="14" s="1"/>
  <c r="J1695" i="14"/>
  <c r="J1703" i="14"/>
  <c r="J1711" i="14"/>
  <c r="J1719" i="14"/>
  <c r="J1727" i="14"/>
  <c r="P1727" i="14" s="1"/>
  <c r="J1735" i="14"/>
  <c r="P1735" i="14" s="1"/>
  <c r="J1743" i="14"/>
  <c r="J1751" i="14"/>
  <c r="P1751" i="14" s="1"/>
  <c r="J1759" i="14"/>
  <c r="J1767" i="14"/>
  <c r="J1775" i="14"/>
  <c r="J1783" i="14"/>
  <c r="J1791" i="14"/>
  <c r="P1791" i="14" s="1"/>
  <c r="J1799" i="14"/>
  <c r="P1799" i="14" s="1"/>
  <c r="J1807" i="14"/>
  <c r="J1815" i="14"/>
  <c r="P1815" i="14" s="1"/>
  <c r="J1823" i="14"/>
  <c r="J1831" i="14"/>
  <c r="J1839" i="14"/>
  <c r="J1847" i="14"/>
  <c r="J1855" i="14"/>
  <c r="P1855" i="14" s="1"/>
  <c r="J1863" i="14"/>
  <c r="P1863" i="14" s="1"/>
  <c r="J1871" i="14"/>
  <c r="J1879" i="14"/>
  <c r="P1879" i="14" s="1"/>
  <c r="J1887" i="14"/>
  <c r="J1895" i="14"/>
  <c r="J1903" i="14"/>
  <c r="J1911" i="14"/>
  <c r="J1919" i="14"/>
  <c r="P1919" i="14" s="1"/>
  <c r="J1927" i="14"/>
  <c r="P1927" i="14" s="1"/>
  <c r="J1935" i="14"/>
  <c r="J1943" i="14"/>
  <c r="P1943" i="14" s="1"/>
  <c r="J1951" i="14"/>
  <c r="J1959" i="14"/>
  <c r="J1967" i="14"/>
  <c r="J1975" i="14"/>
  <c r="J1983" i="14"/>
  <c r="P1983" i="14" s="1"/>
  <c r="J1991" i="14"/>
  <c r="P1991" i="14" s="1"/>
  <c r="J1999" i="14"/>
  <c r="J2007" i="14"/>
  <c r="P2007" i="14" s="1"/>
  <c r="J2015" i="14"/>
  <c r="J2023" i="14"/>
  <c r="J2031" i="14"/>
  <c r="J2039" i="14"/>
  <c r="J2047" i="14"/>
  <c r="P2047" i="14" s="1"/>
  <c r="J2055" i="14"/>
  <c r="P2055" i="14" s="1"/>
  <c r="J2063" i="14"/>
  <c r="J2071" i="14"/>
  <c r="P2071" i="14" s="1"/>
  <c r="J2079" i="14"/>
  <c r="J2087" i="14"/>
  <c r="J2095" i="14"/>
  <c r="J2103" i="14"/>
  <c r="J2111" i="14"/>
  <c r="P2111" i="14" s="1"/>
  <c r="J2119" i="14"/>
  <c r="P2119" i="14" s="1"/>
  <c r="J2127" i="14"/>
  <c r="J602" i="14"/>
  <c r="P602" i="14" s="1"/>
  <c r="J888" i="14"/>
  <c r="J952" i="14"/>
  <c r="J1016" i="14"/>
  <c r="J1080" i="14"/>
  <c r="J1144" i="14"/>
  <c r="P1144" i="14" s="1"/>
  <c r="J1208" i="14"/>
  <c r="P1208" i="14" s="1"/>
  <c r="J1272" i="14"/>
  <c r="J1336" i="14"/>
  <c r="J1400" i="14"/>
  <c r="J1464" i="14"/>
  <c r="J1528" i="14"/>
  <c r="J1592" i="14"/>
  <c r="J1656" i="14"/>
  <c r="P1656" i="14" s="1"/>
  <c r="J1720" i="14"/>
  <c r="P1720" i="14" s="1"/>
  <c r="J1784" i="14"/>
  <c r="J1848" i="14"/>
  <c r="P1848" i="14" s="1"/>
  <c r="J1910" i="14"/>
  <c r="J1929" i="14"/>
  <c r="J1952" i="14"/>
  <c r="J1974" i="14"/>
  <c r="J1993" i="14"/>
  <c r="P1993" i="14" s="1"/>
  <c r="J2016" i="14"/>
  <c r="P2016" i="14" s="1"/>
  <c r="J2038" i="14"/>
  <c r="J2057" i="14"/>
  <c r="P2057" i="14" s="1"/>
  <c r="J2080" i="14"/>
  <c r="J2102" i="14"/>
  <c r="J2121" i="14"/>
  <c r="J2135" i="14"/>
  <c r="J2143" i="14"/>
  <c r="J2151" i="14"/>
  <c r="P2151" i="14" s="1"/>
  <c r="J2159" i="14"/>
  <c r="J2167" i="14"/>
  <c r="P2167" i="14" s="1"/>
  <c r="J2175" i="14"/>
  <c r="J2183" i="14"/>
  <c r="J2191" i="14"/>
  <c r="J2199" i="14"/>
  <c r="J2207" i="14"/>
  <c r="P2207" i="14" s="1"/>
  <c r="J2215" i="14"/>
  <c r="P2215" i="14" s="1"/>
  <c r="J2223" i="14"/>
  <c r="J2231" i="14"/>
  <c r="P2231" i="14" s="1"/>
  <c r="J2239" i="14"/>
  <c r="J2247" i="14"/>
  <c r="J2255" i="14"/>
  <c r="J2263" i="14"/>
  <c r="J2271" i="14"/>
  <c r="P2271" i="14" s="1"/>
  <c r="J2279" i="14"/>
  <c r="P2279" i="14" s="1"/>
  <c r="J2287" i="14"/>
  <c r="J2295" i="14"/>
  <c r="P2295" i="14" s="1"/>
  <c r="J2303" i="14"/>
  <c r="J2311" i="14"/>
  <c r="J2319" i="14"/>
  <c r="J2327" i="14"/>
  <c r="J2335" i="14"/>
  <c r="P2335" i="14" s="1"/>
  <c r="J2343" i="14"/>
  <c r="P2343" i="14" s="1"/>
  <c r="J2351" i="14"/>
  <c r="J2359" i="14"/>
  <c r="P2359" i="14" s="1"/>
  <c r="J2367" i="14"/>
  <c r="J2375" i="14"/>
  <c r="J2383" i="14"/>
  <c r="J2391" i="14"/>
  <c r="J2399" i="14"/>
  <c r="P2399" i="14" s="1"/>
  <c r="J2407" i="14"/>
  <c r="P2407" i="14" s="1"/>
  <c r="J2415" i="14"/>
  <c r="J2423" i="14"/>
  <c r="P2423" i="14" s="1"/>
  <c r="J2431" i="14"/>
  <c r="J2439" i="14"/>
  <c r="J2447" i="14"/>
  <c r="J2455" i="14"/>
  <c r="J2463" i="14"/>
  <c r="P2463" i="14" s="1"/>
  <c r="J2471" i="14"/>
  <c r="P2471" i="14" s="1"/>
  <c r="J2479" i="14"/>
  <c r="J2487" i="14"/>
  <c r="P2487" i="14" s="1"/>
  <c r="J2495" i="14"/>
  <c r="J2503" i="14"/>
  <c r="J2511" i="14"/>
  <c r="J2519" i="14"/>
  <c r="J2527" i="14"/>
  <c r="P2527" i="14" s="1"/>
  <c r="J2535" i="14"/>
  <c r="P2535" i="14" s="1"/>
  <c r="J2543" i="14"/>
  <c r="J2551" i="14"/>
  <c r="P2551" i="14" s="1"/>
  <c r="J2559" i="14"/>
  <c r="J2567" i="14"/>
  <c r="J2575" i="14"/>
  <c r="J2583" i="14"/>
  <c r="J2591" i="14"/>
  <c r="P2591" i="14" s="1"/>
  <c r="J2599" i="14"/>
  <c r="P2599" i="14" s="1"/>
  <c r="J2607" i="14"/>
  <c r="J2615" i="14"/>
  <c r="P2615" i="14" s="1"/>
  <c r="J2623" i="14"/>
  <c r="J2631" i="14"/>
  <c r="J2639" i="14"/>
  <c r="J2647" i="14"/>
  <c r="J2655" i="14"/>
  <c r="J2663" i="14"/>
  <c r="P2663" i="14" s="1"/>
  <c r="J2671" i="14"/>
  <c r="J2679" i="14"/>
  <c r="P2679" i="14" s="1"/>
  <c r="J2687" i="14"/>
  <c r="J2695" i="14"/>
  <c r="J2703" i="14"/>
  <c r="J2711" i="14"/>
  <c r="J2719" i="14"/>
  <c r="J2727" i="14"/>
  <c r="P2727" i="14" s="1"/>
  <c r="J2735" i="14"/>
  <c r="J2743" i="14"/>
  <c r="P2743" i="14" s="1"/>
  <c r="J2751" i="14"/>
  <c r="J2759" i="14"/>
  <c r="J2767" i="14"/>
  <c r="J2775" i="14"/>
  <c r="J2783" i="14"/>
  <c r="P2783" i="14" s="1"/>
  <c r="J2791" i="14"/>
  <c r="P2791" i="14" s="1"/>
  <c r="J2799" i="14"/>
  <c r="J2807" i="14"/>
  <c r="P2807" i="14" s="1"/>
  <c r="J2815" i="14"/>
  <c r="J2823" i="14"/>
  <c r="J2831" i="14"/>
  <c r="J2839" i="14"/>
  <c r="J2847" i="14"/>
  <c r="J2855" i="14"/>
  <c r="P2855" i="14" s="1"/>
  <c r="J2863" i="14"/>
  <c r="J2871" i="14"/>
  <c r="P2871" i="14" s="1"/>
  <c r="J2879" i="14"/>
  <c r="J2887" i="14"/>
  <c r="J2895" i="14"/>
  <c r="J2903" i="14"/>
  <c r="J2911" i="14"/>
  <c r="P2911" i="14" s="1"/>
  <c r="J2919" i="14"/>
  <c r="P2919" i="14" s="1"/>
  <c r="J2927" i="14"/>
  <c r="J2935" i="14"/>
  <c r="P2935" i="14" s="1"/>
  <c r="J2943" i="14"/>
  <c r="J2951" i="14"/>
  <c r="J2959" i="14"/>
  <c r="J2967" i="14"/>
  <c r="J2975" i="14"/>
  <c r="J2983" i="14"/>
  <c r="P2983" i="14" s="1"/>
  <c r="J2991" i="14"/>
  <c r="J2999" i="14"/>
  <c r="P2999" i="14" s="1"/>
  <c r="J3007" i="14"/>
  <c r="J3015" i="14"/>
  <c r="J3023" i="14"/>
  <c r="J3031" i="14"/>
  <c r="J3039" i="14"/>
  <c r="P3039" i="14" s="1"/>
  <c r="J3047" i="14"/>
  <c r="P3047" i="14" s="1"/>
  <c r="J3055" i="14"/>
  <c r="J3063" i="14"/>
  <c r="P3063" i="14" s="1"/>
  <c r="J3071" i="14"/>
  <c r="J3079" i="14"/>
  <c r="J3087" i="14"/>
  <c r="J3095" i="14"/>
  <c r="J2504" i="14"/>
  <c r="J2624" i="14"/>
  <c r="P2624" i="14" s="1"/>
  <c r="J2648" i="14"/>
  <c r="J2664" i="14"/>
  <c r="P2664" i="14" s="1"/>
  <c r="J2680" i="14"/>
  <c r="J2720" i="14"/>
  <c r="J2736" i="14"/>
  <c r="J2752" i="14"/>
  <c r="J2768" i="14"/>
  <c r="J2784" i="14"/>
  <c r="P2784" i="14" s="1"/>
  <c r="J2800" i="14"/>
  <c r="J2816" i="14"/>
  <c r="P2816" i="14" s="1"/>
  <c r="J2832" i="14"/>
  <c r="J2840" i="14"/>
  <c r="J2856" i="14"/>
  <c r="J2872" i="14"/>
  <c r="J2888" i="14"/>
  <c r="J2896" i="14"/>
  <c r="P2896" i="14" s="1"/>
  <c r="J2912" i="14"/>
  <c r="J2928" i="14"/>
  <c r="P2928" i="14" s="1"/>
  <c r="J2944" i="14"/>
  <c r="J666" i="14"/>
  <c r="J896" i="14"/>
  <c r="J960" i="14"/>
  <c r="J1024" i="14"/>
  <c r="J1088" i="14"/>
  <c r="P1088" i="14" s="1"/>
  <c r="J1152" i="14"/>
  <c r="J1216" i="14"/>
  <c r="P1216" i="14" s="1"/>
  <c r="J1280" i="14"/>
  <c r="J1344" i="14"/>
  <c r="J1408" i="14"/>
  <c r="J1472" i="14"/>
  <c r="J1536" i="14"/>
  <c r="P1536" i="14" s="1"/>
  <c r="J1600" i="14"/>
  <c r="P1600" i="14" s="1"/>
  <c r="J1664" i="14"/>
  <c r="J1728" i="14"/>
  <c r="P1728" i="14" s="1"/>
  <c r="J1792" i="14"/>
  <c r="J1856" i="14"/>
  <c r="J1912" i="14"/>
  <c r="J1934" i="14"/>
  <c r="J1953" i="14"/>
  <c r="P1953" i="14" s="1"/>
  <c r="J1976" i="14"/>
  <c r="P1976" i="14" s="1"/>
  <c r="J1998" i="14"/>
  <c r="J2017" i="14"/>
  <c r="P2017" i="14" s="1"/>
  <c r="J2040" i="14"/>
  <c r="J2062" i="14"/>
  <c r="J2081" i="14"/>
  <c r="J2104" i="14"/>
  <c r="J2126" i="14"/>
  <c r="P2126" i="14" s="1"/>
  <c r="J2136" i="14"/>
  <c r="P2136" i="14" s="1"/>
  <c r="J2144" i="14"/>
  <c r="J2152" i="14"/>
  <c r="P2152" i="14" s="1"/>
  <c r="J2160" i="14"/>
  <c r="J2168" i="14"/>
  <c r="J2176" i="14"/>
  <c r="J2184" i="14"/>
  <c r="J2192" i="14"/>
  <c r="J2200" i="14"/>
  <c r="P2200" i="14" s="1"/>
  <c r="J2208" i="14"/>
  <c r="J2216" i="14"/>
  <c r="P2216" i="14" s="1"/>
  <c r="J2224" i="14"/>
  <c r="J2232" i="14"/>
  <c r="J2240" i="14"/>
  <c r="J2248" i="14"/>
  <c r="J2256" i="14"/>
  <c r="P2256" i="14" s="1"/>
  <c r="J2264" i="14"/>
  <c r="P2264" i="14" s="1"/>
  <c r="J2272" i="14"/>
  <c r="J2280" i="14"/>
  <c r="P2280" i="14" s="1"/>
  <c r="J2288" i="14"/>
  <c r="J2296" i="14"/>
  <c r="J2304" i="14"/>
  <c r="J2312" i="14"/>
  <c r="J2320" i="14"/>
  <c r="P2320" i="14" s="1"/>
  <c r="J2328" i="14"/>
  <c r="P2328" i="14" s="1"/>
  <c r="J2336" i="14"/>
  <c r="J2344" i="14"/>
  <c r="P2344" i="14" s="1"/>
  <c r="J2352" i="14"/>
  <c r="J2360" i="14"/>
  <c r="J2368" i="14"/>
  <c r="J2376" i="14"/>
  <c r="J2384" i="14"/>
  <c r="P2384" i="14" s="1"/>
  <c r="J2392" i="14"/>
  <c r="P2392" i="14" s="1"/>
  <c r="J2400" i="14"/>
  <c r="J2408" i="14"/>
  <c r="P2408" i="14" s="1"/>
  <c r="J2416" i="14"/>
  <c r="J2424" i="14"/>
  <c r="J2432" i="14"/>
  <c r="J2440" i="14"/>
  <c r="J2448" i="14"/>
  <c r="J2456" i="14"/>
  <c r="P2456" i="14" s="1"/>
  <c r="J2464" i="14"/>
  <c r="J2472" i="14"/>
  <c r="P2472" i="14" s="1"/>
  <c r="J2480" i="14"/>
  <c r="J2488" i="14"/>
  <c r="J2496" i="14"/>
  <c r="J2512" i="14"/>
  <c r="J2520" i="14"/>
  <c r="P2520" i="14" s="1"/>
  <c r="J2528" i="14"/>
  <c r="P2528" i="14" s="1"/>
  <c r="J2536" i="14"/>
  <c r="J2544" i="14"/>
  <c r="P2544" i="14" s="1"/>
  <c r="J2552" i="14"/>
  <c r="J2560" i="14"/>
  <c r="J2568" i="14"/>
  <c r="J2576" i="14"/>
  <c r="J2584" i="14"/>
  <c r="P2584" i="14" s="1"/>
  <c r="J2592" i="14"/>
  <c r="P2592" i="14" s="1"/>
  <c r="J2600" i="14"/>
  <c r="J2608" i="14"/>
  <c r="P2608" i="14" s="1"/>
  <c r="J2616" i="14"/>
  <c r="J2632" i="14"/>
  <c r="J2640" i="14"/>
  <c r="J2656" i="14"/>
  <c r="J2672" i="14"/>
  <c r="P2672" i="14" s="1"/>
  <c r="J2688" i="14"/>
  <c r="P2688" i="14" s="1"/>
  <c r="J2696" i="14"/>
  <c r="J2704" i="14"/>
  <c r="P2704" i="14" s="1"/>
  <c r="J2712" i="14"/>
  <c r="J2728" i="14"/>
  <c r="J2744" i="14"/>
  <c r="J2760" i="14"/>
  <c r="J2776" i="14"/>
  <c r="P2776" i="14" s="1"/>
  <c r="J2792" i="14"/>
  <c r="P2792" i="14" s="1"/>
  <c r="J2808" i="14"/>
  <c r="J2824" i="14"/>
  <c r="P2824" i="14" s="1"/>
  <c r="J2848" i="14"/>
  <c r="J2864" i="14"/>
  <c r="J2880" i="14"/>
  <c r="J2904" i="14"/>
  <c r="J2920" i="14"/>
  <c r="P2920" i="14" s="1"/>
  <c r="J2936" i="14"/>
  <c r="P2936" i="14" s="1"/>
  <c r="J2952" i="14"/>
  <c r="J2440" i="16"/>
  <c r="P2440" i="16" s="1"/>
  <c r="J730" i="14"/>
  <c r="J904" i="14"/>
  <c r="J968" i="14"/>
  <c r="J1032" i="14"/>
  <c r="J1096" i="14"/>
  <c r="J1160" i="14"/>
  <c r="J1224" i="14"/>
  <c r="J1288" i="14"/>
  <c r="J1352" i="14"/>
  <c r="J1416" i="14"/>
  <c r="J1480" i="14"/>
  <c r="J1544" i="14"/>
  <c r="J1608" i="14"/>
  <c r="J1672" i="14"/>
  <c r="P1672" i="14" s="1"/>
  <c r="J1736" i="14"/>
  <c r="J1800" i="14"/>
  <c r="P1800" i="14" s="1"/>
  <c r="J1864" i="14"/>
  <c r="J1913" i="14"/>
  <c r="J1936" i="14"/>
  <c r="J1958" i="14"/>
  <c r="J1977" i="14"/>
  <c r="J2000" i="14"/>
  <c r="P2000" i="14" s="1"/>
  <c r="J2022" i="14"/>
  <c r="J2041" i="14"/>
  <c r="P2041" i="14" s="1"/>
  <c r="J2064" i="14"/>
  <c r="J2086" i="14"/>
  <c r="J2105" i="14"/>
  <c r="J2128" i="14"/>
  <c r="J2137" i="14"/>
  <c r="P2137" i="14" s="1"/>
  <c r="J2145" i="14"/>
  <c r="P2145" i="14" s="1"/>
  <c r="J2153" i="14"/>
  <c r="J2161" i="14"/>
  <c r="P2161" i="14" s="1"/>
  <c r="J2169" i="14"/>
  <c r="J2177" i="14"/>
  <c r="J2185" i="14"/>
  <c r="J2193" i="14"/>
  <c r="J2201" i="14"/>
  <c r="P2201" i="14" s="1"/>
  <c r="J2209" i="14"/>
  <c r="P2209" i="14" s="1"/>
  <c r="J2217" i="14"/>
  <c r="J2225" i="14"/>
  <c r="P2225" i="14" s="1"/>
  <c r="J2233" i="14"/>
  <c r="J2241" i="14"/>
  <c r="J2249" i="14"/>
  <c r="J2257" i="14"/>
  <c r="J2265" i="14"/>
  <c r="P2265" i="14" s="1"/>
  <c r="J2273" i="14"/>
  <c r="P2273" i="14" s="1"/>
  <c r="J2281" i="14"/>
  <c r="J2289" i="14"/>
  <c r="P2289" i="14" s="1"/>
  <c r="J2297" i="14"/>
  <c r="J2305" i="14"/>
  <c r="J2313" i="14"/>
  <c r="J2321" i="14"/>
  <c r="J2329" i="14"/>
  <c r="J2337" i="14"/>
  <c r="P2337" i="14" s="1"/>
  <c r="J2345" i="14"/>
  <c r="J2353" i="14"/>
  <c r="P2353" i="14" s="1"/>
  <c r="J2361" i="14"/>
  <c r="J2369" i="14"/>
  <c r="J2377" i="14"/>
  <c r="J2385" i="14"/>
  <c r="J2393" i="14"/>
  <c r="P2393" i="14" s="1"/>
  <c r="J2401" i="14"/>
  <c r="P2401" i="14" s="1"/>
  <c r="J2409" i="14"/>
  <c r="J2417" i="14"/>
  <c r="P2417" i="14" s="1"/>
  <c r="J2425" i="14"/>
  <c r="J2433" i="14"/>
  <c r="J2441" i="14"/>
  <c r="J2449" i="14"/>
  <c r="J2457" i="14"/>
  <c r="J2465" i="14"/>
  <c r="P2465" i="14" s="1"/>
  <c r="J2473" i="14"/>
  <c r="J2481" i="14"/>
  <c r="P2481" i="14" s="1"/>
  <c r="J2489" i="14"/>
  <c r="J2497" i="14"/>
  <c r="J2505" i="14"/>
  <c r="J2513" i="14"/>
  <c r="J2521" i="14"/>
  <c r="P2521" i="14" s="1"/>
  <c r="J2529" i="14"/>
  <c r="P2529" i="14" s="1"/>
  <c r="J2537" i="14"/>
  <c r="J2545" i="14"/>
  <c r="P2545" i="14" s="1"/>
  <c r="J2553" i="14"/>
  <c r="J2561" i="14"/>
  <c r="J2569" i="14"/>
  <c r="J2577" i="14"/>
  <c r="J2585" i="14"/>
  <c r="P2585" i="14" s="1"/>
  <c r="J2593" i="14"/>
  <c r="P2593" i="14" s="1"/>
  <c r="J2601" i="14"/>
  <c r="J2609" i="14"/>
  <c r="P2609" i="14" s="1"/>
  <c r="J2617" i="14"/>
  <c r="J2625" i="14"/>
  <c r="J2633" i="14"/>
  <c r="J2641" i="14"/>
  <c r="J2649" i="14"/>
  <c r="P2649" i="14" s="1"/>
  <c r="J2657" i="14"/>
  <c r="P2657" i="14" s="1"/>
  <c r="J2665" i="14"/>
  <c r="J2673" i="14"/>
  <c r="P2673" i="14" s="1"/>
  <c r="J2681" i="14"/>
  <c r="J2689" i="14"/>
  <c r="J2697" i="14"/>
  <c r="J2705" i="14"/>
  <c r="J2713" i="14"/>
  <c r="P2713" i="14" s="1"/>
  <c r="J2721" i="14"/>
  <c r="P2721" i="14" s="1"/>
  <c r="J2729" i="14"/>
  <c r="J2737" i="14"/>
  <c r="P2737" i="14" s="1"/>
  <c r="J2745" i="14"/>
  <c r="J2753" i="14"/>
  <c r="J2761" i="14"/>
  <c r="J2769" i="14"/>
  <c r="J2777" i="14"/>
  <c r="J2785" i="14"/>
  <c r="P2785" i="14" s="1"/>
  <c r="J2793" i="14"/>
  <c r="J2801" i="14"/>
  <c r="P2801" i="14" s="1"/>
  <c r="J2809" i="14"/>
  <c r="J2817" i="14"/>
  <c r="J2825" i="14"/>
  <c r="J2833" i="14"/>
  <c r="J2841" i="14"/>
  <c r="J2849" i="14"/>
  <c r="P2849" i="14" s="1"/>
  <c r="J2857" i="14"/>
  <c r="J2865" i="14"/>
  <c r="P2865" i="14" s="1"/>
  <c r="J2873" i="14"/>
  <c r="J2881" i="14"/>
  <c r="J2889" i="14"/>
  <c r="J2897" i="14"/>
  <c r="J2905" i="14"/>
  <c r="P2905" i="14" s="1"/>
  <c r="J2913" i="14"/>
  <c r="P2913" i="14" s="1"/>
  <c r="J2921" i="14"/>
  <c r="J2929" i="14"/>
  <c r="P2929" i="14" s="1"/>
  <c r="J2937" i="14"/>
  <c r="J2945" i="14"/>
  <c r="J2953" i="14"/>
  <c r="J2961" i="14"/>
  <c r="J2969" i="14"/>
  <c r="P2969" i="14" s="1"/>
  <c r="J2977" i="14"/>
  <c r="P2977" i="14" s="1"/>
  <c r="J2985" i="14"/>
  <c r="J2993" i="14"/>
  <c r="P2993" i="14" s="1"/>
  <c r="J3001" i="14"/>
  <c r="J3009" i="14"/>
  <c r="J3017" i="14"/>
  <c r="J3025" i="14"/>
  <c r="J3033" i="14"/>
  <c r="J3041" i="14"/>
  <c r="P3041" i="14" s="1"/>
  <c r="J3049" i="14"/>
  <c r="J3057" i="14"/>
  <c r="P3057" i="14" s="1"/>
  <c r="J3065" i="14"/>
  <c r="J3073" i="14"/>
  <c r="J3081" i="14"/>
  <c r="J3089" i="14"/>
  <c r="J3097" i="14"/>
  <c r="P3097" i="14" s="1"/>
  <c r="J2524" i="14"/>
  <c r="P2524" i="14" s="1"/>
  <c r="J2684" i="14"/>
  <c r="J2740" i="14"/>
  <c r="P2740" i="14" s="1"/>
  <c r="J2780" i="14"/>
  <c r="J2812" i="14"/>
  <c r="J2828" i="14"/>
  <c r="J2852" i="14"/>
  <c r="J2876" i="14"/>
  <c r="J2892" i="14"/>
  <c r="P2892" i="14" s="1"/>
  <c r="J2908" i="14"/>
  <c r="J2932" i="14"/>
  <c r="P2932" i="14" s="1"/>
  <c r="J2964" i="14"/>
  <c r="J2988" i="14"/>
  <c r="J3004" i="14"/>
  <c r="J3036" i="14"/>
  <c r="J3068" i="14"/>
  <c r="P3068" i="14" s="1"/>
  <c r="J281" i="14"/>
  <c r="P281" i="14" s="1"/>
  <c r="J794" i="14"/>
  <c r="J912" i="14"/>
  <c r="P912" i="14" s="1"/>
  <c r="J976" i="14"/>
  <c r="J1040" i="14"/>
  <c r="J1104" i="14"/>
  <c r="J1168" i="14"/>
  <c r="J1232" i="14"/>
  <c r="J1296" i="14"/>
  <c r="J1360" i="14"/>
  <c r="J1424" i="14"/>
  <c r="P1424" i="14" s="1"/>
  <c r="J1488" i="14"/>
  <c r="J1552" i="14"/>
  <c r="J1616" i="14"/>
  <c r="J1680" i="14"/>
  <c r="J1744" i="14"/>
  <c r="J1808" i="14"/>
  <c r="P1808" i="14" s="1"/>
  <c r="J1872" i="14"/>
  <c r="J1918" i="14"/>
  <c r="P1918" i="14" s="1"/>
  <c r="J1937" i="14"/>
  <c r="J1960" i="14"/>
  <c r="J1982" i="14"/>
  <c r="J2001" i="14"/>
  <c r="J2024" i="14"/>
  <c r="J2046" i="14"/>
  <c r="P2046" i="14" s="1"/>
  <c r="J2065" i="14"/>
  <c r="J2088" i="14"/>
  <c r="P2088" i="14" s="1"/>
  <c r="J2110" i="14"/>
  <c r="J2129" i="14"/>
  <c r="J2138" i="14"/>
  <c r="J2146" i="14"/>
  <c r="J2154" i="14"/>
  <c r="P2154" i="14" s="1"/>
  <c r="J2162" i="14"/>
  <c r="P2162" i="14" s="1"/>
  <c r="J2170" i="14"/>
  <c r="J2178" i="14"/>
  <c r="P2178" i="14" s="1"/>
  <c r="J2186" i="14"/>
  <c r="J2194" i="14"/>
  <c r="J2202" i="14"/>
  <c r="J2210" i="14"/>
  <c r="J2218" i="14"/>
  <c r="P2218" i="14" s="1"/>
  <c r="J2226" i="14"/>
  <c r="P2226" i="14" s="1"/>
  <c r="J2234" i="14"/>
  <c r="J2242" i="14"/>
  <c r="P2242" i="14" s="1"/>
  <c r="J2250" i="14"/>
  <c r="J2258" i="14"/>
  <c r="J2266" i="14"/>
  <c r="J2274" i="14"/>
  <c r="J2282" i="14"/>
  <c r="P2282" i="14" s="1"/>
  <c r="J2290" i="14"/>
  <c r="P2290" i="14" s="1"/>
  <c r="J2298" i="14"/>
  <c r="J2306" i="14"/>
  <c r="P2306" i="14" s="1"/>
  <c r="J2314" i="14"/>
  <c r="J2322" i="14"/>
  <c r="J2330" i="14"/>
  <c r="J2338" i="14"/>
  <c r="J2346" i="14"/>
  <c r="J2354" i="14"/>
  <c r="P2354" i="14" s="1"/>
  <c r="J2362" i="14"/>
  <c r="J2370" i="14"/>
  <c r="P2370" i="14" s="1"/>
  <c r="J2378" i="14"/>
  <c r="J2386" i="14"/>
  <c r="J2394" i="14"/>
  <c r="J2402" i="14"/>
  <c r="J2410" i="14"/>
  <c r="P2410" i="14" s="1"/>
  <c r="J2418" i="14"/>
  <c r="P2418" i="14" s="1"/>
  <c r="J2426" i="14"/>
  <c r="J2434" i="14"/>
  <c r="P2434" i="14" s="1"/>
  <c r="J2442" i="14"/>
  <c r="J2450" i="14"/>
  <c r="J2458" i="14"/>
  <c r="J2466" i="14"/>
  <c r="J2474" i="14"/>
  <c r="P2474" i="14" s="1"/>
  <c r="J2482" i="14"/>
  <c r="P2482" i="14" s="1"/>
  <c r="J2490" i="14"/>
  <c r="J2498" i="14"/>
  <c r="P2498" i="14" s="1"/>
  <c r="J2506" i="14"/>
  <c r="J2514" i="14"/>
  <c r="J2522" i="14"/>
  <c r="J2530" i="14"/>
  <c r="J2538" i="14"/>
  <c r="P2538" i="14" s="1"/>
  <c r="J2546" i="14"/>
  <c r="P2546" i="14" s="1"/>
  <c r="J2554" i="14"/>
  <c r="J2562" i="14"/>
  <c r="P2562" i="14" s="1"/>
  <c r="J2570" i="14"/>
  <c r="J2578" i="14"/>
  <c r="J2586" i="14"/>
  <c r="J2594" i="14"/>
  <c r="J2602" i="14"/>
  <c r="P2602" i="14" s="1"/>
  <c r="J2610" i="14"/>
  <c r="P2610" i="14" s="1"/>
  <c r="J2618" i="14"/>
  <c r="J2626" i="14"/>
  <c r="P2626" i="14" s="1"/>
  <c r="J2634" i="14"/>
  <c r="J2642" i="14"/>
  <c r="J2650" i="14"/>
  <c r="J2658" i="14"/>
  <c r="J2666" i="14"/>
  <c r="J2674" i="14"/>
  <c r="P2674" i="14" s="1"/>
  <c r="J2682" i="14"/>
  <c r="J2690" i="14"/>
  <c r="P2690" i="14" s="1"/>
  <c r="J2698" i="14"/>
  <c r="J2706" i="14"/>
  <c r="J2714" i="14"/>
  <c r="J2722" i="14"/>
  <c r="J2730" i="14"/>
  <c r="P2730" i="14" s="1"/>
  <c r="J2738" i="14"/>
  <c r="P2738" i="14" s="1"/>
  <c r="J2746" i="14"/>
  <c r="J2754" i="14"/>
  <c r="P2754" i="14" s="1"/>
  <c r="J2762" i="14"/>
  <c r="J2770" i="14"/>
  <c r="J2778" i="14"/>
  <c r="J2786" i="14"/>
  <c r="J2794" i="14"/>
  <c r="J2802" i="14"/>
  <c r="P2802" i="14" s="1"/>
  <c r="J2810" i="14"/>
  <c r="J2818" i="14"/>
  <c r="P2818" i="14" s="1"/>
  <c r="J2826" i="14"/>
  <c r="J2834" i="14"/>
  <c r="J2842" i="14"/>
  <c r="J2850" i="14"/>
  <c r="J2858" i="14"/>
  <c r="P2858" i="14" s="1"/>
  <c r="J2866" i="14"/>
  <c r="P2866" i="14" s="1"/>
  <c r="J2874" i="14"/>
  <c r="J2882" i="14"/>
  <c r="P2882" i="14" s="1"/>
  <c r="J2890" i="14"/>
  <c r="J2898" i="14"/>
  <c r="J2906" i="14"/>
  <c r="J2914" i="14"/>
  <c r="J2922" i="14"/>
  <c r="P2922" i="14" s="1"/>
  <c r="J2930" i="14"/>
  <c r="P2930" i="14" s="1"/>
  <c r="J2938" i="14"/>
  <c r="J2946" i="14"/>
  <c r="P2946" i="14" s="1"/>
  <c r="J2954" i="14"/>
  <c r="J2962" i="14"/>
  <c r="J2970" i="14"/>
  <c r="J2978" i="14"/>
  <c r="J2986" i="14"/>
  <c r="P2986" i="14" s="1"/>
  <c r="J2994" i="14"/>
  <c r="P2994" i="14" s="1"/>
  <c r="J3002" i="14"/>
  <c r="J3010" i="14"/>
  <c r="P3010" i="14" s="1"/>
  <c r="J3018" i="14"/>
  <c r="J3026" i="14"/>
  <c r="J3034" i="14"/>
  <c r="J3042" i="14"/>
  <c r="J3050" i="14"/>
  <c r="P3050" i="14" s="1"/>
  <c r="J3058" i="14"/>
  <c r="P3058" i="14" s="1"/>
  <c r="J3066" i="14"/>
  <c r="J3074" i="14"/>
  <c r="P3074" i="14" s="1"/>
  <c r="J3082" i="14"/>
  <c r="J3090" i="14"/>
  <c r="J3098" i="14"/>
  <c r="J2516" i="14"/>
  <c r="J2636" i="14"/>
  <c r="J2668" i="14"/>
  <c r="P2668" i="14" s="1"/>
  <c r="J2700" i="14"/>
  <c r="J2716" i="14"/>
  <c r="P2716" i="14" s="1"/>
  <c r="J2724" i="14"/>
  <c r="J2732" i="14"/>
  <c r="J2756" i="14"/>
  <c r="J2772" i="14"/>
  <c r="J2788" i="14"/>
  <c r="P2788" i="14" s="1"/>
  <c r="J2820" i="14"/>
  <c r="P2820" i="14" s="1"/>
  <c r="J2844" i="14"/>
  <c r="J2860" i="14"/>
  <c r="P2860" i="14" s="1"/>
  <c r="J2900" i="14"/>
  <c r="J2924" i="14"/>
  <c r="J2948" i="14"/>
  <c r="J2980" i="14"/>
  <c r="J3012" i="14"/>
  <c r="J3052" i="14"/>
  <c r="P3052" i="14" s="1"/>
  <c r="J346" i="14"/>
  <c r="J855" i="14"/>
  <c r="P855" i="14" s="1"/>
  <c r="J920" i="14"/>
  <c r="J984" i="14"/>
  <c r="J1048" i="14"/>
  <c r="J1112" i="14"/>
  <c r="J1176" i="14"/>
  <c r="P1176" i="14" s="1"/>
  <c r="J1240" i="14"/>
  <c r="J1304" i="14"/>
  <c r="J1368" i="14"/>
  <c r="P1368" i="14" s="1"/>
  <c r="J1432" i="14"/>
  <c r="J1496" i="14"/>
  <c r="J1560" i="14"/>
  <c r="J1624" i="14"/>
  <c r="J1688" i="14"/>
  <c r="P1688" i="14" s="1"/>
  <c r="J1752" i="14"/>
  <c r="P1752" i="14" s="1"/>
  <c r="J1816" i="14"/>
  <c r="J1880" i="14"/>
  <c r="P1880" i="14" s="1"/>
  <c r="J1920" i="14"/>
  <c r="J1942" i="14"/>
  <c r="J1961" i="14"/>
  <c r="J1984" i="14"/>
  <c r="J2006" i="14"/>
  <c r="P2006" i="14" s="1"/>
  <c r="J2025" i="14"/>
  <c r="P2025" i="14" s="1"/>
  <c r="J2048" i="14"/>
  <c r="J2070" i="14"/>
  <c r="P2070" i="14" s="1"/>
  <c r="J2089" i="14"/>
  <c r="J2112" i="14"/>
  <c r="J2131" i="14"/>
  <c r="J2139" i="14"/>
  <c r="J2147" i="14"/>
  <c r="P2147" i="14" s="1"/>
  <c r="J2155" i="14"/>
  <c r="P2155" i="14" s="1"/>
  <c r="J2163" i="14"/>
  <c r="J2171" i="14"/>
  <c r="P2171" i="14" s="1"/>
  <c r="J2179" i="14"/>
  <c r="J2187" i="14"/>
  <c r="J2195" i="14"/>
  <c r="J2203" i="14"/>
  <c r="J2211" i="14"/>
  <c r="P2211" i="14" s="1"/>
  <c r="J2219" i="14"/>
  <c r="P2219" i="14" s="1"/>
  <c r="J2227" i="14"/>
  <c r="J2235" i="14"/>
  <c r="P2235" i="14" s="1"/>
  <c r="J2243" i="14"/>
  <c r="J2251" i="14"/>
  <c r="J2259" i="14"/>
  <c r="J2267" i="14"/>
  <c r="J2275" i="14"/>
  <c r="P2275" i="14" s="1"/>
  <c r="J2283" i="14"/>
  <c r="P2283" i="14" s="1"/>
  <c r="J2291" i="14"/>
  <c r="J2299" i="14"/>
  <c r="P2299" i="14" s="1"/>
  <c r="J2307" i="14"/>
  <c r="J2315" i="14"/>
  <c r="J2323" i="14"/>
  <c r="J2331" i="14"/>
  <c r="J2339" i="14"/>
  <c r="P2339" i="14" s="1"/>
  <c r="J2347" i="14"/>
  <c r="P2347" i="14" s="1"/>
  <c r="J2355" i="14"/>
  <c r="J2363" i="14"/>
  <c r="P2363" i="14" s="1"/>
  <c r="J2371" i="14"/>
  <c r="J2379" i="14"/>
  <c r="J2387" i="14"/>
  <c r="J2395" i="14"/>
  <c r="J2403" i="14"/>
  <c r="P2403" i="14" s="1"/>
  <c r="J2411" i="14"/>
  <c r="P2411" i="14" s="1"/>
  <c r="J2419" i="14"/>
  <c r="J2427" i="14"/>
  <c r="P2427" i="14" s="1"/>
  <c r="J2435" i="14"/>
  <c r="J2443" i="14"/>
  <c r="J2451" i="14"/>
  <c r="J2459" i="14"/>
  <c r="J2467" i="14"/>
  <c r="P2467" i="14" s="1"/>
  <c r="J2475" i="14"/>
  <c r="P2475" i="14" s="1"/>
  <c r="J2483" i="14"/>
  <c r="J2491" i="14"/>
  <c r="P2491" i="14" s="1"/>
  <c r="J2499" i="14"/>
  <c r="J2507" i="14"/>
  <c r="J2515" i="14"/>
  <c r="J2523" i="14"/>
  <c r="J2531" i="14"/>
  <c r="P2531" i="14" s="1"/>
  <c r="J2539" i="14"/>
  <c r="P2539" i="14" s="1"/>
  <c r="J2547" i="14"/>
  <c r="J2555" i="14"/>
  <c r="P2555" i="14" s="1"/>
  <c r="J2563" i="14"/>
  <c r="J2571" i="14"/>
  <c r="J2579" i="14"/>
  <c r="J2587" i="14"/>
  <c r="J2595" i="14"/>
  <c r="J2603" i="14"/>
  <c r="P2603" i="14" s="1"/>
  <c r="J2611" i="14"/>
  <c r="J2619" i="14"/>
  <c r="P2619" i="14" s="1"/>
  <c r="J2627" i="14"/>
  <c r="J2635" i="14"/>
  <c r="J2643" i="14"/>
  <c r="J2651" i="14"/>
  <c r="J2659" i="14"/>
  <c r="P2659" i="14" s="1"/>
  <c r="J2667" i="14"/>
  <c r="P2667" i="14" s="1"/>
  <c r="J2675" i="14"/>
  <c r="J2683" i="14"/>
  <c r="P2683" i="14" s="1"/>
  <c r="J2691" i="14"/>
  <c r="J2699" i="14"/>
  <c r="J2707" i="14"/>
  <c r="J2715" i="14"/>
  <c r="J2723" i="14"/>
  <c r="P2723" i="14" s="1"/>
  <c r="J2731" i="14"/>
  <c r="P2731" i="14" s="1"/>
  <c r="J2739" i="14"/>
  <c r="J2747" i="14"/>
  <c r="P2747" i="14" s="1"/>
  <c r="J2755" i="14"/>
  <c r="J2763" i="14"/>
  <c r="J2771" i="14"/>
  <c r="J2779" i="14"/>
  <c r="J2787" i="14"/>
  <c r="P2787" i="14" s="1"/>
  <c r="J2795" i="14"/>
  <c r="P2795" i="14" s="1"/>
  <c r="J2803" i="14"/>
  <c r="J2811" i="14"/>
  <c r="P2811" i="14" s="1"/>
  <c r="J2819" i="14"/>
  <c r="J2827" i="14"/>
  <c r="J2835" i="14"/>
  <c r="J2843" i="14"/>
  <c r="J2851" i="14"/>
  <c r="J2859" i="14"/>
  <c r="P2859" i="14" s="1"/>
  <c r="J2867" i="14"/>
  <c r="J2875" i="14"/>
  <c r="P2875" i="14" s="1"/>
  <c r="J2883" i="14"/>
  <c r="J2891" i="14"/>
  <c r="J2899" i="14"/>
  <c r="J2907" i="14"/>
  <c r="J2915" i="14"/>
  <c r="P2915" i="14" s="1"/>
  <c r="J2923" i="14"/>
  <c r="P2923" i="14" s="1"/>
  <c r="J2931" i="14"/>
  <c r="J2939" i="14"/>
  <c r="P2939" i="14" s="1"/>
  <c r="J2947" i="14"/>
  <c r="J2955" i="14"/>
  <c r="J2963" i="14"/>
  <c r="J2971" i="14"/>
  <c r="J2979" i="14"/>
  <c r="P2979" i="14" s="1"/>
  <c r="J2987" i="14"/>
  <c r="P2987" i="14" s="1"/>
  <c r="J2995" i="14"/>
  <c r="J3003" i="14"/>
  <c r="P3003" i="14" s="1"/>
  <c r="J3011" i="14"/>
  <c r="J3019" i="14"/>
  <c r="J3027" i="14"/>
  <c r="J3035" i="14"/>
  <c r="J3043" i="14"/>
  <c r="P3043" i="14" s="1"/>
  <c r="J3051" i="14"/>
  <c r="J3059" i="14"/>
  <c r="J3067" i="14"/>
  <c r="P3067" i="14" s="1"/>
  <c r="J3075" i="14"/>
  <c r="J3083" i="14"/>
  <c r="J3091" i="14"/>
  <c r="J3099" i="14"/>
  <c r="J2508" i="14"/>
  <c r="P2508" i="14" s="1"/>
  <c r="J2692" i="14"/>
  <c r="P2692" i="14" s="1"/>
  <c r="J2764" i="14"/>
  <c r="J2804" i="14"/>
  <c r="P2804" i="14" s="1"/>
  <c r="J2836" i="14"/>
  <c r="J2884" i="14"/>
  <c r="J2916" i="14"/>
  <c r="J2940" i="14"/>
  <c r="J2972" i="14"/>
  <c r="J2996" i="14"/>
  <c r="P2996" i="14" s="1"/>
  <c r="J3020" i="14"/>
  <c r="J3044" i="14"/>
  <c r="P3044" i="14" s="1"/>
  <c r="J3060" i="14"/>
  <c r="J410" i="14"/>
  <c r="J864" i="14"/>
  <c r="J928" i="14"/>
  <c r="J992" i="14"/>
  <c r="P992" i="14" s="1"/>
  <c r="J1056" i="14"/>
  <c r="P1056" i="14" s="1"/>
  <c r="J1120" i="14"/>
  <c r="J1184" i="14"/>
  <c r="P1184" i="14" s="1"/>
  <c r="J1248" i="14"/>
  <c r="J1312" i="14"/>
  <c r="J1376" i="14"/>
  <c r="J1440" i="14"/>
  <c r="J1504" i="14"/>
  <c r="P1504" i="14" s="1"/>
  <c r="J1568" i="14"/>
  <c r="P1568" i="14" s="1"/>
  <c r="J1632" i="14"/>
  <c r="J1696" i="14"/>
  <c r="P1696" i="14" s="1"/>
  <c r="J1760" i="14"/>
  <c r="J1824" i="14"/>
  <c r="J1888" i="14"/>
  <c r="J1921" i="14"/>
  <c r="J1944" i="14"/>
  <c r="J1966" i="14"/>
  <c r="P1966" i="14" s="1"/>
  <c r="J1985" i="14"/>
  <c r="J2008" i="14"/>
  <c r="P2008" i="14" s="1"/>
  <c r="J2030" i="14"/>
  <c r="J2049" i="14"/>
  <c r="J2072" i="14"/>
  <c r="J2094" i="14"/>
  <c r="J2113" i="14"/>
  <c r="P2113" i="14" s="1"/>
  <c r="J2132" i="14"/>
  <c r="P2132" i="14" s="1"/>
  <c r="J2140" i="14"/>
  <c r="J2148" i="14"/>
  <c r="P2148" i="14" s="1"/>
  <c r="J2156" i="14"/>
  <c r="J2164" i="14"/>
  <c r="J2172" i="14"/>
  <c r="J2180" i="14"/>
  <c r="J2188" i="14"/>
  <c r="J2196" i="14"/>
  <c r="P2196" i="14" s="1"/>
  <c r="J2204" i="14"/>
  <c r="J2212" i="14"/>
  <c r="P2212" i="14" s="1"/>
  <c r="J2220" i="14"/>
  <c r="J2228" i="14"/>
  <c r="J2236" i="14"/>
  <c r="J2244" i="14"/>
  <c r="J2252" i="14"/>
  <c r="P2252" i="14" s="1"/>
  <c r="J2260" i="14"/>
  <c r="P2260" i="14" s="1"/>
  <c r="J2268" i="14"/>
  <c r="J2276" i="14"/>
  <c r="P2276" i="14" s="1"/>
  <c r="J2284" i="14"/>
  <c r="J2292" i="14"/>
  <c r="J2300" i="14"/>
  <c r="J2308" i="14"/>
  <c r="J2316" i="14"/>
  <c r="P2316" i="14" s="1"/>
  <c r="J2324" i="14"/>
  <c r="P2324" i="14" s="1"/>
  <c r="J2332" i="14"/>
  <c r="J2340" i="14"/>
  <c r="P2340" i="14" s="1"/>
  <c r="J2348" i="14"/>
  <c r="J2356" i="14"/>
  <c r="J2364" i="14"/>
  <c r="J2372" i="14"/>
  <c r="J2380" i="14"/>
  <c r="J2388" i="14"/>
  <c r="P2388" i="14" s="1"/>
  <c r="J2396" i="14"/>
  <c r="J2404" i="14"/>
  <c r="P2404" i="14" s="1"/>
  <c r="J2412" i="14"/>
  <c r="J2420" i="14"/>
  <c r="J2428" i="14"/>
  <c r="J2436" i="14"/>
  <c r="J2444" i="14"/>
  <c r="P2444" i="14" s="1"/>
  <c r="J2452" i="14"/>
  <c r="P2452" i="14" s="1"/>
  <c r="J2460" i="14"/>
  <c r="J2468" i="14"/>
  <c r="P2468" i="14" s="1"/>
  <c r="J2476" i="14"/>
  <c r="J2484" i="14"/>
  <c r="J2492" i="14"/>
  <c r="J2500" i="14"/>
  <c r="J2532" i="14"/>
  <c r="J2540" i="14"/>
  <c r="P2540" i="14" s="1"/>
  <c r="J2548" i="14"/>
  <c r="J2556" i="14"/>
  <c r="P2556" i="14" s="1"/>
  <c r="J2564" i="14"/>
  <c r="J2572" i="14"/>
  <c r="J2580" i="14"/>
  <c r="J2588" i="14"/>
  <c r="J2596" i="14"/>
  <c r="P2596" i="14" s="1"/>
  <c r="J2604" i="14"/>
  <c r="P2604" i="14" s="1"/>
  <c r="J2612" i="14"/>
  <c r="J2620" i="14"/>
  <c r="P2620" i="14" s="1"/>
  <c r="J2628" i="14"/>
  <c r="J2644" i="14"/>
  <c r="J2652" i="14"/>
  <c r="J2660" i="14"/>
  <c r="J2676" i="14"/>
  <c r="P2676" i="14" s="1"/>
  <c r="J2708" i="14"/>
  <c r="P2708" i="14" s="1"/>
  <c r="J2748" i="14"/>
  <c r="J2796" i="14"/>
  <c r="P2796" i="14" s="1"/>
  <c r="J2868" i="14"/>
  <c r="J2956" i="14"/>
  <c r="J3028" i="14"/>
  <c r="J474" i="14"/>
  <c r="J872" i="14"/>
  <c r="P872" i="14" s="1"/>
  <c r="J936" i="14"/>
  <c r="P936" i="14" s="1"/>
  <c r="J1000" i="14"/>
  <c r="J1064" i="14"/>
  <c r="P1064" i="14" s="1"/>
  <c r="J1128" i="14"/>
  <c r="J1192" i="14"/>
  <c r="J1256" i="14"/>
  <c r="J1320" i="14"/>
  <c r="J1384" i="14"/>
  <c r="P1384" i="14" s="1"/>
  <c r="J1448" i="14"/>
  <c r="P1448" i="14" s="1"/>
  <c r="J1512" i="14"/>
  <c r="J1576" i="14"/>
  <c r="P1576" i="14" s="1"/>
  <c r="J1640" i="14"/>
  <c r="J1704" i="14"/>
  <c r="J1768" i="14"/>
  <c r="J1832" i="14"/>
  <c r="J1896" i="14"/>
  <c r="P1896" i="14" s="1"/>
  <c r="J1926" i="14"/>
  <c r="P1926" i="14" s="1"/>
  <c r="J1945" i="14"/>
  <c r="J1968" i="14"/>
  <c r="P1968" i="14" s="1"/>
  <c r="J1990" i="14"/>
  <c r="J2009" i="14"/>
  <c r="J2032" i="14"/>
  <c r="J2054" i="14"/>
  <c r="J2073" i="14"/>
  <c r="P2073" i="14" s="1"/>
  <c r="J2096" i="14"/>
  <c r="P2096" i="14" s="1"/>
  <c r="J2118" i="14"/>
  <c r="J2133" i="14"/>
  <c r="P2133" i="14" s="1"/>
  <c r="J2141" i="14"/>
  <c r="J2149" i="14"/>
  <c r="J2157" i="14"/>
  <c r="J2165" i="14"/>
  <c r="J2173" i="14"/>
  <c r="P2173" i="14" s="1"/>
  <c r="J2181" i="14"/>
  <c r="P2181" i="14" s="1"/>
  <c r="J2189" i="14"/>
  <c r="J2197" i="14"/>
  <c r="P2197" i="14" s="1"/>
  <c r="J2205" i="14"/>
  <c r="J2213" i="14"/>
  <c r="J2221" i="14"/>
  <c r="J2229" i="14"/>
  <c r="J2237" i="14"/>
  <c r="P2237" i="14" s="1"/>
  <c r="J2245" i="14"/>
  <c r="P2245" i="14" s="1"/>
  <c r="J2253" i="14"/>
  <c r="J2261" i="14"/>
  <c r="P2261" i="14" s="1"/>
  <c r="J2269" i="14"/>
  <c r="J2277" i="14"/>
  <c r="J2285" i="14"/>
  <c r="J2293" i="14"/>
  <c r="J2301" i="14"/>
  <c r="J2309" i="14"/>
  <c r="P2309" i="14" s="1"/>
  <c r="J2317" i="14"/>
  <c r="J2325" i="14"/>
  <c r="P2325" i="14" s="1"/>
  <c r="J2333" i="14"/>
  <c r="J2341" i="14"/>
  <c r="J2349" i="14"/>
  <c r="J2357" i="14"/>
  <c r="J2365" i="14"/>
  <c r="P2365" i="14" s="1"/>
  <c r="J2373" i="14"/>
  <c r="P2373" i="14" s="1"/>
  <c r="J2381" i="14"/>
  <c r="J2389" i="14"/>
  <c r="P2389" i="14" s="1"/>
  <c r="J2397" i="14"/>
  <c r="J2405" i="14"/>
  <c r="J2413" i="14"/>
  <c r="J2421" i="14"/>
  <c r="J2429" i="14"/>
  <c r="P2429" i="14" s="1"/>
  <c r="J2437" i="14"/>
  <c r="P2437" i="14" s="1"/>
  <c r="J2445" i="14"/>
  <c r="J2453" i="14"/>
  <c r="P2453" i="14" s="1"/>
  <c r="J2461" i="14"/>
  <c r="J2469" i="14"/>
  <c r="J2477" i="14"/>
  <c r="J2485" i="14"/>
  <c r="J2493" i="14"/>
  <c r="P2493" i="14" s="1"/>
  <c r="J2501" i="14"/>
  <c r="P2501" i="14" s="1"/>
  <c r="J2509" i="14"/>
  <c r="J2517" i="14"/>
  <c r="P2517" i="14" s="1"/>
  <c r="J2525" i="14"/>
  <c r="J2533" i="14"/>
  <c r="J2541" i="14"/>
  <c r="J2549" i="14"/>
  <c r="J2557" i="14"/>
  <c r="P2557" i="14" s="1"/>
  <c r="J2565" i="14"/>
  <c r="P2565" i="14" s="1"/>
  <c r="J2573" i="14"/>
  <c r="J2581" i="14"/>
  <c r="P2581" i="14" s="1"/>
  <c r="J2589" i="14"/>
  <c r="J2597" i="14"/>
  <c r="J2605" i="14"/>
  <c r="J2613" i="14"/>
  <c r="J2621" i="14"/>
  <c r="P2621" i="14" s="1"/>
  <c r="J2629" i="14"/>
  <c r="P2629" i="14" s="1"/>
  <c r="J2637" i="14"/>
  <c r="J2645" i="14"/>
  <c r="P2645" i="14" s="1"/>
  <c r="J2653" i="14"/>
  <c r="J2661" i="14"/>
  <c r="J2669" i="14"/>
  <c r="J2677" i="14"/>
  <c r="J2685" i="14"/>
  <c r="P2685" i="14" s="1"/>
  <c r="J2693" i="14"/>
  <c r="P2693" i="14" s="1"/>
  <c r="J2701" i="14"/>
  <c r="J2709" i="14"/>
  <c r="P2709" i="14" s="1"/>
  <c r="J2717" i="14"/>
  <c r="J2725" i="14"/>
  <c r="J2733" i="14"/>
  <c r="J2741" i="14"/>
  <c r="J2749" i="14"/>
  <c r="P2749" i="14" s="1"/>
  <c r="J2757" i="14"/>
  <c r="P2757" i="14" s="1"/>
  <c r="J2765" i="14"/>
  <c r="J2773" i="14"/>
  <c r="P2773" i="14" s="1"/>
  <c r="J2781" i="14"/>
  <c r="J2789" i="14"/>
  <c r="J1200" i="14"/>
  <c r="J1712" i="14"/>
  <c r="J2014" i="14"/>
  <c r="P2014" i="14" s="1"/>
  <c r="J2150" i="14"/>
  <c r="P2150" i="14" s="1"/>
  <c r="J2214" i="14"/>
  <c r="J2278" i="14"/>
  <c r="P2278" i="14" s="1"/>
  <c r="J2342" i="14"/>
  <c r="J2406" i="14"/>
  <c r="J2470" i="14"/>
  <c r="J2534" i="14"/>
  <c r="J2598" i="14"/>
  <c r="J2662" i="14"/>
  <c r="P2662" i="14" s="1"/>
  <c r="J2726" i="14"/>
  <c r="J2790" i="14"/>
  <c r="P2790" i="14" s="1"/>
  <c r="J2822" i="14"/>
  <c r="J2854" i="14"/>
  <c r="J2886" i="14"/>
  <c r="J2918" i="14"/>
  <c r="J2950" i="14"/>
  <c r="P2950" i="14" s="1"/>
  <c r="J2974" i="14"/>
  <c r="P2974" i="14" s="1"/>
  <c r="J2997" i="14"/>
  <c r="J3016" i="14"/>
  <c r="P3016" i="14" s="1"/>
  <c r="J3038" i="14"/>
  <c r="J3061" i="14"/>
  <c r="J3078" i="14"/>
  <c r="J3094" i="14"/>
  <c r="J3006" i="14"/>
  <c r="P3006" i="14" s="1"/>
  <c r="J3086" i="14"/>
  <c r="P3086" i="14" s="1"/>
  <c r="J1008" i="14"/>
  <c r="J3008" i="14"/>
  <c r="P3008" i="14" s="1"/>
  <c r="J1264" i="14"/>
  <c r="J1776" i="14"/>
  <c r="J2033" i="14"/>
  <c r="J2158" i="14"/>
  <c r="J2222" i="14"/>
  <c r="J2286" i="14"/>
  <c r="P2286" i="14" s="1"/>
  <c r="J2350" i="14"/>
  <c r="J2414" i="14"/>
  <c r="P2414" i="14" s="1"/>
  <c r="J2478" i="14"/>
  <c r="J2542" i="14"/>
  <c r="J2606" i="14"/>
  <c r="J2670" i="14"/>
  <c r="J2734" i="14"/>
  <c r="J2797" i="14"/>
  <c r="P2797" i="14" s="1"/>
  <c r="J2829" i="14"/>
  <c r="J2861" i="14"/>
  <c r="P2861" i="14" s="1"/>
  <c r="J2893" i="14"/>
  <c r="J2925" i="14"/>
  <c r="J2957" i="14"/>
  <c r="J2976" i="14"/>
  <c r="J2998" i="14"/>
  <c r="P2998" i="14" s="1"/>
  <c r="J3021" i="14"/>
  <c r="P3021" i="14" s="1"/>
  <c r="J3040" i="14"/>
  <c r="J3062" i="14"/>
  <c r="P3062" i="14" s="1"/>
  <c r="J3080" i="14"/>
  <c r="J3096" i="14"/>
  <c r="J2742" i="14"/>
  <c r="J2830" i="14"/>
  <c r="J2894" i="14"/>
  <c r="P2894" i="14" s="1"/>
  <c r="J2958" i="14"/>
  <c r="P2958" i="14" s="1"/>
  <c r="J2981" i="14"/>
  <c r="J3000" i="14"/>
  <c r="P3000" i="14" s="1"/>
  <c r="J3045" i="14"/>
  <c r="J3064" i="14"/>
  <c r="J3084" i="14"/>
  <c r="J3100" i="14"/>
  <c r="J3024" i="14"/>
  <c r="P3024" i="14" s="1"/>
  <c r="J3046" i="14"/>
  <c r="P3046" i="14" s="1"/>
  <c r="J3085" i="14"/>
  <c r="J3101" i="14"/>
  <c r="P3101" i="14" s="1"/>
  <c r="J2758" i="14"/>
  <c r="J2984" i="14"/>
  <c r="J3048" i="14"/>
  <c r="J2120" i="14"/>
  <c r="J2318" i="14"/>
  <c r="P2318" i="14" s="1"/>
  <c r="J2446" i="14"/>
  <c r="P2446" i="14" s="1"/>
  <c r="J2638" i="14"/>
  <c r="J2813" i="14"/>
  <c r="P2813" i="14" s="1"/>
  <c r="J2877" i="14"/>
  <c r="J2989" i="14"/>
  <c r="J3088" i="14"/>
  <c r="J2885" i="14"/>
  <c r="J3014" i="14"/>
  <c r="P3014" i="14" s="1"/>
  <c r="J538" i="14"/>
  <c r="P538" i="14" s="1"/>
  <c r="J1328" i="14"/>
  <c r="J1840" i="14"/>
  <c r="P1840" i="14" s="1"/>
  <c r="J2056" i="14"/>
  <c r="J2166" i="14"/>
  <c r="J2230" i="14"/>
  <c r="J2294" i="14"/>
  <c r="J2358" i="14"/>
  <c r="P2358" i="14" s="1"/>
  <c r="J2422" i="14"/>
  <c r="P2422" i="14" s="1"/>
  <c r="J2486" i="14"/>
  <c r="J2550" i="14"/>
  <c r="P2550" i="14" s="1"/>
  <c r="J2614" i="14"/>
  <c r="J2678" i="14"/>
  <c r="J2798" i="14"/>
  <c r="J2862" i="14"/>
  <c r="J2926" i="14"/>
  <c r="P2926" i="14" s="1"/>
  <c r="J3022" i="14"/>
  <c r="P3022" i="14" s="1"/>
  <c r="J2934" i="14"/>
  <c r="J3070" i="14"/>
  <c r="P3070" i="14" s="1"/>
  <c r="J1520" i="14"/>
  <c r="J2254" i="14"/>
  <c r="J2510" i="14"/>
  <c r="J2766" i="14"/>
  <c r="J2909" i="14"/>
  <c r="J3053" i="14"/>
  <c r="P3053" i="14" s="1"/>
  <c r="J2718" i="14"/>
  <c r="J2917" i="14"/>
  <c r="P2917" i="14" s="1"/>
  <c r="J3056" i="14"/>
  <c r="J880" i="14"/>
  <c r="J1392" i="14"/>
  <c r="J1904" i="14"/>
  <c r="J2078" i="14"/>
  <c r="P2078" i="14" s="1"/>
  <c r="J2174" i="14"/>
  <c r="P2174" i="14" s="1"/>
  <c r="J2238" i="14"/>
  <c r="J2302" i="14"/>
  <c r="P2302" i="14" s="1"/>
  <c r="J2366" i="14"/>
  <c r="J2430" i="14"/>
  <c r="J2494" i="14"/>
  <c r="J2558" i="14"/>
  <c r="J2622" i="14"/>
  <c r="P2622" i="14" s="1"/>
  <c r="J2686" i="14"/>
  <c r="P2686" i="14" s="1"/>
  <c r="J2750" i="14"/>
  <c r="J2805" i="14"/>
  <c r="P2805" i="14" s="1"/>
  <c r="J2837" i="14"/>
  <c r="J2869" i="14"/>
  <c r="J2901" i="14"/>
  <c r="J2933" i="14"/>
  <c r="J2960" i="14"/>
  <c r="P2960" i="14" s="1"/>
  <c r="J2982" i="14"/>
  <c r="P2982" i="14" s="1"/>
  <c r="J3005" i="14"/>
  <c r="J3069" i="14"/>
  <c r="P3069" i="14" s="1"/>
  <c r="J2902" i="14"/>
  <c r="J3102" i="14"/>
  <c r="J2190" i="14"/>
  <c r="J2702" i="14"/>
  <c r="J2966" i="14"/>
  <c r="J3072" i="14"/>
  <c r="P3072" i="14" s="1"/>
  <c r="J2853" i="14"/>
  <c r="J2992" i="14"/>
  <c r="P2992" i="14" s="1"/>
  <c r="J3093" i="14"/>
  <c r="J944" i="14"/>
  <c r="J1456" i="14"/>
  <c r="J1928" i="14"/>
  <c r="J2097" i="14"/>
  <c r="P2097" i="14" s="1"/>
  <c r="J2182" i="14"/>
  <c r="P2182" i="14" s="1"/>
  <c r="J2246" i="14"/>
  <c r="J2310" i="14"/>
  <c r="P2310" i="14" s="1"/>
  <c r="J2374" i="14"/>
  <c r="J2438" i="14"/>
  <c r="J2502" i="14"/>
  <c r="J2566" i="14"/>
  <c r="J2630" i="14"/>
  <c r="P2630" i="14" s="1"/>
  <c r="J2694" i="14"/>
  <c r="P2694" i="14" s="1"/>
  <c r="J2806" i="14"/>
  <c r="J2838" i="14"/>
  <c r="P2838" i="14" s="1"/>
  <c r="J2870" i="14"/>
  <c r="J2965" i="14"/>
  <c r="J3029" i="14"/>
  <c r="J1950" i="14"/>
  <c r="J2382" i="14"/>
  <c r="P2382" i="14" s="1"/>
  <c r="J2574" i="14"/>
  <c r="P2574" i="14" s="1"/>
  <c r="J2845" i="14"/>
  <c r="J2941" i="14"/>
  <c r="P2941" i="14" s="1"/>
  <c r="J3030" i="14"/>
  <c r="J2782" i="14"/>
  <c r="J2973" i="14"/>
  <c r="J3077" i="14"/>
  <c r="J1072" i="14"/>
  <c r="J1584" i="14"/>
  <c r="P1584" i="14" s="1"/>
  <c r="J1969" i="14"/>
  <c r="J2134" i="14"/>
  <c r="P2134" i="14" s="1"/>
  <c r="J2198" i="14"/>
  <c r="J2262" i="14"/>
  <c r="J2326" i="14"/>
  <c r="J2390" i="14"/>
  <c r="J2454" i="14"/>
  <c r="P2454" i="14" s="1"/>
  <c r="J2518" i="14"/>
  <c r="P2518" i="14" s="1"/>
  <c r="J2582" i="14"/>
  <c r="J2646" i="14"/>
  <c r="P2646" i="14" s="1"/>
  <c r="J2710" i="14"/>
  <c r="J2774" i="14"/>
  <c r="J2814" i="14"/>
  <c r="J2846" i="14"/>
  <c r="J2878" i="14"/>
  <c r="P2878" i="14" s="1"/>
  <c r="J2910" i="14"/>
  <c r="P2910" i="14" s="1"/>
  <c r="J2942" i="14"/>
  <c r="J2968" i="14"/>
  <c r="P2968" i="14" s="1"/>
  <c r="J2990" i="14"/>
  <c r="J3013" i="14"/>
  <c r="J3032" i="14"/>
  <c r="J3054" i="14"/>
  <c r="J3076" i="14"/>
  <c r="P3076" i="14" s="1"/>
  <c r="J3092" i="14"/>
  <c r="P3092" i="14" s="1"/>
  <c r="J1136" i="14"/>
  <c r="J1648" i="14"/>
  <c r="P1648" i="14" s="1"/>
  <c r="J1992" i="14"/>
  <c r="J2142" i="14"/>
  <c r="J2206" i="14"/>
  <c r="J2270" i="14"/>
  <c r="J2334" i="14"/>
  <c r="J2398" i="14"/>
  <c r="P2398" i="14" s="1"/>
  <c r="J2462" i="14"/>
  <c r="J2526" i="14"/>
  <c r="P2526" i="14" s="1"/>
  <c r="J2590" i="14"/>
  <c r="J2654" i="14"/>
  <c r="J2821" i="14"/>
  <c r="J2949" i="14"/>
  <c r="J3037" i="14"/>
  <c r="P3037" i="14" s="1"/>
  <c r="P617" i="16"/>
  <c r="P625" i="16"/>
  <c r="P638" i="16"/>
  <c r="P651" i="16"/>
  <c r="P667" i="16"/>
  <c r="P675" i="16"/>
  <c r="P683" i="16"/>
  <c r="P691" i="16"/>
  <c r="P699" i="16"/>
  <c r="P707" i="16"/>
  <c r="P715" i="16"/>
  <c r="P723" i="16"/>
  <c r="P731" i="16"/>
  <c r="P747" i="16"/>
  <c r="P763" i="16"/>
  <c r="P773" i="16"/>
  <c r="P781" i="16"/>
  <c r="P797" i="16"/>
  <c r="P813" i="16"/>
  <c r="P821" i="16"/>
  <c r="P829" i="16"/>
  <c r="P837" i="16"/>
  <c r="P845" i="16"/>
  <c r="P861" i="16"/>
  <c r="P877" i="16"/>
  <c r="P882" i="16"/>
  <c r="P890" i="16"/>
  <c r="P898" i="16"/>
  <c r="P906" i="16"/>
  <c r="P922" i="16"/>
  <c r="P940" i="16"/>
  <c r="P945" i="16"/>
  <c r="P969" i="16"/>
  <c r="P977" i="16"/>
  <c r="P985" i="16"/>
  <c r="P993" i="16"/>
  <c r="P1001" i="16"/>
  <c r="P1009" i="16"/>
  <c r="P1017" i="16"/>
  <c r="P1025" i="16"/>
  <c r="P1033" i="16"/>
  <c r="P1041" i="16"/>
  <c r="P1057" i="16"/>
  <c r="P599" i="16"/>
  <c r="P607" i="16"/>
  <c r="P612" i="16"/>
  <c r="P620" i="16"/>
  <c r="P628" i="16"/>
  <c r="P633" i="16"/>
  <c r="P641" i="16"/>
  <c r="P646" i="16"/>
  <c r="P654" i="16"/>
  <c r="P670" i="16"/>
  <c r="P686" i="16"/>
  <c r="P694" i="16"/>
  <c r="P702" i="16"/>
  <c r="P734" i="16"/>
  <c r="P742" i="16"/>
  <c r="P750" i="16"/>
  <c r="P758" i="16"/>
  <c r="P784" i="16"/>
  <c r="P792" i="16"/>
  <c r="P800" i="16"/>
  <c r="P808" i="16"/>
  <c r="P816" i="16"/>
  <c r="P832" i="16"/>
  <c r="P848" i="16"/>
  <c r="P856" i="16"/>
  <c r="P864" i="16"/>
  <c r="P872" i="16"/>
  <c r="P885" i="16"/>
  <c r="P893" i="16"/>
  <c r="P901" i="16"/>
  <c r="P909" i="16"/>
  <c r="P925" i="16"/>
  <c r="P938" i="16"/>
  <c r="P943" i="16"/>
  <c r="P948" i="16"/>
  <c r="P964" i="16"/>
  <c r="P980" i="16"/>
  <c r="P988" i="16"/>
  <c r="P996" i="16"/>
  <c r="P1004" i="16"/>
  <c r="P1012" i="16"/>
  <c r="P610" i="16"/>
  <c r="P615" i="16"/>
  <c r="P623" i="16"/>
  <c r="P631" i="16"/>
  <c r="P636" i="16"/>
  <c r="P644" i="16"/>
  <c r="P657" i="16"/>
  <c r="P665" i="16"/>
  <c r="P673" i="16"/>
  <c r="P681" i="16"/>
  <c r="P689" i="16"/>
  <c r="P697" i="16"/>
  <c r="P705" i="16"/>
  <c r="P713" i="16"/>
  <c r="P729" i="16"/>
  <c r="P737" i="16"/>
  <c r="P771" i="16"/>
  <c r="P779" i="16"/>
  <c r="P787" i="16"/>
  <c r="P795" i="16"/>
  <c r="P811" i="16"/>
  <c r="P827" i="16"/>
  <c r="P835" i="16"/>
  <c r="P843" i="16"/>
  <c r="P851" i="16"/>
  <c r="P859" i="16"/>
  <c r="P875" i="16"/>
  <c r="P880" i="16"/>
  <c r="P896" i="16"/>
  <c r="P912" i="16"/>
  <c r="P920" i="16"/>
  <c r="P928" i="16"/>
  <c r="P951" i="16"/>
  <c r="P967" i="16"/>
  <c r="P975" i="16"/>
  <c r="P983" i="16"/>
  <c r="P999" i="16"/>
  <c r="P1031" i="16"/>
  <c r="P1039" i="16"/>
  <c r="P1055" i="16"/>
  <c r="P1063" i="16"/>
  <c r="P1071" i="16"/>
  <c r="P605" i="16"/>
  <c r="P618" i="16"/>
  <c r="P626" i="16"/>
  <c r="P652" i="16"/>
  <c r="P660" i="16"/>
  <c r="P668" i="16"/>
  <c r="P676" i="16"/>
  <c r="P684" i="16"/>
  <c r="P708" i="16"/>
  <c r="P724" i="16"/>
  <c r="P732" i="16"/>
  <c r="P740" i="16"/>
  <c r="P748" i="16"/>
  <c r="P756" i="16"/>
  <c r="P769" i="16"/>
  <c r="P774" i="16"/>
  <c r="P782" i="16"/>
  <c r="P790" i="16"/>
  <c r="P798" i="16"/>
  <c r="P806" i="16"/>
  <c r="P814" i="16"/>
  <c r="P830" i="16"/>
  <c r="P854" i="16"/>
  <c r="P862" i="16"/>
  <c r="P870" i="16"/>
  <c r="P891" i="16"/>
  <c r="P899" i="16"/>
  <c r="P907" i="16"/>
  <c r="P915" i="16"/>
  <c r="P923" i="16"/>
  <c r="P936" i="16"/>
  <c r="P941" i="16"/>
  <c r="P946" i="16"/>
  <c r="P954" i="16"/>
  <c r="P962" i="16"/>
  <c r="P970" i="16"/>
  <c r="P986" i="16"/>
  <c r="P1002" i="16"/>
  <c r="P1010" i="16"/>
  <c r="P1018" i="16"/>
  <c r="P1026" i="16"/>
  <c r="P600" i="16"/>
  <c r="P608" i="16"/>
  <c r="P613" i="16"/>
  <c r="P634" i="16"/>
  <c r="P642" i="16"/>
  <c r="P647" i="16"/>
  <c r="P655" i="16"/>
  <c r="P663" i="16"/>
  <c r="P671" i="16"/>
  <c r="P679" i="16"/>
  <c r="P695" i="16"/>
  <c r="P703" i="16"/>
  <c r="P719" i="16"/>
  <c r="P727" i="16"/>
  <c r="P735" i="16"/>
  <c r="P743" i="16"/>
  <c r="P751" i="16"/>
  <c r="P759" i="16"/>
  <c r="P785" i="16"/>
  <c r="P793" i="16"/>
  <c r="P801" i="16"/>
  <c r="P809" i="16"/>
  <c r="P817" i="16"/>
  <c r="P825" i="16"/>
  <c r="P833" i="16"/>
  <c r="P841" i="16"/>
  <c r="P849" i="16"/>
  <c r="P857" i="16"/>
  <c r="P865" i="16"/>
  <c r="P873" i="16"/>
  <c r="P886" i="16"/>
  <c r="P902" i="16"/>
  <c r="P910" i="16"/>
  <c r="P918" i="16"/>
  <c r="P939" i="16"/>
  <c r="P944" i="16"/>
  <c r="P949" i="16"/>
  <c r="P957" i="16"/>
  <c r="P965" i="16"/>
  <c r="P973" i="16"/>
  <c r="P989" i="16"/>
  <c r="P1005" i="16"/>
  <c r="P1013" i="16"/>
  <c r="P1021" i="16"/>
  <c r="P1029" i="16"/>
  <c r="P1037" i="16"/>
  <c r="P1053" i="16"/>
  <c r="P1069" i="16"/>
  <c r="P603" i="16"/>
  <c r="P624" i="16"/>
  <c r="P637" i="16"/>
  <c r="P658" i="16"/>
  <c r="P674" i="16"/>
  <c r="P682" i="16"/>
  <c r="P690" i="16"/>
  <c r="P698" i="16"/>
  <c r="P706" i="16"/>
  <c r="P714" i="16"/>
  <c r="P730" i="16"/>
  <c r="P746" i="16"/>
  <c r="P754" i="16"/>
  <c r="P762" i="16"/>
  <c r="P772" i="16"/>
  <c r="P788" i="16"/>
  <c r="P796" i="16"/>
  <c r="P804" i="16"/>
  <c r="P812" i="16"/>
  <c r="P820" i="16"/>
  <c r="P836" i="16"/>
  <c r="P852" i="16"/>
  <c r="P860" i="16"/>
  <c r="P868" i="16"/>
  <c r="P876" i="16"/>
  <c r="P889" i="16"/>
  <c r="P897" i="16"/>
  <c r="P905" i="16"/>
  <c r="P913" i="16"/>
  <c r="P921" i="16"/>
  <c r="P934" i="16"/>
  <c r="P952" i="16"/>
  <c r="P960" i="16"/>
  <c r="P976" i="16"/>
  <c r="P984" i="16"/>
  <c r="P992" i="16"/>
  <c r="P1000" i="16"/>
  <c r="P1008" i="16"/>
  <c r="P606" i="16"/>
  <c r="P611" i="16"/>
  <c r="P619" i="16"/>
  <c r="P627" i="16"/>
  <c r="P632" i="16"/>
  <c r="P640" i="16"/>
  <c r="P661" i="16"/>
  <c r="P669" i="16"/>
  <c r="P677" i="16"/>
  <c r="P685" i="16"/>
  <c r="P693" i="16"/>
  <c r="P701" i="16"/>
  <c r="P709" i="16"/>
  <c r="P717" i="16"/>
  <c r="P733" i="16"/>
  <c r="P749" i="16"/>
  <c r="P757" i="16"/>
  <c r="P765" i="16"/>
  <c r="P770" i="16"/>
  <c r="P775" i="16"/>
  <c r="P783" i="16"/>
  <c r="P791" i="16"/>
  <c r="P799" i="16"/>
  <c r="P807" i="16"/>
  <c r="P815" i="16"/>
  <c r="P823" i="16"/>
  <c r="P831" i="16"/>
  <c r="P839" i="16"/>
  <c r="P847" i="16"/>
  <c r="P855" i="16"/>
  <c r="P863" i="16"/>
  <c r="P871" i="16"/>
  <c r="P884" i="16"/>
  <c r="P900" i="16"/>
  <c r="P916" i="16"/>
  <c r="P924" i="16"/>
  <c r="P929" i="16"/>
  <c r="P937" i="16"/>
  <c r="P955" i="16"/>
  <c r="P963" i="16"/>
  <c r="P971" i="16"/>
  <c r="P979" i="16"/>
  <c r="P987" i="16"/>
  <c r="P1003" i="16"/>
  <c r="P1019" i="16"/>
  <c r="P1027" i="16"/>
  <c r="P1035" i="16"/>
  <c r="P1043" i="16"/>
  <c r="P1067" i="16"/>
  <c r="P601" i="16"/>
  <c r="P609" i="16"/>
  <c r="P622" i="16"/>
  <c r="P630" i="16"/>
  <c r="P635" i="16"/>
  <c r="P656" i="16"/>
  <c r="P664" i="16"/>
  <c r="P672" i="16"/>
  <c r="P680" i="16"/>
  <c r="P688" i="16"/>
  <c r="P696" i="16"/>
  <c r="P704" i="16"/>
  <c r="P720" i="16"/>
  <c r="P728" i="16"/>
  <c r="P736" i="16"/>
  <c r="P744" i="16"/>
  <c r="P752" i="16"/>
  <c r="P768" i="16"/>
  <c r="P778" i="16"/>
  <c r="P794" i="16"/>
  <c r="P810" i="16"/>
  <c r="P818" i="16"/>
  <c r="P826" i="16"/>
  <c r="P834" i="16"/>
  <c r="P842" i="16"/>
  <c r="P858" i="16"/>
  <c r="P874" i="16"/>
  <c r="P895" i="16"/>
  <c r="P903" i="16"/>
  <c r="P919" i="16"/>
  <c r="P927" i="16"/>
  <c r="P932" i="16"/>
  <c r="P958" i="16"/>
  <c r="P966" i="16"/>
  <c r="P974" i="16"/>
  <c r="P990" i="16"/>
  <c r="P998" i="16"/>
  <c r="P1014" i="16"/>
  <c r="P1058" i="16"/>
  <c r="P1079" i="16"/>
  <c r="P1087" i="16"/>
  <c r="P1105" i="16"/>
  <c r="P1121" i="16"/>
  <c r="P1137" i="16"/>
  <c r="P1145" i="16"/>
  <c r="P1153" i="16"/>
  <c r="P1161" i="16"/>
  <c r="P1169" i="16"/>
  <c r="P1185" i="16"/>
  <c r="P1201" i="16"/>
  <c r="P1209" i="16"/>
  <c r="P1217" i="16"/>
  <c r="P1225" i="16"/>
  <c r="P1233" i="16"/>
  <c r="P1246" i="16"/>
  <c r="P1254" i="16"/>
  <c r="P1270" i="16"/>
  <c r="P1286" i="16"/>
  <c r="P1294" i="16"/>
  <c r="P1302" i="16"/>
  <c r="P1310" i="16"/>
  <c r="P1318" i="16"/>
  <c r="P1334" i="16"/>
  <c r="P1339" i="16"/>
  <c r="P1368" i="16"/>
  <c r="P1376" i="16"/>
  <c r="P1389" i="16"/>
  <c r="P1397" i="16"/>
  <c r="P1405" i="16"/>
  <c r="P1413" i="16"/>
  <c r="P1421" i="16"/>
  <c r="P1437" i="16"/>
  <c r="P1453" i="16"/>
  <c r="P1463" i="16"/>
  <c r="P1471" i="16"/>
  <c r="P1476" i="16"/>
  <c r="P1484" i="16"/>
  <c r="P1492" i="16"/>
  <c r="P1500" i="16"/>
  <c r="P1513" i="16"/>
  <c r="P1521" i="16"/>
  <c r="P1529" i="16"/>
  <c r="P1537" i="16"/>
  <c r="P1545" i="16"/>
  <c r="P1553" i="16"/>
  <c r="P1569" i="16"/>
  <c r="P1052" i="16"/>
  <c r="P1068" i="16"/>
  <c r="P1074" i="16"/>
  <c r="P1082" i="16"/>
  <c r="P1100" i="16"/>
  <c r="P1116" i="16"/>
  <c r="P1124" i="16"/>
  <c r="P1132" i="16"/>
  <c r="P1140" i="16"/>
  <c r="P1148" i="16"/>
  <c r="P1164" i="16"/>
  <c r="P1180" i="16"/>
  <c r="P1188" i="16"/>
  <c r="P1196" i="16"/>
  <c r="P1204" i="16"/>
  <c r="P1212" i="16"/>
  <c r="P1228" i="16"/>
  <c r="P1244" i="16"/>
  <c r="P1249" i="16"/>
  <c r="P1265" i="16"/>
  <c r="P1273" i="16"/>
  <c r="P1281" i="16"/>
  <c r="P1289" i="16"/>
  <c r="P1297"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16" i="16"/>
  <c r="P1532" i="16"/>
  <c r="P1540" i="16"/>
  <c r="P1548" i="16"/>
  <c r="P1556" i="16"/>
  <c r="P1564" i="16"/>
  <c r="P1030" i="16"/>
  <c r="P1046" i="16"/>
  <c r="P1062" i="16"/>
  <c r="P1077" i="16"/>
  <c r="P1085" i="16"/>
  <c r="P1090" i="16"/>
  <c r="P1103" i="16"/>
  <c r="P1119" i="16"/>
  <c r="P1127" i="16"/>
  <c r="P1135" i="16"/>
  <c r="P1143" i="16"/>
  <c r="P1151" i="16"/>
  <c r="P1167" i="16"/>
  <c r="P1183" i="16"/>
  <c r="P1191" i="16"/>
  <c r="P1199" i="16"/>
  <c r="P1207" i="16"/>
  <c r="P1215" i="16"/>
  <c r="P1231" i="16"/>
  <c r="P1252" i="16"/>
  <c r="P1260" i="16"/>
  <c r="P1268" i="16"/>
  <c r="P1276" i="16"/>
  <c r="P1292" i="16"/>
  <c r="P1308" i="16"/>
  <c r="P1316" i="16"/>
  <c r="P1324" i="16"/>
  <c r="P1332" i="16"/>
  <c r="P1337" i="16"/>
  <c r="P1345" i="16"/>
  <c r="P1358" i="16"/>
  <c r="P1366" i="16"/>
  <c r="P1374" i="16"/>
  <c r="P1395" i="16"/>
  <c r="P1411" i="16"/>
  <c r="P1427" i="16"/>
  <c r="P1435" i="16"/>
  <c r="P1443" i="16"/>
  <c r="P1451" i="16"/>
  <c r="P1461" i="16"/>
  <c r="P1469" i="16"/>
  <c r="P1474" i="16"/>
  <c r="P1482" i="16"/>
  <c r="P1490" i="16"/>
  <c r="P1506" i="16"/>
  <c r="P1519" i="16"/>
  <c r="P1527" i="16"/>
  <c r="P1551" i="16"/>
  <c r="P1559" i="16"/>
  <c r="P1575" i="16"/>
  <c r="P1040" i="16"/>
  <c r="P1056" i="16"/>
  <c r="P1072" i="16"/>
  <c r="P1080" i="16"/>
  <c r="P1088" i="16"/>
  <c r="P1093" i="16"/>
  <c r="P1114" i="16"/>
  <c r="P1130" i="16"/>
  <c r="P1138" i="16"/>
  <c r="P1146" i="16"/>
  <c r="P1154" i="16"/>
  <c r="P1162" i="16"/>
  <c r="P1170" i="16"/>
  <c r="P1178" i="16"/>
  <c r="P1194" i="16"/>
  <c r="P1202" i="16"/>
  <c r="P1210" i="16"/>
  <c r="P1242" i="16"/>
  <c r="P1247" i="16"/>
  <c r="P1255" i="16"/>
  <c r="P1263" i="16"/>
  <c r="P1271" i="16"/>
  <c r="P1279" i="16"/>
  <c r="P1295" i="16"/>
  <c r="P1311" i="16"/>
  <c r="P1319" i="16"/>
  <c r="P1327" i="16"/>
  <c r="P1335" i="16"/>
  <c r="P1340" i="16"/>
  <c r="P1353" i="16"/>
  <c r="P1361" i="16"/>
  <c r="P1377" i="16"/>
  <c r="P1382" i="16"/>
  <c r="P1398" i="16"/>
  <c r="P1414" i="16"/>
  <c r="P1422" i="16"/>
  <c r="P1430" i="16"/>
  <c r="P1438" i="16"/>
  <c r="P1446" i="16"/>
  <c r="P1456" i="16"/>
  <c r="P1485" i="16"/>
  <c r="P1493" i="16"/>
  <c r="P1501" i="16"/>
  <c r="P1514" i="16"/>
  <c r="P1522" i="16"/>
  <c r="P1530" i="16"/>
  <c r="P1538" i="16"/>
  <c r="P1554" i="16"/>
  <c r="P1562" i="16"/>
  <c r="P1024" i="16"/>
  <c r="P1034" i="16"/>
  <c r="P1050" i="16"/>
  <c r="P1066" i="16"/>
  <c r="P1075" i="16"/>
  <c r="P1083" i="16"/>
  <c r="P1096" i="16"/>
  <c r="P1101" i="16"/>
  <c r="P1117" i="16"/>
  <c r="P1133" i="16"/>
  <c r="P1141" i="16"/>
  <c r="P1149" i="16"/>
  <c r="P1157" i="16"/>
  <c r="P1165" i="16"/>
  <c r="P1181" i="16"/>
  <c r="P1197" i="16"/>
  <c r="P1205" i="16"/>
  <c r="P1213" i="16"/>
  <c r="P1221" i="16"/>
  <c r="P1229" i="16"/>
  <c r="P1258" i="16"/>
  <c r="P1266" i="16"/>
  <c r="P1274" i="16"/>
  <c r="P1282" i="16"/>
  <c r="P1290" i="16"/>
  <c r="P1298" i="16"/>
  <c r="P1314" i="16"/>
  <c r="P1330" i="16"/>
  <c r="P1343" i="16"/>
  <c r="P1356" i="16"/>
  <c r="P1372" i="16"/>
  <c r="P1380" i="16"/>
  <c r="P1393" i="16"/>
  <c r="P1401" i="16"/>
  <c r="P1409" i="16"/>
  <c r="P1417" i="16"/>
  <c r="P1425" i="16"/>
  <c r="P1441" i="16"/>
  <c r="P1467" i="16"/>
  <c r="P1472" i="16"/>
  <c r="P1480" i="16"/>
  <c r="P1028" i="16"/>
  <c r="P1060" i="16"/>
  <c r="P1078" i="16"/>
  <c r="P1091" i="16"/>
  <c r="P1104" i="16"/>
  <c r="P1112" i="16"/>
  <c r="P1120" i="16"/>
  <c r="P1128" i="16"/>
  <c r="P1136" i="16"/>
  <c r="P1144" i="16"/>
  <c r="P1160" i="16"/>
  <c r="P1168" i="16"/>
  <c r="P1184" i="16"/>
  <c r="P1192" i="16"/>
  <c r="P1200" i="16"/>
  <c r="P1216" i="16"/>
  <c r="P1240" i="16"/>
  <c r="P1245" i="16"/>
  <c r="P1261" i="16"/>
  <c r="P1269" i="16"/>
  <c r="P1277" i="16"/>
  <c r="P1285" i="16"/>
  <c r="P1293" i="16"/>
  <c r="P1309" i="16"/>
  <c r="P1325" i="16"/>
  <c r="P1333" i="16"/>
  <c r="P1338" i="16"/>
  <c r="P1359" i="16"/>
  <c r="P1375" i="16"/>
  <c r="P1388" i="16"/>
  <c r="P1396" i="16"/>
  <c r="P1404" i="16"/>
  <c r="P1420" i="16"/>
  <c r="P1436" i="16"/>
  <c r="P1444" i="16"/>
  <c r="P1452" i="16"/>
  <c r="P1462" i="16"/>
  <c r="P1470" i="16"/>
  <c r="P1475" i="16"/>
  <c r="P1483" i="16"/>
  <c r="P1499" i="16"/>
  <c r="P1512" i="16"/>
  <c r="P1520" i="16"/>
  <c r="P1528" i="16"/>
  <c r="P1536" i="16"/>
  <c r="P1544" i="16"/>
  <c r="P1560" i="16"/>
  <c r="P1038" i="16"/>
  <c r="P1054" i="16"/>
  <c r="P1073" i="16"/>
  <c r="P1081" i="16"/>
  <c r="P1089" i="16"/>
  <c r="P1094" i="16"/>
  <c r="P1099" i="16"/>
  <c r="P1115" i="16"/>
  <c r="P1123" i="16"/>
  <c r="P1131" i="16"/>
  <c r="P1139" i="16"/>
  <c r="P1147" i="16"/>
  <c r="P1155" i="16"/>
  <c r="P1163" i="16"/>
  <c r="P1171" i="16"/>
  <c r="P1195" i="16"/>
  <c r="P1203" i="16"/>
  <c r="P1211" i="16"/>
  <c r="P1219" i="16"/>
  <c r="P1227" i="16"/>
  <c r="P1235" i="16"/>
  <c r="P1243" i="16"/>
  <c r="P1248" i="16"/>
  <c r="P1256" i="16"/>
  <c r="P1264" i="16"/>
  <c r="P1272" i="16"/>
  <c r="P1288" i="16"/>
  <c r="P1296" i="16"/>
  <c r="P1304" i="16"/>
  <c r="P1320" i="16"/>
  <c r="P1328" i="16"/>
  <c r="P1341" i="16"/>
  <c r="P1349" i="16"/>
  <c r="P1354" i="16"/>
  <c r="P1362" i="16"/>
  <c r="P1370" i="16"/>
  <c r="P1378" i="16"/>
  <c r="P1383" i="16"/>
  <c r="P1391" i="16"/>
  <c r="P1399" i="16"/>
  <c r="P1407" i="16"/>
  <c r="P1423" i="16"/>
  <c r="P1439" i="16"/>
  <c r="P1447" i="16"/>
  <c r="P1457" i="16"/>
  <c r="P1465" i="16"/>
  <c r="P1478" i="16"/>
  <c r="P1494" i="16"/>
  <c r="P1515" i="16"/>
  <c r="P1523" i="16"/>
  <c r="P1531" i="16"/>
  <c r="P1539" i="16"/>
  <c r="P1547" i="16"/>
  <c r="P1563" i="16"/>
  <c r="P1576" i="16"/>
  <c r="P1022" i="16"/>
  <c r="P1076" i="16"/>
  <c r="P1084" i="16"/>
  <c r="P1097" i="16"/>
  <c r="P1102" i="16"/>
  <c r="P1110" i="16"/>
  <c r="P1118" i="16"/>
  <c r="P1126" i="16"/>
  <c r="P1142" i="16"/>
  <c r="P1158" i="16"/>
  <c r="P1166" i="16"/>
  <c r="P1174" i="16"/>
  <c r="P1182" i="16"/>
  <c r="P1190" i="16"/>
  <c r="P1206" i="16"/>
  <c r="P1222" i="16"/>
  <c r="P1230" i="16"/>
  <c r="P1238" i="16"/>
  <c r="P1251" i="16"/>
  <c r="P1259" i="16"/>
  <c r="P1267" i="16"/>
  <c r="P1283" i="16"/>
  <c r="P1291" i="16"/>
  <c r="P1299" i="16"/>
  <c r="P1307" i="16"/>
  <c r="P1315" i="16"/>
  <c r="P1323" i="16"/>
  <c r="P1344" i="16"/>
  <c r="P1357" i="16"/>
  <c r="P1373" i="16"/>
  <c r="P1386" i="16"/>
  <c r="P1410" i="16"/>
  <c r="P1418" i="16"/>
  <c r="P1442" i="16"/>
  <c r="P1468" i="16"/>
  <c r="P1533" i="16"/>
  <c r="P1565" i="16"/>
  <c r="P1580" i="16"/>
  <c r="P1596" i="16"/>
  <c r="P1604" i="16"/>
  <c r="P1612" i="16"/>
  <c r="P1620" i="16"/>
  <c r="P1628" i="16"/>
  <c r="P1644" i="16"/>
  <c r="P1660" i="16"/>
  <c r="P1668" i="16"/>
  <c r="P1676" i="16"/>
  <c r="P1684" i="16"/>
  <c r="P1692" i="16"/>
  <c r="P1708" i="16"/>
  <c r="P1724" i="16"/>
  <c r="P1732" i="16"/>
  <c r="P1740" i="16"/>
  <c r="P1769" i="16"/>
  <c r="P1777" i="16"/>
  <c r="P1785" i="16"/>
  <c r="P1798" i="16"/>
  <c r="P1819" i="16"/>
  <c r="P1832" i="16"/>
  <c r="P1840" i="16"/>
  <c r="P1848" i="16"/>
  <c r="P1856" i="16"/>
  <c r="P1864" i="16"/>
  <c r="P1880" i="16"/>
  <c r="P1893" i="16"/>
  <c r="P1909" i="16"/>
  <c r="P1925" i="16"/>
  <c r="P1933" i="16"/>
  <c r="P1941" i="16"/>
  <c r="P1949" i="16"/>
  <c r="P1962" i="16"/>
  <c r="P1970" i="16"/>
  <c r="P1975" i="16"/>
  <c r="P1983" i="16"/>
  <c r="P1988" i="16"/>
  <c r="P1996" i="16"/>
  <c r="P2009" i="16"/>
  <c r="P2017" i="16"/>
  <c r="P2030" i="16"/>
  <c r="P2043" i="16"/>
  <c r="P2051" i="16"/>
  <c r="P2059" i="16"/>
  <c r="P2072" i="16"/>
  <c r="P1505" i="16"/>
  <c r="P1526" i="16"/>
  <c r="P1558" i="16"/>
  <c r="P1583" i="16"/>
  <c r="P1599" i="16"/>
  <c r="P1607" i="16"/>
  <c r="P1615" i="16"/>
  <c r="P1623" i="16"/>
  <c r="P1631" i="16"/>
  <c r="P1647" i="16"/>
  <c r="P1655" i="16"/>
  <c r="P1663" i="16"/>
  <c r="P1679" i="16"/>
  <c r="P1695" i="16"/>
  <c r="P1703" i="16"/>
  <c r="P1711" i="16"/>
  <c r="P1727" i="16"/>
  <c r="P1735" i="16"/>
  <c r="P1743" i="16"/>
  <c r="P1748" i="16"/>
  <c r="P1756" i="16"/>
  <c r="P1772" i="16"/>
  <c r="P1788" i="16"/>
  <c r="P1793" i="16"/>
  <c r="P1801" i="16"/>
  <c r="P1814" i="16"/>
  <c r="P1835" i="16"/>
  <c r="P1843" i="16"/>
  <c r="P1851" i="16"/>
  <c r="P1859" i="16"/>
  <c r="P1867" i="16"/>
  <c r="P1883" i="16"/>
  <c r="P1896" i="16"/>
  <c r="P1904" i="16"/>
  <c r="P1920" i="16"/>
  <c r="P1928" i="16"/>
  <c r="P1936" i="16"/>
  <c r="P1944" i="16"/>
  <c r="P1952" i="16"/>
  <c r="P1965" i="16"/>
  <c r="P1978" i="16"/>
  <c r="P1986" i="16"/>
  <c r="P1991" i="16"/>
  <c r="P1999" i="16"/>
  <c r="P2012" i="16"/>
  <c r="P2025" i="16"/>
  <c r="P2038" i="16"/>
  <c r="P2046" i="16"/>
  <c r="P2054" i="16"/>
  <c r="P1509" i="16"/>
  <c r="P1578" i="16"/>
  <c r="P1586" i="16"/>
  <c r="P1594" i="16"/>
  <c r="P1602" i="16"/>
  <c r="P1610" i="16"/>
  <c r="P1618" i="16"/>
  <c r="P1626" i="16"/>
  <c r="P1650" i="16"/>
  <c r="P1658" i="16"/>
  <c r="P1666" i="16"/>
  <c r="P1674" i="16"/>
  <c r="P1682" i="16"/>
  <c r="P1690" i="16"/>
  <c r="P1698" i="16"/>
  <c r="P1706" i="16"/>
  <c r="P1714" i="16"/>
  <c r="P1722" i="16"/>
  <c r="P1730" i="16"/>
  <c r="P1738" i="16"/>
  <c r="P1767" i="16"/>
  <c r="P1775" i="16"/>
  <c r="P1783" i="16"/>
  <c r="P1796" i="16"/>
  <c r="P1804" i="16"/>
  <c r="P1817" i="16"/>
  <c r="P1825" i="16"/>
  <c r="P1830" i="16"/>
  <c r="P1838" i="16"/>
  <c r="P1846" i="16"/>
  <c r="P1854" i="16"/>
  <c r="P1862" i="16"/>
  <c r="P1878" i="16"/>
  <c r="P1899" i="16"/>
  <c r="P1915" i="16"/>
  <c r="P1923" i="16"/>
  <c r="P1931" i="16"/>
  <c r="P1939" i="16"/>
  <c r="P1947" i="16"/>
  <c r="P1968" i="16"/>
  <c r="P1981" i="16"/>
  <c r="P2007" i="16"/>
  <c r="P2028" i="16"/>
  <c r="P2033" i="16"/>
  <c r="P2049" i="16"/>
  <c r="P2078" i="16"/>
  <c r="P1473" i="16"/>
  <c r="P1534" i="16"/>
  <c r="P1581" i="16"/>
  <c r="P1597" i="16"/>
  <c r="P1613" i="16"/>
  <c r="P1621" i="16"/>
  <c r="P1629" i="16"/>
  <c r="P1637" i="16"/>
  <c r="P1645" i="16"/>
  <c r="P1661" i="16"/>
  <c r="P1677" i="16"/>
  <c r="P1685" i="16"/>
  <c r="P1693" i="16"/>
  <c r="P1701" i="16"/>
  <c r="P1709" i="16"/>
  <c r="P1725" i="16"/>
  <c r="P1741" i="16"/>
  <c r="P1754" i="16"/>
  <c r="P1770" i="16"/>
  <c r="P1778" i="16"/>
  <c r="P1786" i="16"/>
  <c r="P1791" i="16"/>
  <c r="P1799" i="16"/>
  <c r="P1812" i="16"/>
  <c r="P1820" i="16"/>
  <c r="P1833" i="16"/>
  <c r="P1849" i="16"/>
  <c r="P1857" i="16"/>
  <c r="P1865" i="16"/>
  <c r="P1873" i="16"/>
  <c r="P1881" i="16"/>
  <c r="P1894" i="16"/>
  <c r="P1902" i="16"/>
  <c r="P1910" i="16"/>
  <c r="P1918" i="16"/>
  <c r="P1926" i="16"/>
  <c r="P1934" i="16"/>
  <c r="P1950" i="16"/>
  <c r="P1963" i="16"/>
  <c r="P1984" i="16"/>
  <c r="P1997" i="16"/>
  <c r="P2002" i="16"/>
  <c r="P2018" i="16"/>
  <c r="P2036" i="16"/>
  <c r="P2044" i="16"/>
  <c r="P2052" i="16"/>
  <c r="P2060" i="16"/>
  <c r="P2065" i="16"/>
  <c r="P2073" i="16"/>
  <c r="P2081" i="16"/>
  <c r="P1455" i="16"/>
  <c r="P1496" i="16"/>
  <c r="P1517" i="16"/>
  <c r="P1549" i="16"/>
  <c r="P1570" i="16"/>
  <c r="P1573" i="16"/>
  <c r="P1584" i="16"/>
  <c r="P1592" i="16"/>
  <c r="P1600" i="16"/>
  <c r="P1608" i="16"/>
  <c r="P1624" i="16"/>
  <c r="P1640" i="16"/>
  <c r="P1648" i="16"/>
  <c r="P1656" i="16"/>
  <c r="P1664" i="16"/>
  <c r="P1672" i="16"/>
  <c r="P1688" i="16"/>
  <c r="P1704" i="16"/>
  <c r="P1712" i="16"/>
  <c r="P1720" i="16"/>
  <c r="P1728" i="16"/>
  <c r="P1736" i="16"/>
  <c r="P1749" i="16"/>
  <c r="P1757" i="16"/>
  <c r="P1765" i="16"/>
  <c r="P1773" i="16"/>
  <c r="P1789" i="16"/>
  <c r="P1794" i="16"/>
  <c r="P1802" i="16"/>
  <c r="P1815" i="16"/>
  <c r="P1823" i="16"/>
  <c r="P1836" i="16"/>
  <c r="P1852" i="16"/>
  <c r="P1860" i="16"/>
  <c r="P1868" i="16"/>
  <c r="P1876" i="16"/>
  <c r="P1884" i="16"/>
  <c r="P1897" i="16"/>
  <c r="P1905" i="16"/>
  <c r="P1921" i="16"/>
  <c r="P1937" i="16"/>
  <c r="P1945" i="16"/>
  <c r="P1953" i="16"/>
  <c r="P1961" i="16"/>
  <c r="P1966" i="16"/>
  <c r="P1979" i="16"/>
  <c r="P1987" i="16"/>
  <c r="P1992" i="16"/>
  <c r="P2000" i="16"/>
  <c r="P2026" i="16"/>
  <c r="P2031" i="16"/>
  <c r="P2039" i="16"/>
  <c r="P2063" i="16"/>
  <c r="P2068" i="16"/>
  <c r="P2076" i="16"/>
  <c r="P1489" i="16"/>
  <c r="P1510" i="16"/>
  <c r="P1542" i="16"/>
  <c r="P1579" i="16"/>
  <c r="P1587" i="16"/>
  <c r="P1595" i="16"/>
  <c r="P1603" i="16"/>
  <c r="P1611" i="16"/>
  <c r="P1627" i="16"/>
  <c r="P1643" i="16"/>
  <c r="P1651" i="16"/>
  <c r="P1659" i="16"/>
  <c r="P1667" i="16"/>
  <c r="P1675" i="16"/>
  <c r="P1691" i="16"/>
  <c r="P1707" i="16"/>
  <c r="P1715" i="16"/>
  <c r="P1723" i="16"/>
  <c r="P1731" i="16"/>
  <c r="P1739" i="16"/>
  <c r="P1752" i="16"/>
  <c r="P1768" i="16"/>
  <c r="P1776" i="16"/>
  <c r="P1784" i="16"/>
  <c r="P1805" i="16"/>
  <c r="P1810" i="16"/>
  <c r="P1818" i="16"/>
  <c r="P1826" i="16"/>
  <c r="P1831" i="16"/>
  <c r="P1847" i="16"/>
  <c r="P1855" i="16"/>
  <c r="P1863" i="16"/>
  <c r="P1871" i="16"/>
  <c r="P1900" i="16"/>
  <c r="P1908" i="16"/>
  <c r="P1924" i="16"/>
  <c r="P1932" i="16"/>
  <c r="P1940" i="16"/>
  <c r="P1956" i="16"/>
  <c r="P1969" i="16"/>
  <c r="P1974" i="16"/>
  <c r="P1982" i="16"/>
  <c r="P1995" i="16"/>
  <c r="P2008" i="16"/>
  <c r="P2016" i="16"/>
  <c r="P2021" i="16"/>
  <c r="P2029" i="16"/>
  <c r="P2034" i="16"/>
  <c r="P2042" i="16"/>
  <c r="P1426" i="16"/>
  <c r="P1557" i="16"/>
  <c r="P1582" i="16"/>
  <c r="P1590" i="16"/>
  <c r="P1598" i="16"/>
  <c r="P1606" i="16"/>
  <c r="P1622" i="16"/>
  <c r="P1638" i="16"/>
  <c r="P1646" i="16"/>
  <c r="P1654" i="16"/>
  <c r="P1662" i="16"/>
  <c r="P1670" i="16"/>
  <c r="P1686" i="16"/>
  <c r="P1702" i="16"/>
  <c r="P1710" i="16"/>
  <c r="P1718" i="16"/>
  <c r="P1726" i="16"/>
  <c r="P1734" i="16"/>
  <c r="P1755" i="16"/>
  <c r="P1771" i="16"/>
  <c r="P1779" i="16"/>
  <c r="P1787" i="16"/>
  <c r="P1792" i="16"/>
  <c r="P1800" i="16"/>
  <c r="P1813" i="16"/>
  <c r="P1821" i="16"/>
  <c r="P1834" i="16"/>
  <c r="P1842" i="16"/>
  <c r="P1866" i="16"/>
  <c r="P1890" i="16"/>
  <c r="P1895" i="16"/>
  <c r="P1903" i="16"/>
  <c r="P1911" i="16"/>
  <c r="P1919" i="16"/>
  <c r="P1927" i="16"/>
  <c r="P1935" i="16"/>
  <c r="P1951" i="16"/>
  <c r="P1959" i="16"/>
  <c r="P1964" i="16"/>
  <c r="P1985" i="16"/>
  <c r="P1990" i="16"/>
  <c r="P1998" i="16"/>
  <c r="P2003" i="16"/>
  <c r="P2011" i="16"/>
  <c r="P2037" i="16"/>
  <c r="P2045" i="16"/>
  <c r="P2053" i="16"/>
  <c r="P2066" i="16"/>
  <c r="P1625" i="16"/>
  <c r="P1689" i="16"/>
  <c r="P1790" i="16"/>
  <c r="P1869" i="16"/>
  <c r="P1922" i="16"/>
  <c r="P2093" i="16"/>
  <c r="P2101" i="16"/>
  <c r="P2125" i="16"/>
  <c r="P2133" i="16"/>
  <c r="P2141" i="16"/>
  <c r="P2149" i="16"/>
  <c r="P2157" i="16"/>
  <c r="P2165" i="16"/>
  <c r="P2173" i="16"/>
  <c r="P2181"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12" i="16"/>
  <c r="P2428" i="16"/>
  <c r="P1518" i="16"/>
  <c r="P1633" i="16"/>
  <c r="P1697" i="16"/>
  <c r="P1877" i="16"/>
  <c r="P2050" i="16"/>
  <c r="P2064" i="16"/>
  <c r="P2067" i="16"/>
  <c r="P2096" i="16"/>
  <c r="P2112" i="16"/>
  <c r="P2120" i="16"/>
  <c r="P2128" i="16"/>
  <c r="P2136" i="16"/>
  <c r="P2144" i="16"/>
  <c r="P2160" i="16"/>
  <c r="P2176" i="16"/>
  <c r="P2184" i="16"/>
  <c r="P2192" i="16"/>
  <c r="P2200" i="16"/>
  <c r="P2208" i="16"/>
  <c r="P2224" i="16"/>
  <c r="P2240" i="16"/>
  <c r="P2248" i="16"/>
  <c r="P2256" i="16"/>
  <c r="P2264" i="16"/>
  <c r="P2272" i="16"/>
  <c r="P2288" i="16"/>
  <c r="P2304" i="16"/>
  <c r="P2312" i="16"/>
  <c r="P2320" i="16"/>
  <c r="P2328" i="16"/>
  <c r="P2336" i="16"/>
  <c r="P2360" i="16"/>
  <c r="P2365" i="16"/>
  <c r="P2386" i="16"/>
  <c r="P2394" i="16"/>
  <c r="P2402" i="16"/>
  <c r="P2407" i="16"/>
  <c r="P2415" i="16"/>
  <c r="P2423" i="16"/>
  <c r="P1641" i="16"/>
  <c r="P1885" i="16"/>
  <c r="P1938" i="16"/>
  <c r="P1972" i="16"/>
  <c r="P2032" i="16"/>
  <c r="P2077" i="16"/>
  <c r="P2080" i="16"/>
  <c r="P2091" i="16"/>
  <c r="P2107" i="16"/>
  <c r="P2115" i="16"/>
  <c r="P2123" i="16"/>
  <c r="P2131" i="16"/>
  <c r="P2139" i="16"/>
  <c r="P2155" i="16"/>
  <c r="P2171" i="16"/>
  <c r="P2179" i="16"/>
  <c r="P2187" i="16"/>
  <c r="P2195" i="16"/>
  <c r="P2203" i="16"/>
  <c r="P2219" i="16"/>
  <c r="P2235" i="16"/>
  <c r="P2243" i="16"/>
  <c r="P2251" i="16"/>
  <c r="P2259" i="16"/>
  <c r="P2267" i="16"/>
  <c r="P2283" i="16"/>
  <c r="P2299" i="16"/>
  <c r="P2307" i="16"/>
  <c r="P2315" i="16"/>
  <c r="P2323" i="16"/>
  <c r="P2331" i="16"/>
  <c r="P2339" i="16"/>
  <c r="P2347" i="16"/>
  <c r="P2355" i="16"/>
  <c r="P2368" i="16"/>
  <c r="P2373" i="16"/>
  <c r="P2381" i="16"/>
  <c r="P2397" i="16"/>
  <c r="P2410" i="16"/>
  <c r="P2418" i="16"/>
  <c r="P1460" i="16"/>
  <c r="P1574" i="16"/>
  <c r="P1585" i="16"/>
  <c r="P1649" i="16"/>
  <c r="P1750" i="16"/>
  <c r="P1795" i="16"/>
  <c r="P1829" i="16"/>
  <c r="P1980" i="16"/>
  <c r="P2014" i="16"/>
  <c r="P2094" i="16"/>
  <c r="P2102" i="16"/>
  <c r="P2110" i="16"/>
  <c r="P2118" i="16"/>
  <c r="P2126" i="16"/>
  <c r="P2142" i="16"/>
  <c r="P2158" i="16"/>
  <c r="P2166" i="16"/>
  <c r="P2174" i="16"/>
  <c r="P2182" i="16"/>
  <c r="P2190" i="16"/>
  <c r="P2206" i="16"/>
  <c r="P2222" i="16"/>
  <c r="P2230" i="16"/>
  <c r="P2238" i="16"/>
  <c r="P2246" i="16"/>
  <c r="P2254" i="16"/>
  <c r="P2270" i="16"/>
  <c r="P2286" i="16"/>
  <c r="P2294" i="16"/>
  <c r="P2302" i="16"/>
  <c r="P2310" i="16"/>
  <c r="P2318" i="16"/>
  <c r="P2334" i="16"/>
  <c r="P2350" i="16"/>
  <c r="P2363" i="16"/>
  <c r="P2371" i="16"/>
  <c r="P2392" i="16"/>
  <c r="P2400" i="16"/>
  <c r="P2413" i="16"/>
  <c r="P2421" i="16"/>
  <c r="P2429" i="16"/>
  <c r="P2437" i="16"/>
  <c r="P1657" i="16"/>
  <c r="P1721" i="16"/>
  <c r="P1803" i="16"/>
  <c r="P1837" i="16"/>
  <c r="P1954" i="16"/>
  <c r="P2048" i="16"/>
  <c r="P2062" i="16"/>
  <c r="P2089" i="16"/>
  <c r="P2097" i="16"/>
  <c r="P2113" i="16"/>
  <c r="P2129" i="16"/>
  <c r="P2137" i="16"/>
  <c r="P2145" i="16"/>
  <c r="P2153" i="16"/>
  <c r="P2161" i="16"/>
  <c r="P2177" i="16"/>
  <c r="P2193" i="16"/>
  <c r="P2201" i="16"/>
  <c r="P2209" i="16"/>
  <c r="P2217" i="16"/>
  <c r="P2225" i="16"/>
  <c r="P2241" i="16"/>
  <c r="P2257" i="16"/>
  <c r="P2265" i="16"/>
  <c r="P2273" i="16"/>
  <c r="P2281" i="16"/>
  <c r="P2289" i="16"/>
  <c r="P2305" i="16"/>
  <c r="P2321" i="16"/>
  <c r="P2329" i="16"/>
  <c r="P2345" i="16"/>
  <c r="P2361" i="16"/>
  <c r="P2366" i="16"/>
  <c r="P2387" i="16"/>
  <c r="P2408" i="16"/>
  <c r="P2416" i="16"/>
  <c r="P2424" i="16"/>
  <c r="P2432" i="16"/>
  <c r="P1665" i="16"/>
  <c r="P1766" i="16"/>
  <c r="P1898" i="16"/>
  <c r="P2075" i="16"/>
  <c r="P2084" i="16"/>
  <c r="P2092" i="16"/>
  <c r="P2100" i="16"/>
  <c r="P2108" i="16"/>
  <c r="P2124" i="16"/>
  <c r="P2140" i="16"/>
  <c r="P2148" i="16"/>
  <c r="P2156" i="16"/>
  <c r="P2164" i="16"/>
  <c r="P2172" i="16"/>
  <c r="P2180" i="16"/>
  <c r="P2196" i="16"/>
  <c r="P2204" i="16"/>
  <c r="P2212" i="16"/>
  <c r="P2236" i="16"/>
  <c r="P2252" i="16"/>
  <c r="P2268" i="16"/>
  <c r="P2276" i="16"/>
  <c r="P2284" i="16"/>
  <c r="P2292" i="16"/>
  <c r="P2308" i="16"/>
  <c r="P2324" i="16"/>
  <c r="P2332" i="16"/>
  <c r="P2348" i="16"/>
  <c r="P2369" i="16"/>
  <c r="P2374" i="16"/>
  <c r="P2382" i="16"/>
  <c r="P2390" i="16"/>
  <c r="P2398" i="16"/>
  <c r="P2403" i="16"/>
  <c r="P2411" i="16"/>
  <c r="P2419" i="16"/>
  <c r="P2427" i="16"/>
  <c r="P1434" i="16"/>
  <c r="P1497" i="16"/>
  <c r="P1609" i="16"/>
  <c r="P1673" i="16"/>
  <c r="P1737" i="16"/>
  <c r="P1774" i="16"/>
  <c r="P1853" i="16"/>
  <c r="P1906" i="16"/>
  <c r="P2056" i="16"/>
  <c r="P2069" i="16"/>
  <c r="P2087" i="16"/>
  <c r="P2095" i="16"/>
  <c r="P2103" i="16"/>
  <c r="P2111" i="16"/>
  <c r="P2119" i="16"/>
  <c r="P2135" i="16"/>
  <c r="P2151" i="16"/>
  <c r="P2167" i="16"/>
  <c r="P2191" i="16"/>
  <c r="P2199" i="16"/>
  <c r="P2207" i="16"/>
  <c r="P2215" i="16"/>
  <c r="P2223" i="16"/>
  <c r="P2239" i="16"/>
  <c r="P2247" i="16"/>
  <c r="P2263" i="16"/>
  <c r="P2271" i="16"/>
  <c r="P2295" i="16"/>
  <c r="P2303" i="16"/>
  <c r="P2311" i="16"/>
  <c r="P2319" i="16"/>
  <c r="P2327" i="16"/>
  <c r="P2335" i="16"/>
  <c r="P2343" i="16"/>
  <c r="P2351" i="16"/>
  <c r="P2359" i="16"/>
  <c r="P2364" i="16"/>
  <c r="P2372" i="16"/>
  <c r="P2377" i="16"/>
  <c r="P2385" i="16"/>
  <c r="P2393" i="16"/>
  <c r="P2414" i="16"/>
  <c r="P2434" i="16"/>
  <c r="P2445" i="16"/>
  <c r="P2461" i="16"/>
  <c r="P2477" i="16"/>
  <c r="P2485" i="16"/>
  <c r="P2493" i="16"/>
  <c r="P2501" i="16"/>
  <c r="P2509" i="16"/>
  <c r="P2525" i="16"/>
  <c r="P1967" i="16"/>
  <c r="P2258" i="16"/>
  <c r="P2409" i="16"/>
  <c r="P2466" i="16"/>
  <c r="P2482" i="16"/>
  <c r="P2514" i="16"/>
  <c r="P1782" i="16"/>
  <c r="P2027" i="16"/>
  <c r="P2082" i="16"/>
  <c r="P2146" i="16"/>
  <c r="P2210" i="16"/>
  <c r="P2274" i="16"/>
  <c r="P2338" i="16"/>
  <c r="P2448" i="16"/>
  <c r="P2464" i="16"/>
  <c r="P2472" i="16"/>
  <c r="P2488" i="16"/>
  <c r="P2496" i="16"/>
  <c r="P2504" i="16"/>
  <c r="P2512" i="16"/>
  <c r="P2520" i="16"/>
  <c r="P2528" i="16"/>
  <c r="P2498" i="16"/>
  <c r="P2079" i="16"/>
  <c r="P2090" i="16"/>
  <c r="P2154" i="16"/>
  <c r="P2218" i="16"/>
  <c r="P2282" i="16"/>
  <c r="P2346" i="16"/>
  <c r="P2380" i="16"/>
  <c r="P2425" i="16"/>
  <c r="P2451" i="16"/>
  <c r="P2467" i="16"/>
  <c r="P2475" i="16"/>
  <c r="P2483" i="16"/>
  <c r="P2491" i="16"/>
  <c r="P2499" i="16"/>
  <c r="P2515" i="16"/>
  <c r="P2458" i="16"/>
  <c r="P2098" i="16"/>
  <c r="P2162" i="16"/>
  <c r="P2226" i="16"/>
  <c r="P2290" i="16"/>
  <c r="P2354" i="16"/>
  <c r="P2388" i="16"/>
  <c r="P2435" i="16"/>
  <c r="P2438" i="16"/>
  <c r="P2446" i="16"/>
  <c r="P2454" i="16"/>
  <c r="P2462" i="16"/>
  <c r="P2478" i="16"/>
  <c r="P2494" i="16"/>
  <c r="P2502" i="16"/>
  <c r="P2510" i="16"/>
  <c r="P2518" i="16"/>
  <c r="P2526" i="16"/>
  <c r="P2322" i="16"/>
  <c r="P2450" i="16"/>
  <c r="P2474" i="16"/>
  <c r="P1617" i="16"/>
  <c r="P1914" i="16"/>
  <c r="P2001" i="16"/>
  <c r="P2106" i="16"/>
  <c r="P2170" i="16"/>
  <c r="P2234" i="16"/>
  <c r="P2298" i="16"/>
  <c r="P2396" i="16"/>
  <c r="P2441" i="16"/>
  <c r="P2449" i="16"/>
  <c r="P2457" i="16"/>
  <c r="P2473" i="16"/>
  <c r="P2489" i="16"/>
  <c r="P2497" i="16"/>
  <c r="P2505" i="16"/>
  <c r="P2513" i="16"/>
  <c r="P2521" i="16"/>
  <c r="P2114" i="16"/>
  <c r="P2178" i="16"/>
  <c r="P2242" i="16"/>
  <c r="P2306" i="16"/>
  <c r="P2433" i="16"/>
  <c r="P2444" i="16"/>
  <c r="P2452" i="16"/>
  <c r="P2460" i="16"/>
  <c r="P2476" i="16"/>
  <c r="P2492" i="16"/>
  <c r="P2500" i="16"/>
  <c r="P2508" i="16"/>
  <c r="P2516" i="16"/>
  <c r="P2524" i="16"/>
  <c r="P2130" i="16"/>
  <c r="P2194" i="16"/>
  <c r="P2522" i="16"/>
  <c r="P1745" i="16"/>
  <c r="P1816" i="16"/>
  <c r="P2430" i="16"/>
  <c r="P2436" i="16"/>
  <c r="P2439" i="16"/>
  <c r="P2455" i="16"/>
  <c r="P2463" i="16"/>
  <c r="P2471" i="16"/>
  <c r="P2479" i="16"/>
  <c r="P2487" i="16"/>
  <c r="P2503" i="16"/>
  <c r="P2519" i="16"/>
  <c r="P2527" i="16"/>
  <c r="P83" i="14"/>
  <c r="P147" i="14"/>
  <c r="P211" i="14"/>
  <c r="P275" i="14"/>
  <c r="P68" i="14"/>
  <c r="P132" i="14"/>
  <c r="P196" i="14"/>
  <c r="P260" i="14"/>
  <c r="P324" i="14"/>
  <c r="P388" i="14"/>
  <c r="P516" i="14"/>
  <c r="P564" i="14"/>
  <c r="P580" i="14"/>
  <c r="P628" i="14"/>
  <c r="P644" i="14"/>
  <c r="P692" i="14"/>
  <c r="P29" i="14"/>
  <c r="P93" i="14"/>
  <c r="P157" i="14"/>
  <c r="P221" i="14"/>
  <c r="P349" i="14"/>
  <c r="P413" i="14"/>
  <c r="P477" i="14"/>
  <c r="P70" i="14"/>
  <c r="P134" i="14"/>
  <c r="P198" i="14"/>
  <c r="P254" i="14"/>
  <c r="P262" i="14"/>
  <c r="P326" i="14"/>
  <c r="P454" i="14"/>
  <c r="P582" i="14"/>
  <c r="P23" i="14"/>
  <c r="P87" i="14"/>
  <c r="P151" i="14"/>
  <c r="P215" i="14"/>
  <c r="P279" i="14"/>
  <c r="P343" i="14"/>
  <c r="P407" i="14"/>
  <c r="P471" i="14"/>
  <c r="P535" i="14"/>
  <c r="P599" i="14"/>
  <c r="P663" i="14"/>
  <c r="P98" i="14"/>
  <c r="P272" i="14"/>
  <c r="P626" i="14"/>
  <c r="P863" i="14"/>
  <c r="P927" i="14"/>
  <c r="P991" i="14"/>
  <c r="P1055" i="14"/>
  <c r="P337" i="14"/>
  <c r="P499" i="14"/>
  <c r="P627" i="14"/>
  <c r="P683" i="14"/>
  <c r="P694" i="14"/>
  <c r="P752" i="14"/>
  <c r="P880" i="14"/>
  <c r="P888" i="14"/>
  <c r="P944" i="14"/>
  <c r="P952" i="14"/>
  <c r="P1000" i="14"/>
  <c r="P1008" i="14"/>
  <c r="P1016" i="14"/>
  <c r="P64" i="14"/>
  <c r="P192" i="14"/>
  <c r="P233" i="14"/>
  <c r="P361" i="14"/>
  <c r="P402" i="14"/>
  <c r="P514" i="14"/>
  <c r="P539" i="14"/>
  <c r="P617" i="14"/>
  <c r="P629" i="14"/>
  <c r="P642" i="14"/>
  <c r="P705" i="14"/>
  <c r="P721" i="14"/>
  <c r="P769" i="14"/>
  <c r="P785" i="14"/>
  <c r="P833" i="14"/>
  <c r="P849" i="14"/>
  <c r="P897" i="14"/>
  <c r="P905" i="14"/>
  <c r="P913" i="14"/>
  <c r="P961" i="14"/>
  <c r="P1025" i="14"/>
  <c r="P1033" i="14"/>
  <c r="P1041" i="14"/>
  <c r="P66" i="14"/>
  <c r="P112" i="14"/>
  <c r="P240" i="14"/>
  <c r="P409" i="14"/>
  <c r="P432" i="14"/>
  <c r="P450" i="14"/>
  <c r="P544" i="14"/>
  <c r="P555" i="14"/>
  <c r="P645" i="14"/>
  <c r="P656" i="14"/>
  <c r="P666" i="14"/>
  <c r="P731" i="14"/>
  <c r="P739" i="14"/>
  <c r="P795" i="14"/>
  <c r="P803" i="14"/>
  <c r="P915" i="14"/>
  <c r="P923" i="14"/>
  <c r="P979" i="14"/>
  <c r="P1043" i="14"/>
  <c r="P282" i="14"/>
  <c r="P305" i="14"/>
  <c r="P456" i="14"/>
  <c r="P474" i="14"/>
  <c r="P570" i="14"/>
  <c r="P667" i="14"/>
  <c r="P689" i="14"/>
  <c r="P740" i="14"/>
  <c r="P756" i="14"/>
  <c r="P804" i="14"/>
  <c r="P820" i="14"/>
  <c r="P876" i="14"/>
  <c r="P884" i="14"/>
  <c r="P948" i="14"/>
  <c r="P1012" i="14"/>
  <c r="P114" i="14"/>
  <c r="P741" i="14"/>
  <c r="P933" i="14"/>
  <c r="P1061" i="14"/>
  <c r="P1137" i="14"/>
  <c r="P1161" i="14"/>
  <c r="P1353" i="14"/>
  <c r="P1361" i="14"/>
  <c r="P1369" i="14"/>
  <c r="P1377" i="14"/>
  <c r="P1393" i="14"/>
  <c r="P1409" i="14"/>
  <c r="P1417" i="14"/>
  <c r="P1425" i="14"/>
  <c r="P1433" i="14"/>
  <c r="P1441" i="14"/>
  <c r="P1457" i="14"/>
  <c r="P1473" i="14"/>
  <c r="P1481" i="14"/>
  <c r="P1489" i="14"/>
  <c r="P178" i="14"/>
  <c r="P289" i="14"/>
  <c r="P786" i="14"/>
  <c r="P806" i="14"/>
  <c r="P978" i="14"/>
  <c r="P998" i="14"/>
  <c r="P1106" i="14"/>
  <c r="P1154" i="14"/>
  <c r="P1346" i="14"/>
  <c r="P1362" i="14"/>
  <c r="P1370" i="14"/>
  <c r="P1378" i="14"/>
  <c r="P1386" i="14"/>
  <c r="P1410" i="14"/>
  <c r="P1426" i="14"/>
  <c r="P1434" i="14"/>
  <c r="P1442" i="14"/>
  <c r="P1450" i="14"/>
  <c r="P1474" i="14"/>
  <c r="P472" i="14"/>
  <c r="P725" i="14"/>
  <c r="P874" i="14"/>
  <c r="P1195" i="14"/>
  <c r="P1347" i="14"/>
  <c r="P1355" i="14"/>
  <c r="P1363" i="14"/>
  <c r="P1387" i="14"/>
  <c r="P1403" i="14"/>
  <c r="P1411" i="14"/>
  <c r="P1419" i="14"/>
  <c r="P1427" i="14"/>
  <c r="P1451" i="14"/>
  <c r="P1467" i="14"/>
  <c r="P1475" i="14"/>
  <c r="P1483" i="14"/>
  <c r="P193" i="14"/>
  <c r="P248" i="14"/>
  <c r="P547" i="14"/>
  <c r="P770" i="14"/>
  <c r="P790" i="14"/>
  <c r="P982" i="14"/>
  <c r="P1084" i="14"/>
  <c r="P1212" i="14"/>
  <c r="P1220" i="14"/>
  <c r="P1348" i="14"/>
  <c r="P1372" i="14"/>
  <c r="P1388" i="14"/>
  <c r="P1396" i="14"/>
  <c r="P1404" i="14"/>
  <c r="P1412" i="14"/>
  <c r="P1420" i="14"/>
  <c r="P1436" i="14"/>
  <c r="P1452" i="14"/>
  <c r="P1460" i="14"/>
  <c r="P1468" i="14"/>
  <c r="P1476" i="14"/>
  <c r="P426" i="14"/>
  <c r="P837" i="14"/>
  <c r="P858" i="14"/>
  <c r="P878" i="14"/>
  <c r="P1050" i="14"/>
  <c r="P1117" i="14"/>
  <c r="P1125" i="14"/>
  <c r="P1181" i="14"/>
  <c r="P1357" i="14"/>
  <c r="P1373" i="14"/>
  <c r="P1381" i="14"/>
  <c r="P1389" i="14"/>
  <c r="P1397" i="14"/>
  <c r="P1421" i="14"/>
  <c r="P1437" i="14"/>
  <c r="P1445" i="14"/>
  <c r="P1453" i="14"/>
  <c r="P1461" i="14"/>
  <c r="P1485" i="14"/>
  <c r="P885" i="14"/>
  <c r="P946" i="14"/>
  <c r="P994" i="14"/>
  <c r="P1191" i="14"/>
  <c r="P1214" i="14"/>
  <c r="P1360" i="14"/>
  <c r="P1383" i="14"/>
  <c r="P1406" i="14"/>
  <c r="P1447" i="14"/>
  <c r="P1470" i="14"/>
  <c r="P1488" i="14"/>
  <c r="P1497" i="14"/>
  <c r="P1505" i="14"/>
  <c r="P1521" i="14"/>
  <c r="P1537" i="14"/>
  <c r="P1545" i="14"/>
  <c r="P1553" i="14"/>
  <c r="P1561" i="14"/>
  <c r="P1569" i="14"/>
  <c r="P1585" i="14"/>
  <c r="P1601" i="14"/>
  <c r="P1609" i="14"/>
  <c r="P1617" i="14"/>
  <c r="P1625" i="14"/>
  <c r="P1633" i="14"/>
  <c r="P1649" i="14"/>
  <c r="P1665" i="14"/>
  <c r="P1673" i="14"/>
  <c r="P1681" i="14"/>
  <c r="P1689" i="14"/>
  <c r="P1697" i="14"/>
  <c r="P1713" i="14"/>
  <c r="P1729" i="14"/>
  <c r="P1737" i="14"/>
  <c r="P1745" i="14"/>
  <c r="P1753" i="14"/>
  <c r="P1761" i="14"/>
  <c r="P1777" i="14"/>
  <c r="P1793" i="14"/>
  <c r="P1801" i="14"/>
  <c r="P1809" i="14"/>
  <c r="P1817" i="14"/>
  <c r="P1841" i="14"/>
  <c r="P1857" i="14"/>
  <c r="P1865" i="14"/>
  <c r="P1873" i="14"/>
  <c r="P1881" i="14"/>
  <c r="P1889" i="14"/>
  <c r="P1905" i="14"/>
  <c r="P1913" i="14"/>
  <c r="P561" i="14"/>
  <c r="P1058" i="14"/>
  <c r="P1110" i="14"/>
  <c r="P1366" i="14"/>
  <c r="P1430" i="14"/>
  <c r="P1490" i="14"/>
  <c r="P1498" i="14"/>
  <c r="P1506" i="14"/>
  <c r="P1514" i="14"/>
  <c r="P1538" i="14"/>
  <c r="P1554" i="14"/>
  <c r="P1562" i="14"/>
  <c r="P1570" i="14"/>
  <c r="P1578" i="14"/>
  <c r="P1602" i="14"/>
  <c r="P1618" i="14"/>
  <c r="P1626" i="14"/>
  <c r="P1634" i="14"/>
  <c r="P1642" i="14"/>
  <c r="P1650" i="14"/>
  <c r="P1666" i="14"/>
  <c r="P1682" i="14"/>
  <c r="P1690" i="14"/>
  <c r="P1698" i="14"/>
  <c r="P1706" i="14"/>
  <c r="P1730" i="14"/>
  <c r="P1746" i="14"/>
  <c r="P1754" i="14"/>
  <c r="P1762" i="14"/>
  <c r="P1770" i="14"/>
  <c r="P1794" i="14"/>
  <c r="P1810" i="14"/>
  <c r="P1818" i="14"/>
  <c r="P1826" i="14"/>
  <c r="P1834" i="14"/>
  <c r="P1858" i="14"/>
  <c r="P1874" i="14"/>
  <c r="P1882" i="14"/>
  <c r="P1890" i="14"/>
  <c r="P1898" i="14"/>
  <c r="P202" i="14"/>
  <c r="P797" i="14"/>
  <c r="P845" i="14"/>
  <c r="P1135" i="14"/>
  <c r="P1391" i="14"/>
  <c r="P1432" i="14"/>
  <c r="P1455" i="14"/>
  <c r="P1500" i="14"/>
  <c r="P1516" i="14"/>
  <c r="P1524" i="14"/>
  <c r="P1532" i="14"/>
  <c r="P1540" i="14"/>
  <c r="P1548" i="14"/>
  <c r="P1564" i="14"/>
  <c r="P1580" i="14"/>
  <c r="P1588" i="14"/>
  <c r="P1596" i="14"/>
  <c r="P1604" i="14"/>
  <c r="P1628" i="14"/>
  <c r="P1644" i="14"/>
  <c r="P1652" i="14"/>
  <c r="P1660" i="14"/>
  <c r="P1668" i="14"/>
  <c r="P1692" i="14"/>
  <c r="P1708" i="14"/>
  <c r="P1716" i="14"/>
  <c r="P1724" i="14"/>
  <c r="P1732" i="14"/>
  <c r="P1740" i="14"/>
  <c r="P1756" i="14"/>
  <c r="P1772" i="14"/>
  <c r="P1780" i="14"/>
  <c r="P1788" i="14"/>
  <c r="P1796" i="14"/>
  <c r="P1820" i="14"/>
  <c r="P1836" i="14"/>
  <c r="P1844" i="14"/>
  <c r="P1852" i="14"/>
  <c r="P1860" i="14"/>
  <c r="P1884" i="14"/>
  <c r="P1900" i="14"/>
  <c r="P1908" i="14"/>
  <c r="P1916" i="14"/>
  <c r="P1143" i="14"/>
  <c r="P1182" i="14"/>
  <c r="P1382" i="14"/>
  <c r="P1416" i="14"/>
  <c r="P1454" i="14"/>
  <c r="P1486" i="14"/>
  <c r="P1501" i="14"/>
  <c r="P1512" i="14"/>
  <c r="P1539" i="14"/>
  <c r="P1551" i="14"/>
  <c r="P1565" i="14"/>
  <c r="P1603" i="14"/>
  <c r="P1615" i="14"/>
  <c r="P1629" i="14"/>
  <c r="P1640" i="14"/>
  <c r="P1667" i="14"/>
  <c r="P1679" i="14"/>
  <c r="P1693" i="14"/>
  <c r="P1704" i="14"/>
  <c r="P1731" i="14"/>
  <c r="P1743" i="14"/>
  <c r="P1757" i="14"/>
  <c r="P1768" i="14"/>
  <c r="P1795" i="14"/>
  <c r="P1807" i="14"/>
  <c r="P1821" i="14"/>
  <c r="P1832" i="14"/>
  <c r="P1859" i="14"/>
  <c r="P1871" i="14"/>
  <c r="P1885" i="14"/>
  <c r="P1910" i="14"/>
  <c r="P1920" i="14"/>
  <c r="P1928" i="14"/>
  <c r="P1936" i="14"/>
  <c r="P1944" i="14"/>
  <c r="P1952" i="14"/>
  <c r="P1960" i="14"/>
  <c r="P1984" i="14"/>
  <c r="P1992" i="14"/>
  <c r="P2024" i="14"/>
  <c r="P2032" i="14"/>
  <c r="P2040" i="14"/>
  <c r="P2048" i="14"/>
  <c r="P2056" i="14"/>
  <c r="P2064" i="14"/>
  <c r="P2072" i="14"/>
  <c r="P2080" i="14"/>
  <c r="P2104" i="14"/>
  <c r="P2112" i="14"/>
  <c r="P2120" i="14"/>
  <c r="P2128" i="14"/>
  <c r="P2144" i="14"/>
  <c r="P2160" i="14"/>
  <c r="P2168" i="14"/>
  <c r="P2176" i="14"/>
  <c r="P2184" i="14"/>
  <c r="P2192" i="14"/>
  <c r="P2208" i="14"/>
  <c r="P2224" i="14"/>
  <c r="P2232" i="14"/>
  <c r="P2240" i="14"/>
  <c r="P2248" i="14"/>
  <c r="P2272" i="14"/>
  <c r="P224" i="14"/>
  <c r="P490" i="14"/>
  <c r="P625" i="14"/>
  <c r="P1079" i="14"/>
  <c r="P1118" i="14"/>
  <c r="P1352" i="14"/>
  <c r="P1422" i="14"/>
  <c r="P1456" i="14"/>
  <c r="P1487" i="14"/>
  <c r="P1502" i="14"/>
  <c r="P1515" i="14"/>
  <c r="P1527" i="14"/>
  <c r="P1552" i="14"/>
  <c r="P1566" i="14"/>
  <c r="P1579" i="14"/>
  <c r="P1591" i="14"/>
  <c r="P1616" i="14"/>
  <c r="P1630" i="14"/>
  <c r="P1643" i="14"/>
  <c r="P1655" i="14"/>
  <c r="P1680" i="14"/>
  <c r="P1694" i="14"/>
  <c r="P1707" i="14"/>
  <c r="P1719" i="14"/>
  <c r="P1744" i="14"/>
  <c r="P1758" i="14"/>
  <c r="P1771" i="14"/>
  <c r="P1783" i="14"/>
  <c r="P1822" i="14"/>
  <c r="P1835" i="14"/>
  <c r="P1847" i="14"/>
  <c r="P1872" i="14"/>
  <c r="P1886" i="14"/>
  <c r="P1899" i="14"/>
  <c r="P1911" i="14"/>
  <c r="P1921" i="14"/>
  <c r="P1929" i="14"/>
  <c r="P1937" i="14"/>
  <c r="P1945" i="14"/>
  <c r="P1961" i="14"/>
  <c r="P1969" i="14"/>
  <c r="P1977" i="14"/>
  <c r="P1985" i="14"/>
  <c r="P2001" i="14"/>
  <c r="P2009" i="14"/>
  <c r="P2033" i="14"/>
  <c r="P2049" i="14"/>
  <c r="P2065" i="14"/>
  <c r="P2081" i="14"/>
  <c r="P2089" i="14"/>
  <c r="P2105" i="14"/>
  <c r="P2121" i="14"/>
  <c r="P2129" i="14"/>
  <c r="P2153" i="14"/>
  <c r="P2169" i="14"/>
  <c r="P1190" i="14"/>
  <c r="P1359" i="14"/>
  <c r="P1463" i="14"/>
  <c r="P1531" i="14"/>
  <c r="P1582" i="14"/>
  <c r="P1595" i="14"/>
  <c r="P1632" i="14"/>
  <c r="P1659" i="14"/>
  <c r="P1723" i="14"/>
  <c r="P1760" i="14"/>
  <c r="P1774" i="14"/>
  <c r="P1787" i="14"/>
  <c r="P1824" i="14"/>
  <c r="P1851" i="14"/>
  <c r="P1888" i="14"/>
  <c r="P1902" i="14"/>
  <c r="P1923" i="14"/>
  <c r="P1931" i="14"/>
  <c r="P1939" i="14"/>
  <c r="P1947" i="14"/>
  <c r="P1963" i="14"/>
  <c r="P1979" i="14"/>
  <c r="P1987" i="14"/>
  <c r="P1995" i="14"/>
  <c r="P2003" i="14"/>
  <c r="P2027" i="14"/>
  <c r="P2043" i="14"/>
  <c r="P2051" i="14"/>
  <c r="P2059" i="14"/>
  <c r="P2067" i="14"/>
  <c r="P2091" i="14"/>
  <c r="P2107" i="14"/>
  <c r="P2115" i="14"/>
  <c r="P2123" i="14"/>
  <c r="P2131" i="14"/>
  <c r="P2139" i="14"/>
  <c r="P2163" i="14"/>
  <c r="P2179" i="14"/>
  <c r="P2187" i="14"/>
  <c r="P2195" i="14"/>
  <c r="P2203" i="14"/>
  <c r="P2227" i="14"/>
  <c r="P2243" i="14"/>
  <c r="P2251" i="14"/>
  <c r="P2259" i="14"/>
  <c r="P2267" i="14"/>
  <c r="P1392" i="14"/>
  <c r="P1440" i="14"/>
  <c r="P1494" i="14"/>
  <c r="P1511" i="14"/>
  <c r="P1534" i="14"/>
  <c r="P1555" i="14"/>
  <c r="P1574" i="14"/>
  <c r="P1614" i="14"/>
  <c r="P1637" i="14"/>
  <c r="P1677" i="14"/>
  <c r="P1717" i="14"/>
  <c r="P1739" i="14"/>
  <c r="P1759" i="14"/>
  <c r="P1903" i="14"/>
  <c r="P1933" i="14"/>
  <c r="P1946" i="14"/>
  <c r="P1958" i="14"/>
  <c r="P1972" i="14"/>
  <c r="P1997" i="14"/>
  <c r="P2010" i="14"/>
  <c r="P2022" i="14"/>
  <c r="P2036" i="14"/>
  <c r="P2061" i="14"/>
  <c r="P2074" i="14"/>
  <c r="P2086" i="14"/>
  <c r="P2100" i="14"/>
  <c r="P2125" i="14"/>
  <c r="P2138" i="14"/>
  <c r="P2164" i="14"/>
  <c r="P2175" i="14"/>
  <c r="P2186" i="14"/>
  <c r="P2229" i="14"/>
  <c r="P2239" i="14"/>
  <c r="P2250" i="14"/>
  <c r="P2281" i="14"/>
  <c r="P2297" i="14"/>
  <c r="P2305" i="14"/>
  <c r="P2313" i="14"/>
  <c r="P2321" i="14"/>
  <c r="P2329" i="14"/>
  <c r="P2345" i="14"/>
  <c r="P2361" i="14"/>
  <c r="P2369" i="14"/>
  <c r="P2377" i="14"/>
  <c r="P2385" i="14"/>
  <c r="P2409" i="14"/>
  <c r="P2425" i="14"/>
  <c r="P2433" i="14"/>
  <c r="P2441" i="14"/>
  <c r="P2449" i="14"/>
  <c r="P781" i="14"/>
  <c r="P926" i="14"/>
  <c r="P1070" i="14"/>
  <c r="P1399" i="14"/>
  <c r="P1446" i="14"/>
  <c r="P1517" i="14"/>
  <c r="P1558" i="14"/>
  <c r="P1575" i="14"/>
  <c r="P1598" i="14"/>
  <c r="P1619" i="14"/>
  <c r="P1638" i="14"/>
  <c r="P1678" i="14"/>
  <c r="P1701" i="14"/>
  <c r="P1741" i="14"/>
  <c r="P1781" i="14"/>
  <c r="P1803" i="14"/>
  <c r="P1823" i="14"/>
  <c r="P1864" i="14"/>
  <c r="P1904" i="14"/>
  <c r="P1922" i="14"/>
  <c r="P1934" i="14"/>
  <c r="P1948" i="14"/>
  <c r="P1959" i="14"/>
  <c r="P1973" i="14"/>
  <c r="P1986" i="14"/>
  <c r="P1998" i="14"/>
  <c r="P2012" i="14"/>
  <c r="P2023" i="14"/>
  <c r="P2037" i="14"/>
  <c r="P2050" i="14"/>
  <c r="P2062" i="14"/>
  <c r="P2076" i="14"/>
  <c r="P2087" i="14"/>
  <c r="P2101" i="14"/>
  <c r="P2114" i="14"/>
  <c r="P2140" i="14"/>
  <c r="P2165" i="14"/>
  <c r="P2177" i="14"/>
  <c r="P2188" i="14"/>
  <c r="P2198" i="14"/>
  <c r="P2220" i="14"/>
  <c r="P2230" i="14"/>
  <c r="P2241" i="14"/>
  <c r="P2262" i="14"/>
  <c r="P2298" i="14"/>
  <c r="P2314" i="14"/>
  <c r="P2322" i="14"/>
  <c r="P2330" i="14"/>
  <c r="P2338" i="14"/>
  <c r="P2346" i="14"/>
  <c r="P2362" i="14"/>
  <c r="P2378" i="14"/>
  <c r="P2386" i="14"/>
  <c r="P2394" i="14"/>
  <c r="P2402" i="14"/>
  <c r="P2426" i="14"/>
  <c r="P2442" i="14"/>
  <c r="P2450" i="14"/>
  <c r="P2458" i="14"/>
  <c r="P1400" i="14"/>
  <c r="P1496" i="14"/>
  <c r="P1519" i="14"/>
  <c r="P1581" i="14"/>
  <c r="P1622" i="14"/>
  <c r="P1639" i="14"/>
  <c r="P1662" i="14"/>
  <c r="P1683" i="14"/>
  <c r="P1702" i="14"/>
  <c r="P1742" i="14"/>
  <c r="P1765" i="14"/>
  <c r="P1784" i="14"/>
  <c r="P1805" i="14"/>
  <c r="P1845" i="14"/>
  <c r="P1867" i="14"/>
  <c r="P1887" i="14"/>
  <c r="P1924" i="14"/>
  <c r="P1935" i="14"/>
  <c r="P1949" i="14"/>
  <c r="P1962" i="14"/>
  <c r="P1974" i="14"/>
  <c r="P1988" i="14"/>
  <c r="P1999" i="14"/>
  <c r="P2013" i="14"/>
  <c r="P2026" i="14"/>
  <c r="P2038" i="14"/>
  <c r="P2052" i="14"/>
  <c r="P2063" i="14"/>
  <c r="P2077" i="14"/>
  <c r="P2090" i="14"/>
  <c r="P2102" i="14"/>
  <c r="P2116" i="14"/>
  <c r="P2127" i="14"/>
  <c r="P2141" i="14"/>
  <c r="P2166" i="14"/>
  <c r="P2189" i="14"/>
  <c r="P2199" i="14"/>
  <c r="P2210" i="14"/>
  <c r="P2221" i="14"/>
  <c r="P2253" i="14"/>
  <c r="P2263" i="14"/>
  <c r="P2274" i="14"/>
  <c r="P2291" i="14"/>
  <c r="P2307" i="14"/>
  <c r="P2315" i="14"/>
  <c r="P2323" i="14"/>
  <c r="P2331" i="14"/>
  <c r="P2355" i="14"/>
  <c r="P686" i="14"/>
  <c r="P802" i="14"/>
  <c r="P1080" i="14"/>
  <c r="P1358" i="14"/>
  <c r="P1408" i="14"/>
  <c r="P1464" i="14"/>
  <c r="P1499" i="14"/>
  <c r="P1520" i="14"/>
  <c r="P1560" i="14"/>
  <c r="P1583" i="14"/>
  <c r="P1645" i="14"/>
  <c r="P1686" i="14"/>
  <c r="P1703" i="14"/>
  <c r="P1726" i="14"/>
  <c r="P1747" i="14"/>
  <c r="P1766" i="14"/>
  <c r="P1806" i="14"/>
  <c r="P1829" i="14"/>
  <c r="P1869" i="14"/>
  <c r="P1909" i="14"/>
  <c r="P1938" i="14"/>
  <c r="P1950" i="14"/>
  <c r="P1964" i="14"/>
  <c r="P1975" i="14"/>
  <c r="P2002" i="14"/>
  <c r="P2028" i="14"/>
  <c r="P2039" i="14"/>
  <c r="P2066" i="14"/>
  <c r="P2092" i="14"/>
  <c r="P2103" i="14"/>
  <c r="P2130" i="14"/>
  <c r="P2142" i="14"/>
  <c r="P2156" i="14"/>
  <c r="P2180" i="14"/>
  <c r="P2190" i="14"/>
  <c r="P2222" i="14"/>
  <c r="P2233" i="14"/>
  <c r="P2244" i="14"/>
  <c r="P2254" i="14"/>
  <c r="P2284" i="14"/>
  <c r="P2292" i="14"/>
  <c r="P2300" i="14"/>
  <c r="P2308" i="14"/>
  <c r="P2332" i="14"/>
  <c r="P2348" i="14"/>
  <c r="P2356" i="14"/>
  <c r="P2364" i="14"/>
  <c r="P2372" i="14"/>
  <c r="P2380" i="14"/>
  <c r="P2396" i="14"/>
  <c r="P1207" i="14"/>
  <c r="P1438" i="14"/>
  <c r="P1509" i="14"/>
  <c r="P1549" i="14"/>
  <c r="P1589" i="14"/>
  <c r="P1631" i="14"/>
  <c r="P1712" i="14"/>
  <c r="P1792" i="14"/>
  <c r="P1837" i="14"/>
  <c r="P1878" i="14"/>
  <c r="P1942" i="14"/>
  <c r="P1967" i="14"/>
  <c r="P2095" i="14"/>
  <c r="P2194" i="14"/>
  <c r="P2258" i="14"/>
  <c r="P2311" i="14"/>
  <c r="P2327" i="14"/>
  <c r="P2374" i="14"/>
  <c r="P2387" i="14"/>
  <c r="P2421" i="14"/>
  <c r="P2431" i="14"/>
  <c r="P2443" i="14"/>
  <c r="P2462" i="14"/>
  <c r="P2470" i="14"/>
  <c r="P2478" i="14"/>
  <c r="P2486" i="14"/>
  <c r="P2494" i="14"/>
  <c r="P2502" i="14"/>
  <c r="P2510" i="14"/>
  <c r="P2534" i="14"/>
  <c r="P2542" i="14"/>
  <c r="P2558" i="14"/>
  <c r="P2566" i="14"/>
  <c r="P2582" i="14"/>
  <c r="P2590" i="14"/>
  <c r="P2598" i="14"/>
  <c r="P2606" i="14"/>
  <c r="P2614" i="14"/>
  <c r="P2638" i="14"/>
  <c r="P2654" i="14"/>
  <c r="P2670" i="14"/>
  <c r="P2678" i="14"/>
  <c r="P2702" i="14"/>
  <c r="P2710" i="14"/>
  <c r="P2718" i="14"/>
  <c r="P2726" i="14"/>
  <c r="P2734" i="14"/>
  <c r="P2742" i="14"/>
  <c r="P2750" i="14"/>
  <c r="P2758" i="14"/>
  <c r="P2766" i="14"/>
  <c r="P2774" i="14"/>
  <c r="P2782" i="14"/>
  <c r="P690" i="14"/>
  <c r="P1472" i="14"/>
  <c r="P1647" i="14"/>
  <c r="P1767" i="14"/>
  <c r="P1811" i="14"/>
  <c r="P1893" i="14"/>
  <c r="P1951" i="14"/>
  <c r="P2029" i="14"/>
  <c r="P2054" i="14"/>
  <c r="P2079" i="14"/>
  <c r="P2157" i="14"/>
  <c r="P2202" i="14"/>
  <c r="P2223" i="14"/>
  <c r="P2266" i="14"/>
  <c r="P2285" i="14"/>
  <c r="P2301" i="14"/>
  <c r="P2317" i="14"/>
  <c r="P2333" i="14"/>
  <c r="P2349" i="14"/>
  <c r="P2376" i="14"/>
  <c r="P2390" i="14"/>
  <c r="P2413" i="14"/>
  <c r="P2435" i="14"/>
  <c r="P2445" i="14"/>
  <c r="P2455" i="14"/>
  <c r="P2464" i="14"/>
  <c r="P2480" i="14"/>
  <c r="P2488" i="14"/>
  <c r="P2496" i="14"/>
  <c r="P2504" i="14"/>
  <c r="P2512" i="14"/>
  <c r="P2536" i="14"/>
  <c r="P2552" i="14"/>
  <c r="P2560" i="14"/>
  <c r="P2568" i="14"/>
  <c r="P2576" i="14"/>
  <c r="P2600" i="14"/>
  <c r="P2616" i="14"/>
  <c r="P2632" i="14"/>
  <c r="P2640" i="14"/>
  <c r="P2648" i="14"/>
  <c r="P2656" i="14"/>
  <c r="P2680" i="14"/>
  <c r="P2696" i="14"/>
  <c r="P2712" i="14"/>
  <c r="P2720" i="14"/>
  <c r="P2728" i="14"/>
  <c r="P2736" i="14"/>
  <c r="P2744" i="14"/>
  <c r="P2752" i="14"/>
  <c r="P2760" i="14"/>
  <c r="P2768" i="14"/>
  <c r="P754" i="14"/>
  <c r="P1376" i="14"/>
  <c r="P1491" i="14"/>
  <c r="P1573" i="14"/>
  <c r="P1613" i="14"/>
  <c r="P1653" i="14"/>
  <c r="P1695" i="14"/>
  <c r="P1736" i="14"/>
  <c r="P1776" i="14"/>
  <c r="P1816" i="14"/>
  <c r="P1856" i="14"/>
  <c r="P1901" i="14"/>
  <c r="P1957" i="14"/>
  <c r="P1982" i="14"/>
  <c r="P2085" i="14"/>
  <c r="P2110" i="14"/>
  <c r="P2135" i="14"/>
  <c r="P2185" i="14"/>
  <c r="P2206" i="14"/>
  <c r="P2228" i="14"/>
  <c r="P2249" i="14"/>
  <c r="P2270" i="14"/>
  <c r="P2288" i="14"/>
  <c r="P2304" i="14"/>
  <c r="P2336" i="14"/>
  <c r="P2352" i="14"/>
  <c r="P2368" i="14"/>
  <c r="P2395" i="14"/>
  <c r="P2406" i="14"/>
  <c r="P2416" i="14"/>
  <c r="P2428" i="14"/>
  <c r="P2438" i="14"/>
  <c r="P2448" i="14"/>
  <c r="P2459" i="14"/>
  <c r="P2483" i="14"/>
  <c r="P2499" i="14"/>
  <c r="P2507" i="14"/>
  <c r="P2515" i="14"/>
  <c r="P2523" i="14"/>
  <c r="P2547" i="14"/>
  <c r="P2563" i="14"/>
  <c r="P2571" i="14"/>
  <c r="P2579" i="14"/>
  <c r="P2587" i="14"/>
  <c r="P2595" i="14"/>
  <c r="P2611" i="14"/>
  <c r="P2627" i="14"/>
  <c r="P2635" i="14"/>
  <c r="P2643" i="14"/>
  <c r="P2651" i="14"/>
  <c r="P2675" i="14"/>
  <c r="P2691" i="14"/>
  <c r="P2699" i="14"/>
  <c r="P2707" i="14"/>
  <c r="P2715" i="14"/>
  <c r="P2739" i="14"/>
  <c r="P2755" i="14"/>
  <c r="P2763" i="14"/>
  <c r="P2771" i="14"/>
  <c r="P691" i="14"/>
  <c r="P1096" i="14"/>
  <c r="P1439" i="14"/>
  <c r="P1544" i="14"/>
  <c r="P1608" i="14"/>
  <c r="P1870" i="14"/>
  <c r="P2093" i="14"/>
  <c r="P2172" i="14"/>
  <c r="P2205" i="14"/>
  <c r="P2238" i="14"/>
  <c r="P2277" i="14"/>
  <c r="P2326" i="14"/>
  <c r="P2351" i="14"/>
  <c r="P2375" i="14"/>
  <c r="P2397" i="14"/>
  <c r="P2430" i="14"/>
  <c r="P2447" i="14"/>
  <c r="P2476" i="14"/>
  <c r="P2489" i="14"/>
  <c r="P2514" i="14"/>
  <c r="P2553" i="14"/>
  <c r="P2578" i="14"/>
  <c r="P2617" i="14"/>
  <c r="P2642" i="14"/>
  <c r="P2655" i="14"/>
  <c r="P2681" i="14"/>
  <c r="P2706" i="14"/>
  <c r="P2719" i="14"/>
  <c r="P2732" i="14"/>
  <c r="P2745" i="14"/>
  <c r="P2770" i="14"/>
  <c r="P2781" i="14"/>
  <c r="P2793" i="14"/>
  <c r="P2809" i="14"/>
  <c r="P2817" i="14"/>
  <c r="P2825" i="14"/>
  <c r="P2833" i="14"/>
  <c r="P2841" i="14"/>
  <c r="P2857" i="14"/>
  <c r="P2873" i="14"/>
  <c r="P2881" i="14"/>
  <c r="P2889" i="14"/>
  <c r="P2897" i="14"/>
  <c r="P2921" i="14"/>
  <c r="P2937" i="14"/>
  <c r="P2945" i="14"/>
  <c r="P2953" i="14"/>
  <c r="P2961" i="14"/>
  <c r="P2985" i="14"/>
  <c r="P3001" i="14"/>
  <c r="P3009" i="14"/>
  <c r="P3017" i="14"/>
  <c r="P3025" i="14"/>
  <c r="P3033" i="14"/>
  <c r="P3049" i="14"/>
  <c r="P3065" i="14"/>
  <c r="P3073" i="14"/>
  <c r="P3081" i="14"/>
  <c r="P3089" i="14"/>
  <c r="P1547" i="14"/>
  <c r="P1611" i="14"/>
  <c r="P1675" i="14"/>
  <c r="P1750" i="14"/>
  <c r="P1814" i="14"/>
  <c r="P1875" i="14"/>
  <c r="P2015" i="14"/>
  <c r="P2094" i="14"/>
  <c r="P2213" i="14"/>
  <c r="P2246" i="14"/>
  <c r="P2303" i="14"/>
  <c r="P2357" i="14"/>
  <c r="P2379" i="14"/>
  <c r="P2415" i="14"/>
  <c r="P2432" i="14"/>
  <c r="P2451" i="14"/>
  <c r="P2477" i="14"/>
  <c r="P2490" i="14"/>
  <c r="P2503" i="14"/>
  <c r="P2516" i="14"/>
  <c r="P2541" i="14"/>
  <c r="P2554" i="14"/>
  <c r="P2567" i="14"/>
  <c r="P2580" i="14"/>
  <c r="P2605" i="14"/>
  <c r="P2618" i="14"/>
  <c r="P2631" i="14"/>
  <c r="P2644" i="14"/>
  <c r="P2669" i="14"/>
  <c r="P2682" i="14"/>
  <c r="P2695" i="14"/>
  <c r="P2733" i="14"/>
  <c r="P2746" i="14"/>
  <c r="P2759" i="14"/>
  <c r="P2772" i="14"/>
  <c r="P2794" i="14"/>
  <c r="P2810" i="14"/>
  <c r="P2826" i="14"/>
  <c r="P2834" i="14"/>
  <c r="P2842" i="14"/>
  <c r="P2850" i="14"/>
  <c r="P2874" i="14"/>
  <c r="P2890" i="14"/>
  <c r="P2898" i="14"/>
  <c r="P2906" i="14"/>
  <c r="P2914" i="14"/>
  <c r="P2938" i="14"/>
  <c r="P2954" i="14"/>
  <c r="P2962" i="14"/>
  <c r="P2970" i="14"/>
  <c r="P2978" i="14"/>
  <c r="P3002" i="14"/>
  <c r="P3018" i="14"/>
  <c r="P3026" i="14"/>
  <c r="P3034" i="14"/>
  <c r="P3042" i="14"/>
  <c r="P3066" i="14"/>
  <c r="P3082" i="14"/>
  <c r="P3090" i="14"/>
  <c r="P3098" i="14"/>
  <c r="P842" i="14"/>
  <c r="P1480" i="14"/>
  <c r="P1550" i="14"/>
  <c r="P1624" i="14"/>
  <c r="P1980" i="14"/>
  <c r="P2018" i="14"/>
  <c r="P2143" i="14"/>
  <c r="P2214" i="14"/>
  <c r="P2247" i="14"/>
  <c r="P2334" i="14"/>
  <c r="P2381" i="14"/>
  <c r="P2400" i="14"/>
  <c r="P2419" i="14"/>
  <c r="P2436" i="14"/>
  <c r="P2466" i="14"/>
  <c r="P2479" i="14"/>
  <c r="P2492" i="14"/>
  <c r="P2505" i="14"/>
  <c r="P2530" i="14"/>
  <c r="P2543" i="14"/>
  <c r="P2569" i="14"/>
  <c r="P2594" i="14"/>
  <c r="P2607" i="14"/>
  <c r="P2633" i="14"/>
  <c r="P2658" i="14"/>
  <c r="P2671" i="14"/>
  <c r="P2684" i="14"/>
  <c r="P2697" i="14"/>
  <c r="P2722" i="14"/>
  <c r="P2735" i="14"/>
  <c r="P2748" i="14"/>
  <c r="P2761" i="14"/>
  <c r="P2803" i="14"/>
  <c r="P2819" i="14"/>
  <c r="P2827" i="14"/>
  <c r="P2835" i="14"/>
  <c r="P2843" i="14"/>
  <c r="P2851" i="14"/>
  <c r="P2867" i="14"/>
  <c r="P2883" i="14"/>
  <c r="P2891" i="14"/>
  <c r="P2899" i="14"/>
  <c r="P2907" i="14"/>
  <c r="P2931" i="14"/>
  <c r="P2947" i="14"/>
  <c r="P2955" i="14"/>
  <c r="P2963" i="14"/>
  <c r="P2971" i="14"/>
  <c r="P2995" i="14"/>
  <c r="P3011" i="14"/>
  <c r="P3019" i="14"/>
  <c r="P3027" i="14"/>
  <c r="P3035" i="14"/>
  <c r="P3051" i="14"/>
  <c r="P3059" i="14"/>
  <c r="P3075" i="14"/>
  <c r="P3083" i="14"/>
  <c r="P3091" i="14"/>
  <c r="P3099" i="14"/>
  <c r="P97" i="14"/>
  <c r="P862" i="14"/>
  <c r="P1160" i="14"/>
  <c r="P1503" i="14"/>
  <c r="P1567" i="14"/>
  <c r="P1755" i="14"/>
  <c r="P1830" i="14"/>
  <c r="P1894" i="14"/>
  <c r="P2021" i="14"/>
  <c r="P2108" i="14"/>
  <c r="P2146" i="14"/>
  <c r="P2183" i="14"/>
  <c r="P2217" i="14"/>
  <c r="P2255" i="14"/>
  <c r="P2360" i="14"/>
  <c r="P2383" i="14"/>
  <c r="P2420" i="14"/>
  <c r="P2506" i="14"/>
  <c r="P2519" i="14"/>
  <c r="P2532" i="14"/>
  <c r="P2570" i="14"/>
  <c r="P2583" i="14"/>
  <c r="P2634" i="14"/>
  <c r="P2647" i="14"/>
  <c r="P2660" i="14"/>
  <c r="P2698" i="14"/>
  <c r="P2711" i="14"/>
  <c r="P2724" i="14"/>
  <c r="P2762" i="14"/>
  <c r="P2775" i="14"/>
  <c r="P2786" i="14"/>
  <c r="P2812" i="14"/>
  <c r="P2828" i="14"/>
  <c r="P2836" i="14"/>
  <c r="P2844" i="14"/>
  <c r="P2852" i="14"/>
  <c r="P2868" i="14"/>
  <c r="P2876" i="14"/>
  <c r="P2884" i="14"/>
  <c r="P2900" i="14"/>
  <c r="P2908" i="14"/>
  <c r="P2916" i="14"/>
  <c r="P2924" i="14"/>
  <c r="P2940" i="14"/>
  <c r="P2948" i="14"/>
  <c r="P2956" i="14"/>
  <c r="P2964" i="14"/>
  <c r="P2972" i="14"/>
  <c r="P2980" i="14"/>
  <c r="P2988" i="14"/>
  <c r="P3004" i="14"/>
  <c r="P3012" i="14"/>
  <c r="P3020" i="14"/>
  <c r="P3028" i="14"/>
  <c r="P3036" i="14"/>
  <c r="P3060" i="14"/>
  <c r="P3084" i="14"/>
  <c r="P3100" i="14"/>
  <c r="P1200" i="14"/>
  <c r="P1374" i="14"/>
  <c r="P1709" i="14"/>
  <c r="P1773" i="14"/>
  <c r="P1831" i="14"/>
  <c r="P1895" i="14"/>
  <c r="P1990" i="14"/>
  <c r="P2030" i="14"/>
  <c r="P2149" i="14"/>
  <c r="P2191" i="14"/>
  <c r="P2257" i="14"/>
  <c r="P2287" i="14"/>
  <c r="P2312" i="14"/>
  <c r="P2341" i="14"/>
  <c r="P2366" i="14"/>
  <c r="P2405" i="14"/>
  <c r="P2439" i="14"/>
  <c r="P2469" i="14"/>
  <c r="P2495" i="14"/>
  <c r="P2533" i="14"/>
  <c r="P2559" i="14"/>
  <c r="P2572" i="14"/>
  <c r="P2597" i="14"/>
  <c r="P2623" i="14"/>
  <c r="P2636" i="14"/>
  <c r="P2661" i="14"/>
  <c r="P2687" i="14"/>
  <c r="P2700" i="14"/>
  <c r="P2725" i="14"/>
  <c r="P2751" i="14"/>
  <c r="P2764" i="14"/>
  <c r="P2777" i="14"/>
  <c r="P2821" i="14"/>
  <c r="P2829" i="14"/>
  <c r="P2837" i="14"/>
  <c r="P2845" i="14"/>
  <c r="P2853" i="14"/>
  <c r="P2869" i="14"/>
  <c r="P2877" i="14"/>
  <c r="P2885" i="14"/>
  <c r="P2893" i="14"/>
  <c r="P2901" i="14"/>
  <c r="P2909" i="14"/>
  <c r="P2925" i="14"/>
  <c r="P2933" i="14"/>
  <c r="P2949" i="14"/>
  <c r="P2957" i="14"/>
  <c r="P2965" i="14"/>
  <c r="P2973" i="14"/>
  <c r="P2981" i="14"/>
  <c r="P2989" i="14"/>
  <c r="P2997" i="14"/>
  <c r="P3005" i="14"/>
  <c r="P3013" i="14"/>
  <c r="P3029" i="14"/>
  <c r="P3045" i="14"/>
  <c r="P3061" i="14"/>
  <c r="P3077" i="14"/>
  <c r="P3085" i="14"/>
  <c r="P3093" i="14"/>
  <c r="P1525" i="14"/>
  <c r="P1711" i="14"/>
  <c r="P1996" i="14"/>
  <c r="P2118" i="14"/>
  <c r="P2204" i="14"/>
  <c r="P2294" i="14"/>
  <c r="P2367" i="14"/>
  <c r="P2412" i="14"/>
  <c r="P2460" i="14"/>
  <c r="P2497" i="14"/>
  <c r="P2525" i="14"/>
  <c r="P2628" i="14"/>
  <c r="P2665" i="14"/>
  <c r="P2701" i="14"/>
  <c r="P2767" i="14"/>
  <c r="P2798" i="14"/>
  <c r="P2839" i="14"/>
  <c r="P2862" i="14"/>
  <c r="P2880" i="14"/>
  <c r="P2903" i="14"/>
  <c r="P2944" i="14"/>
  <c r="P2967" i="14"/>
  <c r="P2990" i="14"/>
  <c r="P3031" i="14"/>
  <c r="P3054" i="14"/>
  <c r="P3095" i="14"/>
  <c r="P1528" i="14"/>
  <c r="P1912" i="14"/>
  <c r="P2296" i="14"/>
  <c r="P2371" i="14"/>
  <c r="P2424" i="14"/>
  <c r="P2461" i="14"/>
  <c r="P2564" i="14"/>
  <c r="P2601" i="14"/>
  <c r="P2637" i="14"/>
  <c r="P2666" i="14"/>
  <c r="P2703" i="14"/>
  <c r="P2769" i="14"/>
  <c r="P2799" i="14"/>
  <c r="P2822" i="14"/>
  <c r="P2840" i="14"/>
  <c r="P2863" i="14"/>
  <c r="P2886" i="14"/>
  <c r="P2904" i="14"/>
  <c r="P2927" i="14"/>
  <c r="P2991" i="14"/>
  <c r="P3032" i="14"/>
  <c r="P3055" i="14"/>
  <c r="P3078" i="14"/>
  <c r="P3096" i="14"/>
  <c r="P1915" i="14"/>
  <c r="P2031" i="14"/>
  <c r="P2234" i="14"/>
  <c r="P2500" i="14"/>
  <c r="P2537" i="14"/>
  <c r="P2573" i="14"/>
  <c r="P2639" i="14"/>
  <c r="P2705" i="14"/>
  <c r="P2741" i="14"/>
  <c r="P2778" i="14"/>
  <c r="P2800" i="14"/>
  <c r="P2823" i="14"/>
  <c r="P2846" i="14"/>
  <c r="P2864" i="14"/>
  <c r="P2887" i="14"/>
  <c r="P2951" i="14"/>
  <c r="P3015" i="14"/>
  <c r="P3038" i="14"/>
  <c r="P3056" i="14"/>
  <c r="P3079" i="14"/>
  <c r="P1375" i="14"/>
  <c r="P1592" i="14"/>
  <c r="P1790" i="14"/>
  <c r="P1954" i="14"/>
  <c r="P2044" i="14"/>
  <c r="P2159" i="14"/>
  <c r="P2391" i="14"/>
  <c r="P2440" i="14"/>
  <c r="P2511" i="14"/>
  <c r="P2548" i="14"/>
  <c r="P2577" i="14"/>
  <c r="P2613" i="14"/>
  <c r="P2650" i="14"/>
  <c r="P2753" i="14"/>
  <c r="P2780" i="14"/>
  <c r="P2830" i="14"/>
  <c r="P2848" i="14"/>
  <c r="P2912" i="14"/>
  <c r="P2976" i="14"/>
  <c r="P3040" i="14"/>
  <c r="P2170" i="14"/>
  <c r="P2268" i="14"/>
  <c r="P2342" i="14"/>
  <c r="P2484" i="14"/>
  <c r="P2513" i="14"/>
  <c r="P2549" i="14"/>
  <c r="P2586" i="14"/>
  <c r="P2652" i="14"/>
  <c r="P2689" i="14"/>
  <c r="P2717" i="14"/>
  <c r="P2808" i="14"/>
  <c r="P2831" i="14"/>
  <c r="P2854" i="14"/>
  <c r="P2872" i="14"/>
  <c r="P2895" i="14"/>
  <c r="P2918" i="14"/>
  <c r="P2959" i="14"/>
  <c r="P3023" i="14"/>
  <c r="P3064" i="14"/>
  <c r="P3087" i="14"/>
  <c r="P1510" i="14"/>
  <c r="P1965" i="14"/>
  <c r="P2236" i="14"/>
  <c r="P2522" i="14"/>
  <c r="P2612" i="14"/>
  <c r="P2789" i="14"/>
  <c r="P2847" i="14"/>
  <c r="P2902" i="14"/>
  <c r="P3071" i="14"/>
  <c r="P2269" i="14"/>
  <c r="P2625" i="14"/>
  <c r="P2714" i="14"/>
  <c r="P2966" i="14"/>
  <c r="P3080" i="14"/>
  <c r="P2293" i="14"/>
  <c r="P2806" i="14"/>
  <c r="P2856" i="14"/>
  <c r="P2975" i="14"/>
  <c r="P3030" i="14"/>
  <c r="P3088" i="14"/>
  <c r="P989" i="14"/>
  <c r="P1775" i="14"/>
  <c r="P2473" i="14"/>
  <c r="P2561" i="14"/>
  <c r="P2653" i="14"/>
  <c r="P2815" i="14"/>
  <c r="P2934" i="14"/>
  <c r="P2984" i="14"/>
  <c r="P2193" i="14"/>
  <c r="P2677" i="14"/>
  <c r="P2832" i="14"/>
  <c r="P2943" i="14"/>
  <c r="P1839" i="14"/>
  <c r="P2158" i="14"/>
  <c r="P2350" i="14"/>
  <c r="P2485" i="14"/>
  <c r="P2575" i="14"/>
  <c r="P2756" i="14"/>
  <c r="P2879" i="14"/>
  <c r="P2942" i="14"/>
  <c r="P3048" i="14"/>
  <c r="P1854" i="14"/>
  <c r="P2588" i="14"/>
  <c r="P2765" i="14"/>
  <c r="P2888" i="14"/>
  <c r="P2952" i="14"/>
  <c r="P2082" i="14"/>
  <c r="P2319" i="14"/>
  <c r="P2729" i="14"/>
  <c r="P2589" i="14"/>
  <c r="P2779" i="14"/>
  <c r="P3007" i="14"/>
  <c r="P2457" i="14"/>
  <c r="P2814" i="14"/>
  <c r="P1423" i="14"/>
  <c r="P2509" i="14"/>
  <c r="P2641" i="14"/>
  <c r="P1664" i="14"/>
  <c r="P2870" i="14"/>
  <c r="P3094" i="14"/>
  <c r="P99" i="16"/>
  <c r="P100" i="16"/>
  <c r="P58" i="16"/>
  <c r="P101" i="16"/>
  <c r="P94" i="16"/>
  <c r="P95" i="16"/>
  <c r="P96" i="16"/>
  <c r="P97" i="16"/>
  <c r="P98" i="16"/>
  <c r="P408" i="16"/>
  <c r="P22" i="16"/>
  <c r="P23" i="16"/>
  <c r="P24" i="16"/>
  <c r="P25" i="16"/>
  <c r="P27" i="16"/>
  <c r="P28" i="16"/>
  <c r="P29" i="16"/>
  <c r="P30" i="16"/>
  <c r="P31" i="16"/>
  <c r="P32" i="16"/>
  <c r="P34" i="16"/>
  <c r="P35" i="16"/>
  <c r="P36"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P1102" i="14"/>
  <c r="P1103" i="14"/>
  <c r="P1104" i="14"/>
  <c r="P1105" i="14"/>
  <c r="P1107" i="14"/>
  <c r="P1112" i="14"/>
  <c r="P1113" i="14"/>
  <c r="P1114" i="14"/>
  <c r="P1115" i="14"/>
  <c r="P1116" i="14"/>
  <c r="P1119" i="14"/>
  <c r="P1120" i="14"/>
  <c r="P1121" i="14"/>
  <c r="P1122" i="14"/>
  <c r="P1126" i="14"/>
  <c r="P1127" i="14"/>
  <c r="P1128" i="14"/>
  <c r="P1130" i="14"/>
  <c r="P1131" i="14"/>
  <c r="P1132" i="14"/>
  <c r="P1133" i="14"/>
  <c r="P1136" i="14"/>
  <c r="P1138" i="14"/>
  <c r="P1140" i="14"/>
  <c r="P1141" i="14"/>
  <c r="P1147" i="14"/>
  <c r="P1148" i="14"/>
  <c r="P1150" i="14"/>
  <c r="P1152" i="14"/>
  <c r="P1153" i="14"/>
  <c r="P1155" i="14"/>
  <c r="P1156" i="14"/>
  <c r="P1163" i="14"/>
  <c r="P1165" i="14"/>
  <c r="P1166" i="14"/>
  <c r="P1167" i="14"/>
  <c r="P1168" i="14"/>
  <c r="P1169" i="14"/>
  <c r="P1170" i="14"/>
  <c r="P1171" i="14"/>
  <c r="P1174" i="14"/>
  <c r="P1177" i="14"/>
  <c r="P1178" i="14"/>
  <c r="P1180" i="14"/>
  <c r="P1183" i="14"/>
  <c r="P409" i="16"/>
  <c r="P1185" i="14"/>
  <c r="P411" i="16"/>
  <c r="P1186" i="14"/>
  <c r="P412" i="16"/>
  <c r="P413" i="16"/>
  <c r="P1189" i="14"/>
  <c r="P414" i="16"/>
  <c r="P415" i="16"/>
  <c r="P416" i="16"/>
  <c r="P1192" i="14"/>
  <c r="P417" i="16"/>
  <c r="P418" i="16"/>
  <c r="P1194" i="14"/>
  <c r="P419" i="16"/>
  <c r="P420" i="16"/>
  <c r="P1196" i="14"/>
  <c r="P421" i="16"/>
  <c r="P1197" i="14"/>
  <c r="P423" i="16"/>
  <c r="P1199" i="14"/>
  <c r="P424" i="16"/>
  <c r="P1201" i="14"/>
  <c r="P426" i="16"/>
  <c r="P427" i="16"/>
  <c r="P428" i="16"/>
  <c r="P1204" i="14"/>
  <c r="P429" i="16"/>
  <c r="P1205" i="14"/>
  <c r="P430" i="16"/>
  <c r="P431" i="16"/>
  <c r="P432" i="16"/>
  <c r="P433" i="16"/>
  <c r="P434" i="16"/>
  <c r="P435" i="16"/>
  <c r="P1211" i="14"/>
  <c r="P436" i="16"/>
  <c r="P437" i="16"/>
  <c r="P1213" i="14"/>
  <c r="P438" i="16"/>
  <c r="P439" i="16"/>
  <c r="P440" i="16"/>
  <c r="P441" i="16"/>
  <c r="P1217" i="14"/>
  <c r="P442" i="16"/>
  <c r="P443" i="16"/>
  <c r="P1218" i="14"/>
  <c r="P444" i="16"/>
  <c r="P1219" i="14"/>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8" i="14"/>
  <c r="P559" i="14"/>
  <c r="P560" i="14"/>
  <c r="P563" i="14"/>
  <c r="P565" i="14"/>
  <c r="P566" i="14"/>
  <c r="P567" i="14"/>
  <c r="P571" i="14"/>
  <c r="P572" i="14"/>
  <c r="P575" i="14"/>
  <c r="P576" i="14"/>
  <c r="P577" i="14"/>
  <c r="P578" i="14"/>
  <c r="P581" i="14"/>
  <c r="P583" i="14"/>
  <c r="P584" i="14"/>
  <c r="P587" i="14"/>
  <c r="P588" i="14"/>
  <c r="P589" i="14"/>
  <c r="P592" i="14"/>
  <c r="P593" i="14"/>
  <c r="P594" i="14"/>
  <c r="P596" i="14"/>
  <c r="P597" i="14"/>
  <c r="P598" i="14"/>
  <c r="P600" i="14"/>
  <c r="P601" i="14"/>
  <c r="P603" i="14"/>
  <c r="P605" i="14"/>
  <c r="P606" i="14"/>
  <c r="P608" i="14"/>
  <c r="P609" i="14"/>
  <c r="P611" i="14"/>
  <c r="P612" i="14"/>
  <c r="P613" i="14"/>
  <c r="P614" i="14"/>
  <c r="P615" i="14"/>
  <c r="P619" i="14"/>
  <c r="P622" i="14"/>
  <c r="P623" i="14"/>
  <c r="P624" i="14"/>
  <c r="P630" i="14"/>
  <c r="P631" i="14"/>
  <c r="P634" i="14"/>
  <c r="P635" i="14"/>
  <c r="P636" i="14"/>
  <c r="P639" i="14"/>
  <c r="P640" i="14"/>
  <c r="P641" i="14"/>
  <c r="P646" i="14"/>
  <c r="P647" i="14"/>
  <c r="P648" i="14"/>
  <c r="P650" i="14"/>
  <c r="P651" i="14"/>
  <c r="P652" i="14"/>
  <c r="P653" i="14"/>
  <c r="P657" i="14"/>
  <c r="P660" i="14"/>
  <c r="P661" i="14"/>
  <c r="P662" i="14"/>
  <c r="P664" i="14"/>
  <c r="P665" i="14"/>
  <c r="P669" i="14"/>
  <c r="P670" i="14"/>
  <c r="P672" i="14"/>
  <c r="P673" i="14"/>
  <c r="P674" i="14"/>
  <c r="P675" i="14"/>
  <c r="P676" i="14"/>
  <c r="P677" i="14"/>
  <c r="P678" i="14"/>
  <c r="P679" i="14"/>
  <c r="P681" i="14"/>
  <c r="P682" i="14"/>
  <c r="P687" i="14"/>
  <c r="P688" i="14"/>
  <c r="P693" i="14"/>
  <c r="P695" i="14"/>
  <c r="P696" i="14"/>
  <c r="P698" i="14"/>
  <c r="P699" i="14"/>
  <c r="P700" i="14"/>
  <c r="P703" i="14"/>
  <c r="P704" i="14"/>
  <c r="P708" i="14"/>
  <c r="P709" i="14"/>
  <c r="P710" i="14"/>
  <c r="P711" i="14"/>
  <c r="P712" i="14"/>
  <c r="P715" i="14"/>
  <c r="P716" i="14"/>
  <c r="P717" i="14"/>
  <c r="P720" i="14"/>
  <c r="P724" i="14"/>
  <c r="P726" i="14"/>
  <c r="P727" i="14"/>
  <c r="P728" i="14"/>
  <c r="P729" i="14"/>
  <c r="P730" i="14"/>
  <c r="P733" i="14"/>
  <c r="P734" i="14"/>
  <c r="P736" i="14"/>
  <c r="P737" i="14"/>
  <c r="P738" i="14"/>
  <c r="P742" i="14"/>
  <c r="P743" i="14"/>
  <c r="P745" i="14"/>
  <c r="P747" i="14"/>
  <c r="P750" i="14"/>
  <c r="P751" i="14"/>
  <c r="P753" i="14"/>
  <c r="P755" i="14"/>
  <c r="P757" i="14"/>
  <c r="P758" i="14"/>
  <c r="P759" i="14"/>
  <c r="P763" i="14"/>
  <c r="P764" i="14"/>
  <c r="P767" i="14"/>
  <c r="P768" i="14"/>
  <c r="P772" i="14"/>
  <c r="P773" i="14"/>
  <c r="P774" i="14"/>
  <c r="P775" i="14"/>
  <c r="P776" i="14"/>
  <c r="P778" i="14"/>
  <c r="P779" i="14"/>
  <c r="P780" i="14"/>
  <c r="P784" i="14"/>
  <c r="P788" i="14"/>
  <c r="P789" i="14"/>
  <c r="P791" i="14"/>
  <c r="P792" i="14"/>
  <c r="P793" i="14"/>
  <c r="P794" i="14"/>
  <c r="P798" i="14"/>
  <c r="P800" i="14"/>
  <c r="P801" i="14"/>
  <c r="P805" i="14"/>
  <c r="P807" i="14"/>
  <c r="P809" i="14"/>
  <c r="P810" i="14"/>
  <c r="P814" i="14"/>
  <c r="P817" i="14"/>
  <c r="P819" i="14"/>
  <c r="P821" i="14"/>
  <c r="P823" i="14"/>
  <c r="P828" i="14"/>
  <c r="P832" i="14"/>
  <c r="P836" i="14"/>
  <c r="P838" i="14"/>
  <c r="P840" i="14"/>
  <c r="P844" i="14"/>
  <c r="P848" i="14"/>
  <c r="P852" i="14"/>
  <c r="P854" i="14"/>
  <c r="P856" i="14"/>
  <c r="P860" i="14"/>
  <c r="P864" i="14"/>
  <c r="P866" i="14"/>
  <c r="P870" i="14"/>
  <c r="P892" i="14"/>
  <c r="P894" i="14"/>
  <c r="P896" i="14"/>
  <c r="P898" i="14"/>
  <c r="P900" i="14"/>
  <c r="P904" i="14"/>
  <c r="P910" i="14"/>
  <c r="P914" i="14"/>
  <c r="P921" i="14"/>
  <c r="P925" i="14"/>
  <c r="P929" i="14"/>
  <c r="P935" i="14"/>
  <c r="P939" i="14"/>
  <c r="P941" i="14"/>
  <c r="P943" i="14"/>
  <c r="P945" i="14"/>
  <c r="P949" i="14"/>
  <c r="P951" i="14"/>
  <c r="P955" i="14"/>
  <c r="P963" i="14"/>
  <c r="P969" i="14"/>
  <c r="P971" i="14"/>
  <c r="P973" i="14"/>
  <c r="P975" i="14"/>
  <c r="P977" i="14"/>
  <c r="P811" i="14"/>
  <c r="P815" i="14"/>
  <c r="P816" i="14"/>
  <c r="P818" i="14"/>
  <c r="P822" i="14"/>
  <c r="P827" i="14"/>
  <c r="P831" i="14"/>
  <c r="P839" i="14"/>
  <c r="P843" i="14"/>
  <c r="P853" i="14"/>
  <c r="P857" i="14"/>
  <c r="P861" i="14"/>
  <c r="P865" i="14"/>
  <c r="P869" i="14"/>
  <c r="P871" i="14"/>
  <c r="P875" i="14"/>
  <c r="P877" i="14"/>
  <c r="P879" i="14"/>
  <c r="P881" i="14"/>
  <c r="P887" i="14"/>
  <c r="P891" i="14"/>
  <c r="P899" i="14"/>
  <c r="P907" i="14"/>
  <c r="P909" i="14"/>
  <c r="P911" i="14"/>
  <c r="P918" i="14"/>
  <c r="P920" i="14"/>
  <c r="P922" i="14"/>
  <c r="P924" i="14"/>
  <c r="P928" i="14"/>
  <c r="P930" i="14"/>
  <c r="P934" i="14"/>
  <c r="P938" i="14"/>
  <c r="P940" i="14"/>
  <c r="P942" i="14"/>
  <c r="P956" i="14"/>
  <c r="P958" i="14"/>
  <c r="P960" i="14"/>
  <c r="P962" i="14"/>
  <c r="P964" i="14"/>
  <c r="P968" i="14"/>
  <c r="P974" i="14"/>
  <c r="P976" i="14"/>
  <c r="P984" i="14"/>
  <c r="P985" i="14"/>
  <c r="P986" i="14"/>
  <c r="P987" i="14"/>
  <c r="P988" i="14"/>
  <c r="P990" i="14"/>
  <c r="P993" i="14"/>
  <c r="P997" i="14"/>
  <c r="P999" i="14"/>
  <c r="P1002" i="14"/>
  <c r="P1003" i="14"/>
  <c r="P1004" i="14"/>
  <c r="P1005" i="14"/>
  <c r="P1007" i="14"/>
  <c r="P1009" i="14"/>
  <c r="P1013" i="14"/>
  <c r="P1015" i="14"/>
  <c r="P1019" i="14"/>
  <c r="P1020" i="14"/>
  <c r="P1021" i="14"/>
  <c r="P1022" i="14"/>
  <c r="P1024" i="14"/>
  <c r="P1026" i="14"/>
  <c r="P1027" i="14"/>
  <c r="P1028" i="14"/>
  <c r="P1032" i="14"/>
  <c r="P1035" i="14"/>
  <c r="P1036" i="14"/>
  <c r="P1037" i="14"/>
  <c r="P1038" i="14"/>
  <c r="P1039" i="14"/>
  <c r="P1040" i="14"/>
  <c r="P1042" i="14"/>
  <c r="P1046" i="14"/>
  <c r="P1048" i="14"/>
  <c r="P1049" i="14"/>
  <c r="P1052" i="14"/>
  <c r="P1053" i="14"/>
  <c r="P1054" i="14"/>
  <c r="P1057" i="14"/>
  <c r="P1062" i="14"/>
  <c r="P1063" i="14"/>
  <c r="P1066" i="14"/>
  <c r="P1067" i="14"/>
  <c r="P1068" i="14"/>
  <c r="P1069" i="14"/>
  <c r="P1071" i="14"/>
  <c r="P1072" i="14"/>
  <c r="P1073" i="14"/>
  <c r="P1076" i="14"/>
  <c r="P1077" i="14"/>
  <c r="P1083" i="14"/>
  <c r="P1085" i="14"/>
  <c r="P1086" i="14"/>
  <c r="P1089" i="14"/>
  <c r="P1090" i="14"/>
  <c r="P1091" i="14"/>
  <c r="P1092" i="14"/>
  <c r="P1097" i="14"/>
  <c r="P1099" i="14"/>
  <c r="P219" i="14"/>
  <c r="P223" i="14"/>
  <c r="P225" i="14"/>
  <c r="P226" i="14"/>
  <c r="P227" i="14"/>
  <c r="P228" i="14"/>
  <c r="P230" i="14"/>
  <c r="P231" i="14"/>
  <c r="P235" i="14"/>
  <c r="P236" i="14"/>
  <c r="P237" i="14"/>
  <c r="P239" i="14"/>
  <c r="P241" i="14"/>
  <c r="P242" i="14"/>
  <c r="P244" i="14"/>
  <c r="P245" i="14"/>
  <c r="P246" i="14"/>
  <c r="P247" i="14"/>
  <c r="P249" i="14"/>
  <c r="P251" i="14"/>
  <c r="P252" i="14"/>
  <c r="P253" i="14"/>
  <c r="P255" i="14"/>
  <c r="P256" i="14"/>
  <c r="P257" i="14"/>
  <c r="P261" i="14"/>
  <c r="P263" i="14"/>
  <c r="P264" i="14"/>
  <c r="P267" i="14"/>
  <c r="P268" i="14"/>
  <c r="P269" i="14"/>
  <c r="P273" i="14"/>
  <c r="P274" i="14"/>
  <c r="P276" i="14"/>
  <c r="P278" i="14"/>
  <c r="P286" i="14"/>
  <c r="P288" i="14"/>
  <c r="P290" i="14"/>
  <c r="P292" i="14"/>
  <c r="P294" i="14"/>
  <c r="P297" i="14"/>
  <c r="P299" i="14"/>
  <c r="P303" i="14"/>
  <c r="P307" i="14"/>
  <c r="P309" i="14"/>
  <c r="P311" i="14"/>
  <c r="P315" i="14"/>
  <c r="P319" i="14"/>
  <c r="P321" i="14"/>
  <c r="P325" i="14"/>
  <c r="P327" i="14"/>
  <c r="P328" i="14"/>
  <c r="P330" i="14"/>
  <c r="P332" i="14"/>
  <c r="P336" i="14"/>
  <c r="P340" i="14"/>
  <c r="P342" i="14"/>
  <c r="P344" i="14"/>
  <c r="P346" i="14"/>
  <c r="P347" i="14"/>
  <c r="P353" i="14"/>
  <c r="P355" i="14"/>
  <c r="P357" i="14"/>
  <c r="P359" i="14"/>
  <c r="P363" i="14"/>
  <c r="P367" i="14"/>
  <c r="P369" i="14"/>
  <c r="P371" i="14"/>
  <c r="P373" i="14"/>
  <c r="P375" i="14"/>
  <c r="P379" i="14"/>
  <c r="P384" i="14"/>
  <c r="P386" i="14"/>
  <c r="P390" i="14"/>
  <c r="P392" i="14"/>
  <c r="P394" i="14"/>
  <c r="P396" i="14"/>
  <c r="P400" i="14"/>
  <c r="P404" i="14"/>
  <c r="P406" i="14"/>
  <c r="P411" i="14"/>
  <c r="P417" i="14"/>
  <c r="P419" i="14"/>
  <c r="P421" i="14"/>
  <c r="P423" i="14"/>
  <c r="P425" i="14"/>
  <c r="P427" i="14"/>
  <c r="P431" i="14"/>
  <c r="P433" i="14"/>
  <c r="P436" i="14"/>
  <c r="P438" i="14"/>
  <c r="P444" i="14"/>
  <c r="P448" i="14"/>
  <c r="P452" i="14"/>
  <c r="P458" i="14"/>
  <c r="P460" i="14"/>
  <c r="P464" i="14"/>
  <c r="P466" i="14"/>
  <c r="P468" i="14"/>
  <c r="P470" i="14"/>
  <c r="P478" i="14"/>
  <c r="P480" i="14"/>
  <c r="P482" i="14"/>
  <c r="P484" i="14"/>
  <c r="P487" i="14"/>
  <c r="P494" i="14"/>
  <c r="P496" i="14"/>
  <c r="P498" i="14"/>
  <c r="P222" i="14"/>
  <c r="P270" i="14"/>
  <c r="P277" i="14"/>
  <c r="P283" i="14"/>
  <c r="P285" i="14"/>
  <c r="P291" i="14"/>
  <c r="P293" i="14"/>
  <c r="P295" i="14"/>
  <c r="P298" i="14"/>
  <c r="P302" i="14"/>
  <c r="P304" i="14"/>
  <c r="P306" i="14"/>
  <c r="P308" i="14"/>
  <c r="P310" i="14"/>
  <c r="P316" i="14"/>
  <c r="P320" i="14"/>
  <c r="P331" i="14"/>
  <c r="P333" i="14"/>
  <c r="P335" i="14"/>
  <c r="P341" i="14"/>
  <c r="P345" i="14"/>
  <c r="P350" i="14"/>
  <c r="P352" i="14"/>
  <c r="P354" i="14"/>
  <c r="P356" i="14"/>
  <c r="P358" i="14"/>
  <c r="P362" i="14"/>
  <c r="P366" i="14"/>
  <c r="P368" i="14"/>
  <c r="P372" i="14"/>
  <c r="P374" i="14"/>
  <c r="P378" i="14"/>
  <c r="P380" i="14"/>
  <c r="P383" i="14"/>
  <c r="P385" i="14"/>
  <c r="P389" i="14"/>
  <c r="P391" i="14"/>
  <c r="P395" i="14"/>
  <c r="P397" i="14"/>
  <c r="P401" i="14"/>
  <c r="P405" i="14"/>
  <c r="P408" i="14"/>
  <c r="P410" i="14"/>
  <c r="P414" i="14"/>
  <c r="P416" i="14"/>
  <c r="P418" i="14"/>
  <c r="P420" i="14"/>
  <c r="P422" i="14"/>
  <c r="P430" i="14"/>
  <c r="P435" i="14"/>
  <c r="P437" i="14"/>
  <c r="P439" i="14"/>
  <c r="P443" i="14"/>
  <c r="P447" i="14"/>
  <c r="P449" i="14"/>
  <c r="P453" i="14"/>
  <c r="P455" i="14"/>
  <c r="P459" i="14"/>
  <c r="P461" i="14"/>
  <c r="P465" i="14"/>
  <c r="P469" i="14"/>
  <c r="P473" i="14"/>
  <c r="P475" i="14"/>
  <c r="P481" i="14"/>
  <c r="P483" i="14"/>
  <c r="P485" i="14"/>
  <c r="P486" i="14"/>
  <c r="P489" i="14"/>
  <c r="P491" i="14"/>
  <c r="P495" i="14"/>
  <c r="P497" i="14"/>
  <c r="P500" i="14"/>
  <c r="P503" i="14"/>
  <c r="P507" i="14"/>
  <c r="P511" i="14"/>
  <c r="P513" i="14"/>
  <c r="P517" i="14"/>
  <c r="P519" i="14"/>
  <c r="P523" i="14"/>
  <c r="P524" i="14"/>
  <c r="P528" i="14"/>
  <c r="P530" i="14"/>
  <c r="P532" i="14"/>
  <c r="P533" i="14"/>
  <c r="P537" i="14"/>
  <c r="P541" i="14"/>
  <c r="P545" i="14"/>
  <c r="P548" i="14"/>
  <c r="P550" i="14"/>
  <c r="P551" i="14"/>
  <c r="P553" i="14"/>
  <c r="P501" i="14"/>
  <c r="P502" i="14"/>
  <c r="P506" i="14"/>
  <c r="P508" i="14"/>
  <c r="P510" i="14"/>
  <c r="P512" i="14"/>
  <c r="P518" i="14"/>
  <c r="P520" i="14"/>
  <c r="P525" i="14"/>
  <c r="P529" i="14"/>
  <c r="P534" i="14"/>
  <c r="P536" i="14"/>
  <c r="P542" i="14"/>
  <c r="P546" i="14"/>
  <c r="P549" i="14"/>
  <c r="P554" i="14"/>
  <c r="Q37" i="20"/>
  <c r="B34" i="20"/>
  <c r="P156" i="14"/>
  <c r="P148" i="14"/>
  <c r="P140" i="14"/>
  <c r="P124" i="14"/>
  <c r="P320" i="16"/>
  <c r="P312" i="16"/>
  <c r="P304" i="16"/>
  <c r="P296" i="16"/>
  <c r="P288" i="16"/>
  <c r="P209" i="14"/>
  <c r="P205" i="14"/>
  <c r="P203" i="14"/>
  <c r="P199" i="14"/>
  <c r="P197" i="14"/>
  <c r="P189" i="14"/>
  <c r="P187" i="14"/>
  <c r="P185" i="14"/>
  <c r="P183" i="14"/>
  <c r="P181" i="14"/>
  <c r="P177" i="14"/>
  <c r="P175" i="14"/>
  <c r="P173" i="14"/>
  <c r="P171" i="14"/>
  <c r="P169" i="14"/>
  <c r="P167" i="14"/>
  <c r="P165" i="14"/>
  <c r="P163" i="14"/>
  <c r="P161" i="14"/>
  <c r="P145" i="14"/>
  <c r="P129" i="14"/>
  <c r="P121" i="14"/>
  <c r="P317"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4" i="14"/>
  <c r="P210" i="14"/>
  <c r="P208" i="14"/>
  <c r="P206" i="14"/>
  <c r="P204" i="14"/>
  <c r="P200" i="14"/>
  <c r="P194" i="14"/>
  <c r="P186" i="14"/>
  <c r="P184" i="14"/>
  <c r="P182" i="14"/>
  <c r="P176" i="14"/>
  <c r="P166" i="14"/>
  <c r="P164" i="14"/>
  <c r="P162" i="14"/>
  <c r="P141" i="14"/>
  <c r="P133" i="14"/>
  <c r="P125" i="14"/>
  <c r="P321" i="16"/>
  <c r="P313"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P128" i="14"/>
  <c r="P316" i="16"/>
  <c r="P287" i="16"/>
  <c r="P138" i="14"/>
  <c r="P135" i="14"/>
  <c r="P122" i="14"/>
  <c r="P310" i="16"/>
  <c r="P307" i="16"/>
  <c r="P294" i="16"/>
  <c r="P291" i="16"/>
  <c r="P160" i="14"/>
  <c r="P303" i="16"/>
  <c r="P300" i="16"/>
  <c r="P290" i="16"/>
  <c r="P159" i="14"/>
  <c r="P146" i="14"/>
  <c r="P130" i="14"/>
  <c r="P318" i="16"/>
  <c r="P315" i="16"/>
  <c r="P302" i="16"/>
  <c r="P299" i="16"/>
  <c r="P155" i="14"/>
  <c r="P139" i="14"/>
  <c r="P136" i="14"/>
  <c r="P123" i="14"/>
  <c r="P120" i="14"/>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128" i="16"/>
  <c r="P219" i="16"/>
  <c r="P205" i="16"/>
  <c r="P201" i="16"/>
  <c r="P197" i="16"/>
  <c r="P193" i="16"/>
  <c r="P189" i="16"/>
  <c r="P185" i="16"/>
  <c r="P177" i="16"/>
  <c r="P173" i="16"/>
  <c r="P165" i="16"/>
  <c r="P161" i="16"/>
  <c r="P157" i="16"/>
  <c r="P153" i="16"/>
  <c r="P137" i="16"/>
  <c r="P133" i="16"/>
  <c r="P129" i="16"/>
  <c r="P118" i="14"/>
  <c r="P116" i="14"/>
  <c r="P108" i="14"/>
  <c r="P102" i="14"/>
  <c r="P100" i="14"/>
  <c r="P96" i="14"/>
  <c r="P94" i="14"/>
  <c r="P92" i="14"/>
  <c r="P86" i="14"/>
  <c r="P82" i="14"/>
  <c r="P80" i="14"/>
  <c r="P78" i="14"/>
  <c r="P74" i="14"/>
  <c r="P72" i="14"/>
  <c r="P58" i="14"/>
  <c r="P56" i="14"/>
  <c r="P54" i="14"/>
  <c r="P52" i="14"/>
  <c r="P50" i="14"/>
  <c r="P48" i="14"/>
  <c r="P38" i="14"/>
  <c r="P36" i="14"/>
  <c r="P34" i="14"/>
  <c r="P32" i="14"/>
  <c r="P30" i="14"/>
  <c r="P28" i="14"/>
  <c r="P223" i="16"/>
  <c r="P215" i="16"/>
  <c r="P207" i="16"/>
  <c r="P203" i="16"/>
  <c r="P199" i="16"/>
  <c r="P195" i="16"/>
  <c r="P187" i="16"/>
  <c r="P183" i="16"/>
  <c r="P179" i="16"/>
  <c r="P175" i="16"/>
  <c r="P171" i="16"/>
  <c r="P167" i="16"/>
  <c r="P163" i="16"/>
  <c r="P159" i="16"/>
  <c r="P155" i="16"/>
  <c r="P151" i="16"/>
  <c r="P143" i="16"/>
  <c r="P139" i="16"/>
  <c r="P135" i="16"/>
  <c r="P131" i="16"/>
  <c r="P119" i="14"/>
  <c r="P117" i="14"/>
  <c r="P113" i="14"/>
  <c r="P111" i="14"/>
  <c r="P109" i="14"/>
  <c r="P107" i="14"/>
  <c r="P105" i="14"/>
  <c r="P103" i="14"/>
  <c r="P99" i="14"/>
  <c r="P95" i="14"/>
  <c r="P91" i="14"/>
  <c r="P81" i="14"/>
  <c r="P77" i="14"/>
  <c r="P75" i="14"/>
  <c r="P71" i="14"/>
  <c r="P69" i="14"/>
  <c r="P65" i="14"/>
  <c r="P61" i="14"/>
  <c r="P59" i="14"/>
  <c r="P57" i="14"/>
  <c r="P55" i="14"/>
  <c r="P47" i="14"/>
  <c r="P43" i="14"/>
  <c r="P39" i="14"/>
  <c r="P35" i="14"/>
  <c r="P31" i="14"/>
  <c r="P27" i="14"/>
  <c r="P53" i="14"/>
  <c r="P49" i="14"/>
  <c r="P45" i="14"/>
  <c r="P41" i="14"/>
  <c r="P33" i="14"/>
  <c r="R40" i="20"/>
  <c r="U40" i="20"/>
  <c r="P446" i="16" l="1"/>
  <c r="P1221" i="14"/>
  <c r="N70" i="20"/>
  <c r="N71" i="20"/>
  <c r="N63" i="20"/>
  <c r="N74" i="20"/>
  <c r="P537" i="16"/>
  <c r="U41" i="20"/>
  <c r="R41" i="20"/>
  <c r="P447" i="16" l="1"/>
  <c r="P1222" i="14"/>
  <c r="P538" i="16"/>
  <c r="R42" i="20"/>
  <c r="U42" i="20"/>
  <c r="P448" i="16" l="1"/>
  <c r="P1223" i="14"/>
  <c r="P539" i="16"/>
  <c r="R43" i="20"/>
  <c r="U43" i="20"/>
  <c r="P449" i="16" l="1"/>
  <c r="P1224" i="14"/>
  <c r="P540" i="16"/>
  <c r="R44" i="20"/>
  <c r="U44" i="20"/>
  <c r="P450" i="16" l="1"/>
  <c r="P1225" i="14"/>
  <c r="P541" i="16"/>
  <c r="U45" i="20"/>
  <c r="R45" i="20"/>
  <c r="P451" i="16" l="1"/>
  <c r="P1226" i="14"/>
  <c r="P542" i="16"/>
  <c r="R46" i="20"/>
  <c r="U46" i="20"/>
  <c r="P452" i="16" l="1"/>
  <c r="P1227" i="14"/>
  <c r="P543" i="16"/>
  <c r="R47" i="20"/>
  <c r="U47" i="20"/>
  <c r="P453" i="16" l="1"/>
  <c r="P1228" i="14"/>
  <c r="P544" i="16"/>
  <c r="R48" i="20"/>
  <c r="U48" i="20"/>
  <c r="P454" i="16" l="1"/>
  <c r="P1229" i="14"/>
  <c r="P545" i="16"/>
  <c r="U49" i="20"/>
  <c r="R49" i="20"/>
  <c r="P455" i="16" l="1"/>
  <c r="P1230" i="14"/>
  <c r="P546" i="16"/>
  <c r="R50" i="20"/>
  <c r="U50" i="20"/>
  <c r="P456" i="16" l="1"/>
  <c r="P1231" i="14"/>
  <c r="P547" i="16"/>
  <c r="R51" i="20"/>
  <c r="U51" i="20"/>
  <c r="P457" i="16" l="1"/>
  <c r="P1232" i="14"/>
  <c r="P548" i="16"/>
  <c r="R52" i="20"/>
  <c r="U52" i="20"/>
  <c r="P458" i="16" l="1"/>
  <c r="P1233" i="14"/>
  <c r="P549" i="16"/>
  <c r="U53" i="20"/>
  <c r="R53" i="20"/>
  <c r="P459" i="16" l="1"/>
  <c r="P1234" i="14"/>
  <c r="P550" i="16"/>
  <c r="R54" i="20"/>
  <c r="U54" i="20"/>
  <c r="P460" i="16" l="1"/>
  <c r="P1235" i="14"/>
  <c r="P551" i="16"/>
  <c r="U55" i="20"/>
  <c r="R55" i="20"/>
  <c r="P461" i="16" l="1"/>
  <c r="P1236" i="14"/>
  <c r="P552" i="16"/>
  <c r="R56" i="20"/>
  <c r="U56" i="20"/>
  <c r="P462" i="16" l="1"/>
  <c r="P1237" i="14"/>
  <c r="P553" i="16"/>
  <c r="U57" i="20"/>
  <c r="R57" i="20"/>
  <c r="P463" i="16" l="1"/>
  <c r="P1238" i="14"/>
  <c r="P554" i="16"/>
  <c r="R58" i="20"/>
  <c r="U58" i="20"/>
  <c r="P464" i="16" l="1"/>
  <c r="P1239" i="14"/>
  <c r="P555" i="16"/>
  <c r="R59" i="20"/>
  <c r="U59" i="20"/>
  <c r="P465" i="16" l="1"/>
  <c r="P1240" i="14"/>
  <c r="P556" i="16"/>
  <c r="R60" i="20"/>
  <c r="U60" i="20"/>
  <c r="U61" i="20"/>
  <c r="U62" i="20"/>
  <c r="R61" i="20"/>
  <c r="R62" i="20"/>
  <c r="P466" i="16" l="1"/>
  <c r="P1241" i="14"/>
  <c r="P557" i="16"/>
  <c r="U97" i="20"/>
  <c r="R97" i="20"/>
  <c r="G97" i="20"/>
  <c r="F97" i="20"/>
  <c r="P467" i="16" l="1"/>
  <c r="P1242" i="14"/>
  <c r="P558" i="16"/>
  <c r="R98" i="20"/>
  <c r="U98" i="20"/>
  <c r="F98" i="20"/>
  <c r="G98" i="20"/>
  <c r="P468" i="16" l="1"/>
  <c r="P1243" i="14"/>
  <c r="P559" i="16"/>
  <c r="H63" i="20"/>
  <c r="R63" i="20"/>
  <c r="U63" i="20"/>
  <c r="P469" i="16" l="1"/>
  <c r="P1244" i="14"/>
  <c r="P560" i="16"/>
  <c r="H64" i="20"/>
  <c r="R64" i="20"/>
  <c r="U64" i="20"/>
  <c r="O62" i="20"/>
  <c r="P470" i="16" l="1"/>
  <c r="P1245" i="14"/>
  <c r="P561" i="16"/>
  <c r="H65" i="20"/>
  <c r="R65" i="20"/>
  <c r="U65" i="20"/>
  <c r="O61" i="20"/>
  <c r="P471" i="16" l="1"/>
  <c r="P1246" i="14"/>
  <c r="P562" i="16"/>
  <c r="H66" i="20"/>
  <c r="R66" i="20"/>
  <c r="U66" i="20"/>
  <c r="C67" i="20"/>
  <c r="C66" i="20" l="1"/>
  <c r="Q26" i="17" a="1"/>
  <c r="Q26" i="17" s="1"/>
  <c r="P472" i="16"/>
  <c r="P1247" i="14"/>
  <c r="P563" i="16"/>
  <c r="G66" i="20"/>
  <c r="F66" i="20"/>
  <c r="O65" i="20"/>
  <c r="O66" i="20"/>
  <c r="H67" i="20"/>
  <c r="G67" i="20"/>
  <c r="U67" i="20"/>
  <c r="R67" i="20"/>
  <c r="C68" i="20"/>
  <c r="Q22" i="17" s="1" a="1"/>
  <c r="Q22" i="17" s="1"/>
  <c r="F67" i="20"/>
  <c r="O67" i="20"/>
  <c r="C65" i="20" l="1"/>
  <c r="Q25" i="17" a="1"/>
  <c r="Q25" i="17" s="1"/>
  <c r="Q2430" i="16" a="1"/>
  <c r="Q2430" i="16" s="1"/>
  <c r="Q2497" i="16" a="1"/>
  <c r="Q2497" i="16" s="1"/>
  <c r="Q2438" i="16" a="1"/>
  <c r="Q2438" i="16" s="1"/>
  <c r="Q2528" i="16" a="1"/>
  <c r="Q2528" i="16" s="1"/>
  <c r="Q2485" i="16" a="1"/>
  <c r="Q2485" i="16" s="1"/>
  <c r="Q2479" i="16" a="1"/>
  <c r="Q2479" i="16" s="1"/>
  <c r="Q2494" i="16" a="1"/>
  <c r="Q2494" i="16" s="1"/>
  <c r="Q2460" i="16" a="1"/>
  <c r="Q2460" i="16" s="1"/>
  <c r="Q2474" i="16" a="1"/>
  <c r="Q2474" i="16" s="1"/>
  <c r="Q2467" i="16" a="1"/>
  <c r="Q2467" i="16" s="1"/>
  <c r="Q2435" i="16" a="1"/>
  <c r="Q2435" i="16" s="1"/>
  <c r="Q2464" i="16" a="1"/>
  <c r="Q2464" i="16" s="1"/>
  <c r="Q2489" i="16" a="1"/>
  <c r="Q2489" i="16" s="1"/>
  <c r="Q2520" i="16" a="1"/>
  <c r="Q2520" i="16" s="1"/>
  <c r="Q2477" i="16" a="1"/>
  <c r="Q2477" i="16" s="1"/>
  <c r="Q2471" i="16" a="1"/>
  <c r="Q2471" i="16" s="1"/>
  <c r="Q2486" i="16" a="1"/>
  <c r="Q2486" i="16" s="1"/>
  <c r="Q2476" i="16" a="1"/>
  <c r="Q2476" i="16" s="1"/>
  <c r="Q2483" i="16" a="1"/>
  <c r="Q2483" i="16" s="1"/>
  <c r="Q2428" i="16" a="1"/>
  <c r="Q2428" i="16" s="1"/>
  <c r="Q2458" i="16" a="1"/>
  <c r="Q2458" i="16" s="1"/>
  <c r="Q2456" i="16" a="1"/>
  <c r="Q2456" i="16" s="1"/>
  <c r="Q2481" i="16" a="1"/>
  <c r="Q2481" i="16" s="1"/>
  <c r="Q2512" i="16" a="1"/>
  <c r="Q2512" i="16" s="1"/>
  <c r="Q2469" i="16" a="1"/>
  <c r="Q2469" i="16" s="1"/>
  <c r="Q2487" i="16" a="1"/>
  <c r="Q2487" i="16" s="1"/>
  <c r="Q2502" i="16" a="1"/>
  <c r="Q2502" i="16" s="1"/>
  <c r="Q2468" i="16" a="1"/>
  <c r="Q2468" i="16" s="1"/>
  <c r="Q2490" i="16" a="1"/>
  <c r="Q2490" i="16" s="1"/>
  <c r="Q2475" i="16" a="1"/>
  <c r="Q2475" i="16" s="1"/>
  <c r="Q2524" i="16" a="1"/>
  <c r="Q2524" i="16" s="1"/>
  <c r="Q2442" i="16" a="1"/>
  <c r="Q2442" i="16" s="1"/>
  <c r="Q2448" i="16" a="1"/>
  <c r="Q2448" i="16" s="1"/>
  <c r="Q2437" i="16" a="1"/>
  <c r="Q2437" i="16" s="1"/>
  <c r="Q2516" i="16" a="1"/>
  <c r="Q2516" i="16" s="1"/>
  <c r="Q2523" i="16" a="1"/>
  <c r="Q2523" i="16" s="1"/>
  <c r="Q2440" i="16" a="1"/>
  <c r="Q2440" i="16" s="1"/>
  <c r="Q2429" i="16" a="1"/>
  <c r="Q2429" i="16" s="1"/>
  <c r="Q2529" i="16" a="1"/>
  <c r="Q2529" i="16" s="1"/>
  <c r="Q2470" i="16" a="1"/>
  <c r="Q2470" i="16" s="1"/>
  <c r="Q2517" i="16" a="1"/>
  <c r="Q2517" i="16" s="1"/>
  <c r="Q2500" i="16" a="1"/>
  <c r="Q2500" i="16" s="1"/>
  <c r="Q2507" i="16" a="1"/>
  <c r="Q2507" i="16" s="1"/>
  <c r="Q2513" i="16" a="1"/>
  <c r="Q2513" i="16" s="1"/>
  <c r="Q2454" i="16" a="1"/>
  <c r="Q2454" i="16" s="1"/>
  <c r="Q2506" i="16" a="1"/>
  <c r="Q2506" i="16" s="1"/>
  <c r="Q2501" i="16" a="1"/>
  <c r="Q2501" i="16" s="1"/>
  <c r="Q2484" i="16" a="1"/>
  <c r="Q2484" i="16" s="1"/>
  <c r="Q2491" i="16" a="1"/>
  <c r="Q2491" i="16" s="1"/>
  <c r="Q2459" i="16" a="1"/>
  <c r="Q2459" i="16" s="1"/>
  <c r="Q2443" i="16" a="1"/>
  <c r="Q2443" i="16" s="1"/>
  <c r="Q2527" i="16" a="1"/>
  <c r="Q2527" i="16" s="1"/>
  <c r="Q2452" i="16" a="1"/>
  <c r="Q2452" i="16" s="1"/>
  <c r="Q2450" i="16" a="1"/>
  <c r="Q2450" i="16" s="1"/>
  <c r="Q2465" i="16" a="1"/>
  <c r="Q2465" i="16" s="1"/>
  <c r="Q2496" i="16" a="1"/>
  <c r="Q2496" i="16" s="1"/>
  <c r="Q2453" i="16" a="1"/>
  <c r="Q2453" i="16" s="1"/>
  <c r="Q2511" i="16" a="1"/>
  <c r="Q2511" i="16" s="1"/>
  <c r="Q2433" i="16" a="1"/>
  <c r="Q2433" i="16" s="1"/>
  <c r="Q2526" i="16" a="1"/>
  <c r="Q2526" i="16" s="1"/>
  <c r="Q2482" i="16" a="1"/>
  <c r="Q2482" i="16" s="1"/>
  <c r="Q2449" i="16" a="1"/>
  <c r="Q2449" i="16" s="1"/>
  <c r="Q2480" i="16" a="1"/>
  <c r="Q2480" i="16" s="1"/>
  <c r="Q2434" i="16" a="1"/>
  <c r="Q2434" i="16" s="1"/>
  <c r="Q2495" i="16" a="1"/>
  <c r="Q2495" i="16" s="1"/>
  <c r="Q2510" i="16" a="1"/>
  <c r="Q2510" i="16" s="1"/>
  <c r="Q2463" i="16" a="1"/>
  <c r="Q2463" i="16" s="1"/>
  <c r="Q2447" i="16" a="1"/>
  <c r="Q2447" i="16" s="1"/>
  <c r="Q2478" i="16" a="1"/>
  <c r="Q2478" i="16" s="1"/>
  <c r="Q2525" i="16" a="1"/>
  <c r="Q2525" i="16" s="1"/>
  <c r="Q2508" i="16" a="1"/>
  <c r="Q2508" i="16" s="1"/>
  <c r="Q2515" i="16" a="1"/>
  <c r="Q2515" i="16" s="1"/>
  <c r="Q2521" i="16" a="1"/>
  <c r="Q2521" i="16" s="1"/>
  <c r="Q2462" i="16" a="1"/>
  <c r="Q2462" i="16" s="1"/>
  <c r="Q2509" i="16" a="1"/>
  <c r="Q2509" i="16" s="1"/>
  <c r="Q2492" i="16" a="1"/>
  <c r="Q2492" i="16" s="1"/>
  <c r="Q2499" i="16" a="1"/>
  <c r="Q2499" i="16" s="1"/>
  <c r="Q2436" i="16" a="1"/>
  <c r="Q2436" i="16" s="1"/>
  <c r="Q2505" i="16" a="1"/>
  <c r="Q2505" i="16" s="1"/>
  <c r="Q2446" i="16" a="1"/>
  <c r="Q2446" i="16" s="1"/>
  <c r="Q2498" i="16" a="1"/>
  <c r="Q2498" i="16" s="1"/>
  <c r="Q2493" i="16" a="1"/>
  <c r="Q2493" i="16" s="1"/>
  <c r="Q2427" i="16" a="1"/>
  <c r="Q2427" i="16" s="1"/>
  <c r="Q2451" i="16" a="1"/>
  <c r="Q2451" i="16" s="1"/>
  <c r="Q2473" i="16" a="1"/>
  <c r="Q2473" i="16" s="1"/>
  <c r="Q2504" i="16" a="1"/>
  <c r="Q2504" i="16" s="1"/>
  <c r="Q2461" i="16" a="1"/>
  <c r="Q2461" i="16" s="1"/>
  <c r="Q2519" i="16" a="1"/>
  <c r="Q2519" i="16" s="1"/>
  <c r="Q2444" i="16" a="1"/>
  <c r="Q2444" i="16" s="1"/>
  <c r="Q2514" i="16" a="1"/>
  <c r="Q2514" i="16" s="1"/>
  <c r="Q2457" i="16" a="1"/>
  <c r="Q2457" i="16" s="1"/>
  <c r="Q2488" i="16" a="1"/>
  <c r="Q2488" i="16" s="1"/>
  <c r="Q2445" i="16" a="1"/>
  <c r="Q2445" i="16" s="1"/>
  <c r="Q2503" i="16" a="1"/>
  <c r="Q2503" i="16" s="1"/>
  <c r="Q2518" i="16" a="1"/>
  <c r="Q2518" i="16" s="1"/>
  <c r="Q2466" i="16" a="1"/>
  <c r="Q2466" i="16" s="1"/>
  <c r="Q2432" i="16" a="1"/>
  <c r="Q2432" i="16" s="1"/>
  <c r="Q2522" i="16" a="1"/>
  <c r="Q2522" i="16" s="1"/>
  <c r="Q2441" i="16" a="1"/>
  <c r="Q2441" i="16" s="1"/>
  <c r="Q2455" i="16" a="1"/>
  <c r="Q2455" i="16" s="1"/>
  <c r="Q2431" i="16" a="1"/>
  <c r="Q2431" i="16" s="1"/>
  <c r="Q2439" i="16" a="1"/>
  <c r="Q2439" i="16" s="1"/>
  <c r="Q2472" i="16" a="1"/>
  <c r="Q2472" i="16" s="1"/>
  <c r="P473" i="16"/>
  <c r="P1248" i="14"/>
  <c r="P564" i="16"/>
  <c r="O64" i="20"/>
  <c r="H68" i="20"/>
  <c r="O68" i="20"/>
  <c r="U68" i="20"/>
  <c r="F68" i="20"/>
  <c r="G68" i="20"/>
  <c r="R68" i="20"/>
  <c r="C69" i="20"/>
  <c r="Q2402" i="16" l="1" a="1"/>
  <c r="Q2402" i="16" s="1"/>
  <c r="Q2408" i="16" a="1"/>
  <c r="Q2408" i="16" s="1"/>
  <c r="Q2357" i="16" a="1"/>
  <c r="Q2357" i="16" s="1"/>
  <c r="Q2412" i="16" a="1"/>
  <c r="Q2412" i="16" s="1"/>
  <c r="Q2397" i="16" a="1"/>
  <c r="Q2397" i="16" s="1"/>
  <c r="Q2336" i="16" a="1"/>
  <c r="Q2336" i="16" s="1"/>
  <c r="Q2337" i="16" a="1"/>
  <c r="Q2337" i="16" s="1"/>
  <c r="Q2396" i="16" a="1"/>
  <c r="Q2396" i="16" s="1"/>
  <c r="Q2390" i="16" a="1"/>
  <c r="Q2390" i="16" s="1"/>
  <c r="Q2394" i="16" a="1"/>
  <c r="Q2394" i="16" s="1"/>
  <c r="Q2349" i="16" a="1"/>
  <c r="Q2349" i="16" s="1"/>
  <c r="Q2385" i="16" a="1"/>
  <c r="Q2385" i="16" s="1"/>
  <c r="Q2392" i="16" a="1"/>
  <c r="Q2392" i="16" s="1"/>
  <c r="Q2331" i="16" a="1"/>
  <c r="Q2331" i="16" s="1"/>
  <c r="Q2382" i="16" a="1"/>
  <c r="Q2382" i="16" s="1"/>
  <c r="Q2362" i="16" a="1"/>
  <c r="Q2362" i="16" s="1"/>
  <c r="Q2389" i="16" a="1"/>
  <c r="Q2389" i="16" s="1"/>
  <c r="Q2422" i="16" a="1"/>
  <c r="Q2422" i="16" s="1"/>
  <c r="Q2386" i="16" a="1"/>
  <c r="Q2386" i="16" s="1"/>
  <c r="Q2367" i="16" a="1"/>
  <c r="Q2367" i="16" s="1"/>
  <c r="Q2346" i="16" a="1"/>
  <c r="Q2346" i="16" s="1"/>
  <c r="Q2416" i="16" a="1"/>
  <c r="Q2416" i="16" s="1"/>
  <c r="Q2334" i="16" a="1"/>
  <c r="Q2334" i="16" s="1"/>
  <c r="Q2370" i="16" a="1"/>
  <c r="Q2370" i="16" s="1"/>
  <c r="Q2420" i="16" a="1"/>
  <c r="Q2420" i="16" s="1"/>
  <c r="Q2374" i="16" a="1"/>
  <c r="Q2374" i="16" s="1"/>
  <c r="Q2381" i="16" a="1"/>
  <c r="Q2381" i="16" s="1"/>
  <c r="Q2345" i="16" a="1"/>
  <c r="Q2345" i="16" s="1"/>
  <c r="Q2384" i="16" a="1"/>
  <c r="Q2384" i="16" s="1"/>
  <c r="Q2376" i="16" a="1"/>
  <c r="Q2376" i="16" s="1"/>
  <c r="Q2373" i="16" a="1"/>
  <c r="Q2373" i="16" s="1"/>
  <c r="Q2406" i="16" a="1"/>
  <c r="Q2406" i="16" s="1"/>
  <c r="Q2413" i="16" a="1"/>
  <c r="Q2413" i="16" s="1"/>
  <c r="Q2364" i="16" a="1"/>
  <c r="Q2364" i="16" s="1"/>
  <c r="Q2371" i="16" a="1"/>
  <c r="Q2371" i="16" s="1"/>
  <c r="Q2419" i="16" a="1"/>
  <c r="Q2419" i="16" s="1"/>
  <c r="Q2351" i="16" a="1"/>
  <c r="Q2351" i="16" s="1"/>
  <c r="Q2358" i="16" a="1"/>
  <c r="Q2358" i="16" s="1"/>
  <c r="Q2391" i="16" a="1"/>
  <c r="Q2391" i="16" s="1"/>
  <c r="Q2403" i="16" a="1"/>
  <c r="Q2403" i="16" s="1"/>
  <c r="Q2352" i="16" a="1"/>
  <c r="Q2352" i="16" s="1"/>
  <c r="Q2404" i="16" a="1"/>
  <c r="Q2404" i="16" s="1"/>
  <c r="Q2354" i="16" a="1"/>
  <c r="Q2354" i="16" s="1"/>
  <c r="Q2365" i="16" a="1"/>
  <c r="Q2365" i="16" s="1"/>
  <c r="Q2418" i="16" a="1"/>
  <c r="Q2418" i="16" s="1"/>
  <c r="Q2409" i="16" a="1"/>
  <c r="Q2409" i="16" s="1"/>
  <c r="Q2335" i="16" a="1"/>
  <c r="Q2335" i="16" s="1"/>
  <c r="Q2424" i="16" a="1"/>
  <c r="Q2424" i="16" s="1"/>
  <c r="Q2342" i="16" a="1"/>
  <c r="Q2342" i="16" s="1"/>
  <c r="Q2387" i="16" a="1"/>
  <c r="Q2387" i="16" s="1"/>
  <c r="Q2341" i="16" a="1"/>
  <c r="Q2341" i="16" s="1"/>
  <c r="Q2356" i="16" a="1"/>
  <c r="Q2356" i="16" s="1"/>
  <c r="Q2368" i="16" a="1"/>
  <c r="Q2368" i="16" s="1"/>
  <c r="Q2366" i="16" a="1"/>
  <c r="Q2366" i="16" s="1"/>
  <c r="Q2423" i="16" a="1"/>
  <c r="Q2423" i="16" s="1"/>
  <c r="Q2401" i="16" a="1"/>
  <c r="Q2401" i="16" s="1"/>
  <c r="Q2340" i="16" a="1"/>
  <c r="Q2340" i="16" s="1"/>
  <c r="Q2347" i="16" a="1"/>
  <c r="Q2347" i="16" s="1"/>
  <c r="Q2395" i="16" a="1"/>
  <c r="Q2395" i="16" s="1"/>
  <c r="Q2338" i="16" a="1"/>
  <c r="Q2338" i="16" s="1"/>
  <c r="Q2414" i="16" a="1"/>
  <c r="Q2414" i="16" s="1"/>
  <c r="Q2421" i="16" a="1"/>
  <c r="Q2421" i="16" s="1"/>
  <c r="Q2405" i="16" a="1"/>
  <c r="Q2405" i="16" s="1"/>
  <c r="Q2388" i="16" a="1"/>
  <c r="Q2388" i="16" s="1"/>
  <c r="Q2359" i="16" a="1"/>
  <c r="Q2359" i="16" s="1"/>
  <c r="Q2363" i="16" a="1"/>
  <c r="Q2363" i="16" s="1"/>
  <c r="Q2399" i="16" a="1"/>
  <c r="Q2399" i="16" s="1"/>
  <c r="Q2411" i="16" a="1"/>
  <c r="Q2411" i="16" s="1"/>
  <c r="Q2360" i="16" a="1"/>
  <c r="Q2360" i="16" s="1"/>
  <c r="Q2343" i="16" a="1"/>
  <c r="Q2343" i="16" s="1"/>
  <c r="Q2350" i="16" a="1"/>
  <c r="Q2350" i="16" s="1"/>
  <c r="Q2377" i="16" a="1"/>
  <c r="Q2377" i="16" s="1"/>
  <c r="Q2372" i="16" a="1"/>
  <c r="Q2372" i="16" s="1"/>
  <c r="Q2378" i="16" a="1"/>
  <c r="Q2378" i="16" s="1"/>
  <c r="Q2426" i="16" a="1"/>
  <c r="Q2426" i="16" s="1"/>
  <c r="Q2425" i="16" a="1"/>
  <c r="Q2425" i="16" s="1"/>
  <c r="Q2383" i="16" a="1"/>
  <c r="Q2383" i="16" s="1"/>
  <c r="Q2407" i="16" a="1"/>
  <c r="Q2407" i="16" s="1"/>
  <c r="Q2417" i="16" a="1"/>
  <c r="Q2417" i="16" s="1"/>
  <c r="Q2375" i="16" a="1"/>
  <c r="Q2375" i="16" s="1"/>
  <c r="Q2398" i="16" a="1"/>
  <c r="Q2398" i="16" s="1"/>
  <c r="Q2355" i="16" a="1"/>
  <c r="Q2355" i="16" s="1"/>
  <c r="Q2361" i="16" a="1"/>
  <c r="Q2361" i="16" s="1"/>
  <c r="Q2415" i="16" a="1"/>
  <c r="Q2415" i="16" s="1"/>
  <c r="Q2332" i="16" a="1"/>
  <c r="Q2332" i="16" s="1"/>
  <c r="Q2369" i="16" a="1"/>
  <c r="Q2369" i="16" s="1"/>
  <c r="Q2348" i="16" a="1"/>
  <c r="Q2348" i="16" s="1"/>
  <c r="Q2380" i="16" a="1"/>
  <c r="Q2380" i="16" s="1"/>
  <c r="Q2410" i="16" a="1"/>
  <c r="Q2410" i="16" s="1"/>
  <c r="Q2344" i="16" a="1"/>
  <c r="Q2344" i="16" s="1"/>
  <c r="Q2333" i="16" a="1"/>
  <c r="Q2333" i="16" s="1"/>
  <c r="Q2393" i="16" a="1"/>
  <c r="Q2393" i="16" s="1"/>
  <c r="Q2353" i="16" a="1"/>
  <c r="Q2353" i="16" s="1"/>
  <c r="Q2339" i="16" a="1"/>
  <c r="Q2339" i="16" s="1"/>
  <c r="Q2379" i="16" a="1"/>
  <c r="Q2379" i="16" s="1"/>
  <c r="Q2400" i="16" a="1"/>
  <c r="Q2400" i="16" s="1"/>
  <c r="F65" i="20"/>
  <c r="C64" i="20"/>
  <c r="G65" i="20"/>
  <c r="P474" i="16"/>
  <c r="P1249" i="14"/>
  <c r="P565" i="16"/>
  <c r="O63" i="20"/>
  <c r="H69" i="20"/>
  <c r="R69" i="20"/>
  <c r="C70" i="20"/>
  <c r="O69" i="20"/>
  <c r="U69" i="20"/>
  <c r="F69" i="20"/>
  <c r="G69" i="20"/>
  <c r="Q2270" i="16" l="1" a="1"/>
  <c r="Q2270" i="16" s="1"/>
  <c r="Q2282" i="16" a="1"/>
  <c r="Q2282" i="16" s="1"/>
  <c r="Q2258" i="16" a="1"/>
  <c r="Q2258" i="16" s="1"/>
  <c r="Q2252" i="16" a="1"/>
  <c r="Q2252" i="16" s="1"/>
  <c r="Q2326" i="16" a="1"/>
  <c r="Q2326" i="16" s="1"/>
  <c r="Q2308" i="16" a="1"/>
  <c r="Q2308" i="16" s="1"/>
  <c r="Q2281" i="16" a="1"/>
  <c r="Q2281" i="16" s="1"/>
  <c r="Q2255" i="16" a="1"/>
  <c r="Q2255" i="16" s="1"/>
  <c r="Q2293" i="16" a="1"/>
  <c r="Q2293" i="16" s="1"/>
  <c r="Q2330" i="16" a="1"/>
  <c r="Q2330" i="16" s="1"/>
  <c r="Q2314" i="16" a="1"/>
  <c r="Q2314" i="16" s="1"/>
  <c r="Q2262" i="16" a="1"/>
  <c r="Q2262" i="16" s="1"/>
  <c r="Q2318" i="16" a="1"/>
  <c r="Q2318" i="16" s="1"/>
  <c r="Q2272" i="16" a="1"/>
  <c r="Q2272" i="16" s="1"/>
  <c r="Q2273" i="16" a="1"/>
  <c r="Q2273" i="16" s="1"/>
  <c r="Q2328" i="16" a="1"/>
  <c r="Q2328" i="16" s="1"/>
  <c r="Q2324" i="16" a="1"/>
  <c r="Q2324" i="16" s="1"/>
  <c r="Q2266" i="16" a="1"/>
  <c r="Q2266" i="16" s="1"/>
  <c r="Q2250" i="16" a="1"/>
  <c r="Q2250" i="16" s="1"/>
  <c r="Q2254" i="16" a="1"/>
  <c r="Q2254" i="16" s="1"/>
  <c r="Q2327" i="16" a="1"/>
  <c r="Q2327" i="16" s="1"/>
  <c r="Q2260" i="16" a="1"/>
  <c r="Q2260" i="16" s="1"/>
  <c r="Q2267" i="16" a="1"/>
  <c r="Q2267" i="16" s="1"/>
  <c r="Q2242" i="16" a="1"/>
  <c r="Q2242" i="16" s="1"/>
  <c r="Q2316" i="16" a="1"/>
  <c r="Q2316" i="16" s="1"/>
  <c r="Q2298" i="16" a="1"/>
  <c r="Q2298" i="16" s="1"/>
  <c r="Q2263" i="16" a="1"/>
  <c r="Q2263" i="16" s="1"/>
  <c r="Q2301" i="16" a="1"/>
  <c r="Q2301" i="16" s="1"/>
  <c r="Q2319" i="16" a="1"/>
  <c r="Q2319" i="16" s="1"/>
  <c r="Q2311" i="16" a="1"/>
  <c r="Q2311" i="16" s="1"/>
  <c r="Q2265" i="16" a="1"/>
  <c r="Q2265" i="16" s="1"/>
  <c r="Q2302" i="16" a="1"/>
  <c r="Q2302" i="16" s="1"/>
  <c r="Q2274" i="16" a="1"/>
  <c r="Q2274" i="16" s="1"/>
  <c r="Q2286" i="16" a="1"/>
  <c r="Q2286" i="16" s="1"/>
  <c r="Q2280" i="16" a="1"/>
  <c r="Q2280" i="16" s="1"/>
  <c r="Q2256" i="16" a="1"/>
  <c r="Q2256" i="16" s="1"/>
  <c r="Q2300" i="16" a="1"/>
  <c r="Q2300" i="16" s="1"/>
  <c r="Q2307" i="16" a="1"/>
  <c r="Q2307" i="16" s="1"/>
  <c r="Q2313" i="16" a="1"/>
  <c r="Q2313" i="16" s="1"/>
  <c r="Q2269" i="16" a="1"/>
  <c r="Q2269" i="16" s="1"/>
  <c r="Q2284" i="16" a="1"/>
  <c r="Q2284" i="16" s="1"/>
  <c r="Q2291" i="16" a="1"/>
  <c r="Q2291" i="16" s="1"/>
  <c r="Q2297" i="16" a="1"/>
  <c r="Q2297" i="16" s="1"/>
  <c r="Q2253" i="16" a="1"/>
  <c r="Q2253" i="16" s="1"/>
  <c r="Q2323" i="16" a="1"/>
  <c r="Q2323" i="16" s="1"/>
  <c r="Q2247" i="16" a="1"/>
  <c r="Q2247" i="16" s="1"/>
  <c r="Q2285" i="16" a="1"/>
  <c r="Q2285" i="16" s="1"/>
  <c r="Q2248" i="16" a="1"/>
  <c r="Q2248" i="16" s="1"/>
  <c r="Q2306" i="16" a="1"/>
  <c r="Q2306" i="16" s="1"/>
  <c r="Q2303" i="16" a="1"/>
  <c r="Q2303" i="16" s="1"/>
  <c r="Q2243" i="16" a="1"/>
  <c r="Q2243" i="16" s="1"/>
  <c r="Q2249" i="16" a="1"/>
  <c r="Q2249" i="16" s="1"/>
  <c r="Q2304" i="16" a="1"/>
  <c r="Q2304" i="16" s="1"/>
  <c r="Q2287" i="16" a="1"/>
  <c r="Q2287" i="16" s="1"/>
  <c r="Q2325" i="16" a="1"/>
  <c r="Q2325" i="16" s="1"/>
  <c r="Q2259" i="16" a="1"/>
  <c r="Q2259" i="16" s="1"/>
  <c r="Q2315" i="16" a="1"/>
  <c r="Q2315" i="16" s="1"/>
  <c r="Q2310" i="16" a="1"/>
  <c r="Q2310" i="16" s="1"/>
  <c r="Q2294" i="16" a="1"/>
  <c r="Q2294" i="16" s="1"/>
  <c r="Q2288" i="16" a="1"/>
  <c r="Q2288" i="16" s="1"/>
  <c r="Q2278" i="16" a="1"/>
  <c r="Q2278" i="16" s="1"/>
  <c r="Q2244" i="16" a="1"/>
  <c r="Q2244" i="16" s="1"/>
  <c r="Q2321" i="16" a="1"/>
  <c r="Q2321" i="16" s="1"/>
  <c r="Q2277" i="16" a="1"/>
  <c r="Q2277" i="16" s="1"/>
  <c r="Q2292" i="16" a="1"/>
  <c r="Q2292" i="16" s="1"/>
  <c r="Q2299" i="16" a="1"/>
  <c r="Q2299" i="16" s="1"/>
  <c r="Q2305" i="16" a="1"/>
  <c r="Q2305" i="16" s="1"/>
  <c r="Q2261" i="16" a="1"/>
  <c r="Q2261" i="16" s="1"/>
  <c r="Q2283" i="16" a="1"/>
  <c r="Q2283" i="16" s="1"/>
  <c r="Q2264" i="16" a="1"/>
  <c r="Q2264" i="16" s="1"/>
  <c r="Q2329" i="16" a="1"/>
  <c r="Q2329" i="16" s="1"/>
  <c r="Q2251" i="16" a="1"/>
  <c r="Q2251" i="16" s="1"/>
  <c r="Q2246" i="16" a="1"/>
  <c r="Q2246" i="16" s="1"/>
  <c r="Q2322" i="16" a="1"/>
  <c r="Q2322" i="16" s="1"/>
  <c r="Q2290" i="16" a="1"/>
  <c r="Q2290" i="16" s="1"/>
  <c r="Q2276" i="16" a="1"/>
  <c r="Q2276" i="16" s="1"/>
  <c r="Q2295" i="16" a="1"/>
  <c r="Q2295" i="16" s="1"/>
  <c r="Q2271" i="16" a="1"/>
  <c r="Q2271" i="16" s="1"/>
  <c r="Q2245" i="16" a="1"/>
  <c r="Q2245" i="16" s="1"/>
  <c r="Q2320" i="16" a="1"/>
  <c r="Q2320" i="16" s="1"/>
  <c r="Q2312" i="16" a="1"/>
  <c r="Q2312" i="16" s="1"/>
  <c r="Q2296" i="16" a="1"/>
  <c r="Q2296" i="16" s="1"/>
  <c r="Q2257" i="16" a="1"/>
  <c r="Q2257" i="16" s="1"/>
  <c r="Q2241" i="16" a="1"/>
  <c r="Q2241" i="16" s="1"/>
  <c r="Q2317" i="16" a="1"/>
  <c r="Q2317" i="16" s="1"/>
  <c r="Q2275" i="16" a="1"/>
  <c r="Q2275" i="16" s="1"/>
  <c r="Q2309" i="16" a="1"/>
  <c r="Q2309" i="16" s="1"/>
  <c r="Q2268" i="16" a="1"/>
  <c r="Q2268" i="16" s="1"/>
  <c r="Q2289" i="16" a="1"/>
  <c r="Q2289" i="16" s="1"/>
  <c r="Q2279" i="16" a="1"/>
  <c r="Q2279" i="16" s="1"/>
  <c r="C63" i="20"/>
  <c r="G64" i="20"/>
  <c r="F64" i="20"/>
  <c r="P475" i="16"/>
  <c r="P1250" i="14"/>
  <c r="P566" i="16"/>
  <c r="H70" i="20"/>
  <c r="C71" i="20"/>
  <c r="Q23" i="17" s="1" a="1"/>
  <c r="Q23" i="17" s="1"/>
  <c r="U70" i="20"/>
  <c r="G70" i="20"/>
  <c r="R70" i="20"/>
  <c r="O70" i="20"/>
  <c r="F70" i="20"/>
  <c r="Q2203" i="16" l="1" a="1"/>
  <c r="Q2203" i="16" s="1"/>
  <c r="Q2144" i="16" a="1"/>
  <c r="Q2144" i="16" s="1"/>
  <c r="Q2178" i="16" a="1"/>
  <c r="Q2178" i="16" s="1"/>
  <c r="Q2145" i="16" a="1"/>
  <c r="Q2145" i="16" s="1"/>
  <c r="Q2101" i="16" a="1"/>
  <c r="Q2101" i="16" s="1"/>
  <c r="Q2126" i="16" a="1"/>
  <c r="Q2126" i="16" s="1"/>
  <c r="Q2157" i="16" a="1"/>
  <c r="Q2157" i="16" s="1"/>
  <c r="Q2194" i="16" a="1"/>
  <c r="Q2194" i="16" s="1"/>
  <c r="Q2199" i="16" a="1"/>
  <c r="Q2199" i="16" s="1"/>
  <c r="Q2206" i="16" a="1"/>
  <c r="Q2206" i="16" s="1"/>
  <c r="Q2139" i="16" a="1"/>
  <c r="Q2139" i="16" s="1"/>
  <c r="Q2237" i="16" a="1"/>
  <c r="Q2237" i="16" s="1"/>
  <c r="Q2081" i="16" a="1"/>
  <c r="Q2081" i="16" s="1"/>
  <c r="Q2188" i="16" a="1"/>
  <c r="Q2188" i="16" s="1"/>
  <c r="Q2195" i="16" a="1"/>
  <c r="Q2195" i="16" s="1"/>
  <c r="Q2098" i="16" a="1"/>
  <c r="Q2098" i="16" s="1"/>
  <c r="Q2132" i="16" a="1"/>
  <c r="Q2132" i="16" s="1"/>
  <c r="Q2136" i="16" a="1"/>
  <c r="Q2136" i="16" s="1"/>
  <c r="Q2114" i="16" a="1"/>
  <c r="Q2114" i="16" s="1"/>
  <c r="Q2137" i="16" a="1"/>
  <c r="Q2137" i="16" s="1"/>
  <c r="Q2082" i="16" a="1"/>
  <c r="Q2082" i="16" s="1"/>
  <c r="Q2135" i="16" a="1"/>
  <c r="Q2135" i="16" s="1"/>
  <c r="Q2217" i="16" a="1"/>
  <c r="Q2217" i="16" s="1"/>
  <c r="Q2080" i="16" a="1"/>
  <c r="Q2080" i="16" s="1"/>
  <c r="Q2191" i="16" a="1"/>
  <c r="Q2191" i="16" s="1"/>
  <c r="Q2198" i="16" a="1"/>
  <c r="Q2198" i="16" s="1"/>
  <c r="Q2131" i="16" a="1"/>
  <c r="Q2131" i="16" s="1"/>
  <c r="Q2229" i="16" a="1"/>
  <c r="Q2229" i="16" s="1"/>
  <c r="Q2073" i="16" a="1"/>
  <c r="Q2073" i="16" s="1"/>
  <c r="Q2142" i="16" a="1"/>
  <c r="Q2142" i="16" s="1"/>
  <c r="Q2173" i="16" a="1"/>
  <c r="Q2173" i="16" s="1"/>
  <c r="Q2130" i="16" a="1"/>
  <c r="Q2130" i="16" s="1"/>
  <c r="Q2124" i="16" a="1"/>
  <c r="Q2124" i="16" s="1"/>
  <c r="Q2187" i="16" a="1"/>
  <c r="Q2187" i="16" s="1"/>
  <c r="Q2128" i="16" a="1"/>
  <c r="Q2128" i="16" s="1"/>
  <c r="Q2071" i="16" a="1"/>
  <c r="Q2071" i="16" s="1"/>
  <c r="Q2208" i="16" a="1"/>
  <c r="Q2208" i="16" s="1"/>
  <c r="Q2153" i="16" a="1"/>
  <c r="Q2153" i="16" s="1"/>
  <c r="Q2109" i="16" a="1"/>
  <c r="Q2109" i="16" s="1"/>
  <c r="Q2134" i="16" a="1"/>
  <c r="Q2134" i="16" s="1"/>
  <c r="Q2165" i="16" a="1"/>
  <c r="Q2165" i="16" s="1"/>
  <c r="Q2116" i="16" a="1"/>
  <c r="Q2116" i="16" s="1"/>
  <c r="Q2196" i="16" a="1"/>
  <c r="Q2196" i="16" s="1"/>
  <c r="Q2089" i="16" a="1"/>
  <c r="Q2089" i="16" s="1"/>
  <c r="Q2076" i="16" a="1"/>
  <c r="Q2076" i="16" s="1"/>
  <c r="Q2077" i="16" a="1"/>
  <c r="Q2077" i="16" s="1"/>
  <c r="Q2200" i="16" a="1"/>
  <c r="Q2200" i="16" s="1"/>
  <c r="Q2234" i="16" a="1"/>
  <c r="Q2234" i="16" s="1"/>
  <c r="Q2138" i="16" a="1"/>
  <c r="Q2138" i="16" s="1"/>
  <c r="Q2108" i="16" a="1"/>
  <c r="Q2108" i="16" s="1"/>
  <c r="Q2228" i="16" a="1"/>
  <c r="Q2228" i="16" s="1"/>
  <c r="Q2121" i="16" a="1"/>
  <c r="Q2121" i="16" s="1"/>
  <c r="Q2176" i="16" a="1"/>
  <c r="Q2176" i="16" s="1"/>
  <c r="Q2106" i="16" a="1"/>
  <c r="Q2106" i="16" s="1"/>
  <c r="Q2166" i="16" a="1"/>
  <c r="Q2166" i="16" s="1"/>
  <c r="Q2105" i="16" a="1"/>
  <c r="Q2105" i="16" s="1"/>
  <c r="Q2160" i="16" a="1"/>
  <c r="Q2160" i="16" s="1"/>
  <c r="Q2146" i="16" a="1"/>
  <c r="Q2146" i="16" s="1"/>
  <c r="Q2150" i="16" a="1"/>
  <c r="Q2150" i="16" s="1"/>
  <c r="Q2123" i="16" a="1"/>
  <c r="Q2123" i="16" s="1"/>
  <c r="Q2111" i="16" a="1"/>
  <c r="Q2111" i="16" s="1"/>
  <c r="Q2193" i="16" a="1"/>
  <c r="Q2193" i="16" s="1"/>
  <c r="Q2231" i="16" a="1"/>
  <c r="Q2231" i="16" s="1"/>
  <c r="Q2171" i="16" a="1"/>
  <c r="Q2171" i="16" s="1"/>
  <c r="Q2095" i="16" a="1"/>
  <c r="Q2095" i="16" s="1"/>
  <c r="Q2232" i="16" a="1"/>
  <c r="Q2232" i="16" s="1"/>
  <c r="Q2215" i="16" a="1"/>
  <c r="Q2215" i="16" s="1"/>
  <c r="Q2222" i="16" a="1"/>
  <c r="Q2222" i="16" s="1"/>
  <c r="Q2155" i="16" a="1"/>
  <c r="Q2155" i="16" s="1"/>
  <c r="Q2201" i="16" a="1"/>
  <c r="Q2201" i="16" s="1"/>
  <c r="Q2118" i="16" a="1"/>
  <c r="Q2118" i="16" s="1"/>
  <c r="Q2149" i="16" a="1"/>
  <c r="Q2149" i="16" s="1"/>
  <c r="Q2122" i="16" a="1"/>
  <c r="Q2122" i="16" s="1"/>
  <c r="Q2164" i="16" a="1"/>
  <c r="Q2164" i="16" s="1"/>
  <c r="Q2238" i="16" a="1"/>
  <c r="Q2238" i="16" s="1"/>
  <c r="Q2112" i="16" a="1"/>
  <c r="Q2112" i="16" s="1"/>
  <c r="Q2177" i="16" a="1"/>
  <c r="Q2177" i="16" s="1"/>
  <c r="Q2102" i="16" a="1"/>
  <c r="Q2102" i="16" s="1"/>
  <c r="Q2133" i="16" a="1"/>
  <c r="Q2133" i="16" s="1"/>
  <c r="Q2226" i="16" a="1"/>
  <c r="Q2226" i="16" s="1"/>
  <c r="Q2148" i="16" a="1"/>
  <c r="Q2148" i="16" s="1"/>
  <c r="Q2096" i="16" a="1"/>
  <c r="Q2096" i="16" s="1"/>
  <c r="Q2161" i="16" a="1"/>
  <c r="Q2161" i="16" s="1"/>
  <c r="Q2209" i="16" a="1"/>
  <c r="Q2209" i="16" s="1"/>
  <c r="Q2074" i="16" a="1"/>
  <c r="Q2074" i="16" s="1"/>
  <c r="Q2192" i="16" a="1"/>
  <c r="Q2192" i="16" s="1"/>
  <c r="Q2236" i="16" a="1"/>
  <c r="Q2236" i="16" s="1"/>
  <c r="Q2184" i="16" a="1"/>
  <c r="Q2184" i="16" s="1"/>
  <c r="Q2167" i="16" a="1"/>
  <c r="Q2167" i="16" s="1"/>
  <c r="Q2107" i="16" a="1"/>
  <c r="Q2107" i="16" s="1"/>
  <c r="Q2205" i="16" a="1"/>
  <c r="Q2205" i="16" s="1"/>
  <c r="Q2220" i="16" a="1"/>
  <c r="Q2220" i="16" s="1"/>
  <c r="Q2227" i="16" a="1"/>
  <c r="Q2227" i="16" s="1"/>
  <c r="Q2210" i="16" a="1"/>
  <c r="Q2210" i="16" s="1"/>
  <c r="Q2151" i="16" a="1"/>
  <c r="Q2151" i="16" s="1"/>
  <c r="Q2084" i="16" a="1"/>
  <c r="Q2084" i="16" s="1"/>
  <c r="Q2233" i="16" a="1"/>
  <c r="Q2233" i="16" s="1"/>
  <c r="Q2127" i="16" a="1"/>
  <c r="Q2127" i="16" s="1"/>
  <c r="Q2218" i="16" a="1"/>
  <c r="Q2218" i="16" s="1"/>
  <c r="Q2202" i="16" a="1"/>
  <c r="Q2202" i="16" s="1"/>
  <c r="Q2183" i="16" a="1"/>
  <c r="Q2183" i="16" s="1"/>
  <c r="Q2190" i="16" a="1"/>
  <c r="Q2190" i="16" s="1"/>
  <c r="Q2221" i="16" a="1"/>
  <c r="Q2221" i="16" s="1"/>
  <c r="Q2154" i="16" a="1"/>
  <c r="Q2154" i="16" s="1"/>
  <c r="Q2129" i="16" a="1"/>
  <c r="Q2129" i="16" s="1"/>
  <c r="Q2085" i="16" a="1"/>
  <c r="Q2085" i="16" s="1"/>
  <c r="Q2170" i="16" a="1"/>
  <c r="Q2170" i="16" s="1"/>
  <c r="Q2100" i="16" a="1"/>
  <c r="Q2100" i="16" s="1"/>
  <c r="Q2174" i="16" a="1"/>
  <c r="Q2174" i="16" s="1"/>
  <c r="Q2079" i="16" a="1"/>
  <c r="Q2079" i="16" s="1"/>
  <c r="Q2113" i="16" a="1"/>
  <c r="Q2113" i="16" s="1"/>
  <c r="Q2168" i="16" a="1"/>
  <c r="Q2168" i="16" s="1"/>
  <c r="Q2158" i="16" a="1"/>
  <c r="Q2158" i="16" s="1"/>
  <c r="Q2097" i="16" a="1"/>
  <c r="Q2097" i="16" s="1"/>
  <c r="Q2152" i="16" a="1"/>
  <c r="Q2152" i="16" s="1"/>
  <c r="Q2186" i="16" a="1"/>
  <c r="Q2186" i="16" s="1"/>
  <c r="Q2239" i="16" a="1"/>
  <c r="Q2239" i="16" s="1"/>
  <c r="Q2103" i="16" a="1"/>
  <c r="Q2103" i="16" s="1"/>
  <c r="Q2185" i="16" a="1"/>
  <c r="Q2185" i="16" s="1"/>
  <c r="Q2240" i="16" a="1"/>
  <c r="Q2240" i="16" s="1"/>
  <c r="Q2223" i="16" a="1"/>
  <c r="Q2223" i="16" s="1"/>
  <c r="Q2163" i="16" a="1"/>
  <c r="Q2163" i="16" s="1"/>
  <c r="Q2087" i="16" a="1"/>
  <c r="Q2087" i="16" s="1"/>
  <c r="Q2094" i="16" a="1"/>
  <c r="Q2094" i="16" s="1"/>
  <c r="Q2119" i="16" a="1"/>
  <c r="Q2119" i="16" s="1"/>
  <c r="Q2172" i="16" a="1"/>
  <c r="Q2172" i="16" s="1"/>
  <c r="Q2179" i="16" a="1"/>
  <c r="Q2179" i="16" s="1"/>
  <c r="Q2120" i="16" a="1"/>
  <c r="Q2120" i="16" s="1"/>
  <c r="Q2110" i="16" a="1"/>
  <c r="Q2110" i="16" s="1"/>
  <c r="Q2141" i="16" a="1"/>
  <c r="Q2141" i="16" s="1"/>
  <c r="Q2156" i="16" a="1"/>
  <c r="Q2156" i="16" s="1"/>
  <c r="Q2230" i="16" a="1"/>
  <c r="Q2230" i="16" s="1"/>
  <c r="Q2104" i="16" a="1"/>
  <c r="Q2104" i="16" s="1"/>
  <c r="Q2169" i="16" a="1"/>
  <c r="Q2169" i="16" s="1"/>
  <c r="Q2125" i="16" a="1"/>
  <c r="Q2125" i="16" s="1"/>
  <c r="Q2092" i="16" a="1"/>
  <c r="Q2092" i="16" s="1"/>
  <c r="Q2189" i="16" a="1"/>
  <c r="Q2189" i="16" s="1"/>
  <c r="Q2211" i="16" a="1"/>
  <c r="Q2211" i="16" s="1"/>
  <c r="Q2088" i="16" a="1"/>
  <c r="Q2088" i="16" s="1"/>
  <c r="Q2162" i="16" a="1"/>
  <c r="Q2162" i="16" s="1"/>
  <c r="Q2140" i="16" a="1"/>
  <c r="Q2140" i="16" s="1"/>
  <c r="Q2225" i="16" a="1"/>
  <c r="Q2225" i="16" s="1"/>
  <c r="Q2219" i="16" a="1"/>
  <c r="Q2219" i="16" s="1"/>
  <c r="Q2072" i="16" a="1"/>
  <c r="Q2072" i="16" s="1"/>
  <c r="Q2207" i="16" a="1"/>
  <c r="Q2207" i="16" s="1"/>
  <c r="Q2075" i="16" a="1"/>
  <c r="Q2075" i="16" s="1"/>
  <c r="Q2147" i="16" a="1"/>
  <c r="Q2147" i="16" s="1"/>
  <c r="Q2181" i="16" a="1"/>
  <c r="Q2181" i="16" s="1"/>
  <c r="Q2214" i="16" a="1"/>
  <c r="Q2214" i="16" s="1"/>
  <c r="Q2083" i="16" a="1"/>
  <c r="Q2083" i="16" s="1"/>
  <c r="Q2093" i="16" a="1"/>
  <c r="Q2093" i="16" s="1"/>
  <c r="Q2182" i="16" a="1"/>
  <c r="Q2182" i="16" s="1"/>
  <c r="Q2213" i="16" a="1"/>
  <c r="Q2213" i="16" s="1"/>
  <c r="Q2212" i="16" a="1"/>
  <c r="Q2212" i="16" s="1"/>
  <c r="Q2216" i="16" a="1"/>
  <c r="Q2216" i="16" s="1"/>
  <c r="Q2117" i="16" a="1"/>
  <c r="Q2117" i="16" s="1"/>
  <c r="Q2180" i="16" a="1"/>
  <c r="Q2180" i="16" s="1"/>
  <c r="Q2175" i="16" a="1"/>
  <c r="Q2175" i="16" s="1"/>
  <c r="Q2115" i="16" a="1"/>
  <c r="Q2115" i="16" s="1"/>
  <c r="Q2078" i="16" a="1"/>
  <c r="Q2078" i="16" s="1"/>
  <c r="Q2159" i="16" a="1"/>
  <c r="Q2159" i="16" s="1"/>
  <c r="Q2197" i="16" a="1"/>
  <c r="Q2197" i="16" s="1"/>
  <c r="Q2224" i="16" a="1"/>
  <c r="Q2224" i="16" s="1"/>
  <c r="Q2204" i="16" a="1"/>
  <c r="Q2204" i="16" s="1"/>
  <c r="Q2086" i="16" a="1"/>
  <c r="Q2086" i="16" s="1"/>
  <c r="Q2090" i="16" a="1"/>
  <c r="Q2090" i="16" s="1"/>
  <c r="Q2235" i="16" a="1"/>
  <c r="Q2235" i="16" s="1"/>
  <c r="Q2099" i="16" a="1"/>
  <c r="Q2099" i="16" s="1"/>
  <c r="Q2091" i="16" a="1"/>
  <c r="Q2091" i="16" s="1"/>
  <c r="Q2143" i="16" a="1"/>
  <c r="Q2143" i="16" s="1"/>
  <c r="F63" i="20"/>
  <c r="C62" i="20"/>
  <c r="G63" i="20"/>
  <c r="P476" i="16"/>
  <c r="P1251" i="14"/>
  <c r="P567" i="16"/>
  <c r="H71" i="20"/>
  <c r="R71" i="20"/>
  <c r="F71" i="20"/>
  <c r="C72" i="20"/>
  <c r="U71" i="20"/>
  <c r="G71" i="20"/>
  <c r="O71" i="20"/>
  <c r="Q1950" i="16" l="1" a="1"/>
  <c r="Q1950" i="16" s="1"/>
  <c r="Q1955" i="16" a="1"/>
  <c r="Q1955" i="16" s="1"/>
  <c r="Q1962" i="16" a="1"/>
  <c r="Q1962" i="16" s="1"/>
  <c r="Q2067" i="16" a="1"/>
  <c r="Q2067" i="16" s="1"/>
  <c r="Q1833" i="16" a="1"/>
  <c r="Q1833" i="16" s="1"/>
  <c r="Q1830" i="16" a="1"/>
  <c r="Q1830" i="16" s="1"/>
  <c r="Q1814" i="16" a="1"/>
  <c r="Q1814" i="16" s="1"/>
  <c r="Q1848" i="16" a="1"/>
  <c r="Q1848" i="16" s="1"/>
  <c r="Q2062" i="16" a="1"/>
  <c r="Q2062" i="16" s="1"/>
  <c r="Q1813" i="16" a="1"/>
  <c r="Q1813" i="16" s="1"/>
  <c r="Q2068" i="16" a="1"/>
  <c r="Q2068" i="16" s="1"/>
  <c r="Q1828" i="16" a="1"/>
  <c r="Q1828" i="16" s="1"/>
  <c r="Q1889" i="16" a="1"/>
  <c r="Q1889" i="16" s="1"/>
  <c r="Q1886" i="16" a="1"/>
  <c r="Q1886" i="16" s="1"/>
  <c r="Q1875" i="16" a="1"/>
  <c r="Q1875" i="16" s="1"/>
  <c r="Q1901" i="16" a="1"/>
  <c r="Q1901" i="16" s="1"/>
  <c r="Q2011" i="16" a="1"/>
  <c r="Q2011" i="16" s="1"/>
  <c r="Q2008" i="16" a="1"/>
  <c r="Q2008" i="16" s="1"/>
  <c r="Q2013" i="16" a="1"/>
  <c r="Q2013" i="16" s="1"/>
  <c r="Q1967" i="16" a="1"/>
  <c r="Q1967" i="16" s="1"/>
  <c r="Q1993" i="16" a="1"/>
  <c r="Q1993" i="16" s="1"/>
  <c r="Q1942" i="16" a="1"/>
  <c r="Q1942" i="16" s="1"/>
  <c r="Q1898" i="16" a="1"/>
  <c r="Q1898" i="16" s="1"/>
  <c r="Q1932" i="16" a="1"/>
  <c r="Q1932" i="16" s="1"/>
  <c r="Q2018" i="16" a="1"/>
  <c r="Q2018" i="16" s="1"/>
  <c r="Q2033" i="16" a="1"/>
  <c r="Q2033" i="16" s="1"/>
  <c r="Q2030" i="16" a="1"/>
  <c r="Q2030" i="16" s="1"/>
  <c r="Q2064" i="16" a="1"/>
  <c r="Q2064" i="16" s="1"/>
  <c r="Q1995" i="16" a="1"/>
  <c r="Q1995" i="16" s="1"/>
  <c r="Q1820" i="16" a="1"/>
  <c r="Q1820" i="16" s="1"/>
  <c r="Q1825" i="16" a="1"/>
  <c r="Q1825" i="16" s="1"/>
  <c r="Q1840" i="16" a="1"/>
  <c r="Q1840" i="16" s="1"/>
  <c r="Q1951" i="16" a="1"/>
  <c r="Q1951" i="16" s="1"/>
  <c r="Q1961" i="16" a="1"/>
  <c r="Q1961" i="16" s="1"/>
  <c r="Q2004" i="16" a="1"/>
  <c r="Q2004" i="16" s="1"/>
  <c r="Q2003" i="16" a="1"/>
  <c r="Q2003" i="16" s="1"/>
  <c r="Q2005" i="16" a="1"/>
  <c r="Q2005" i="16" s="1"/>
  <c r="Q2063" i="16" a="1"/>
  <c r="Q2063" i="16" s="1"/>
  <c r="Q2056" i="16" a="1"/>
  <c r="Q2056" i="16" s="1"/>
  <c r="Q1890" i="16" a="1"/>
  <c r="Q1890" i="16" s="1"/>
  <c r="Q1863" i="16" a="1"/>
  <c r="Q1863" i="16" s="1"/>
  <c r="Q1897" i="16" a="1"/>
  <c r="Q1897" i="16" s="1"/>
  <c r="Q1968" i="16" a="1"/>
  <c r="Q1968" i="16" s="1"/>
  <c r="Q1958" i="16" a="1"/>
  <c r="Q1958" i="16" s="1"/>
  <c r="Q1944" i="16" a="1"/>
  <c r="Q1944" i="16" s="1"/>
  <c r="Q1970" i="16" a="1"/>
  <c r="Q1970" i="16" s="1"/>
  <c r="Q1943" i="16" a="1"/>
  <c r="Q1943" i="16" s="1"/>
  <c r="Q1953" i="16" a="1"/>
  <c r="Q1953" i="16" s="1"/>
  <c r="Q2010" i="16" a="1"/>
  <c r="Q2010" i="16" s="1"/>
  <c r="Q1999" i="16" a="1"/>
  <c r="Q1999" i="16" s="1"/>
  <c r="Q1998" i="16" a="1"/>
  <c r="Q1998" i="16" s="1"/>
  <c r="Q1982" i="16" a="1"/>
  <c r="Q1982" i="16" s="1"/>
  <c r="Q1821" i="16" a="1"/>
  <c r="Q1821" i="16" s="1"/>
  <c r="Q1836" i="16" a="1"/>
  <c r="Q1836" i="16" s="1"/>
  <c r="Q1894" i="16" a="1"/>
  <c r="Q1894" i="16" s="1"/>
  <c r="Q1899" i="16" a="1"/>
  <c r="Q1899" i="16" s="1"/>
  <c r="Q1883" i="16" a="1"/>
  <c r="Q1883" i="16" s="1"/>
  <c r="Q1909" i="16" a="1"/>
  <c r="Q1909" i="16" s="1"/>
  <c r="Q1855" i="16" a="1"/>
  <c r="Q1855" i="16" s="1"/>
  <c r="Q1861" i="16" a="1"/>
  <c r="Q1861" i="16" s="1"/>
  <c r="Q1945" i="16" a="1"/>
  <c r="Q1945" i="16" s="1"/>
  <c r="Q2002" i="16" a="1"/>
  <c r="Q2002" i="16" s="1"/>
  <c r="Q1947" i="16" a="1"/>
  <c r="Q1947" i="16" s="1"/>
  <c r="Q1957" i="16" a="1"/>
  <c r="Q1957" i="16" s="1"/>
  <c r="Q1990" i="16" a="1"/>
  <c r="Q1990" i="16" s="1"/>
  <c r="Q1974" i="16" a="1"/>
  <c r="Q1974" i="16" s="1"/>
  <c r="Q1992" i="16" a="1"/>
  <c r="Q1992" i="16" s="1"/>
  <c r="Q1980" i="16" a="1"/>
  <c r="Q1980" i="16" s="1"/>
  <c r="Q1977" i="16" a="1"/>
  <c r="Q1977" i="16" s="1"/>
  <c r="Q1956" i="16" a="1"/>
  <c r="Q1956" i="16" s="1"/>
  <c r="Q1979" i="16" a="1"/>
  <c r="Q1979" i="16" s="1"/>
  <c r="Q1959" i="16" a="1"/>
  <c r="Q1959" i="16" s="1"/>
  <c r="Q1966" i="16" a="1"/>
  <c r="Q1966" i="16" s="1"/>
  <c r="Q2012" i="16" a="1"/>
  <c r="Q2012" i="16" s="1"/>
  <c r="Q2027" i="16" a="1"/>
  <c r="Q2027" i="16" s="1"/>
  <c r="Q1936" i="16" a="1"/>
  <c r="Q1936" i="16" s="1"/>
  <c r="Q2066" i="16" a="1"/>
  <c r="Q2066" i="16" s="1"/>
  <c r="Q1916" i="16" a="1"/>
  <c r="Q1916" i="16" s="1"/>
  <c r="Q1884" i="16" a="1"/>
  <c r="Q1884" i="16" s="1"/>
  <c r="Q1878" i="16" a="1"/>
  <c r="Q1878" i="16" s="1"/>
  <c r="Q1867" i="16" a="1"/>
  <c r="Q1867" i="16" s="1"/>
  <c r="Q1893" i="16" a="1"/>
  <c r="Q1893" i="16" s="1"/>
  <c r="Q2032" i="16" a="1"/>
  <c r="Q2032" i="16" s="1"/>
  <c r="Q1927" i="16" a="1"/>
  <c r="Q1927" i="16" s="1"/>
  <c r="Q1908" i="16" a="1"/>
  <c r="Q1908" i="16" s="1"/>
  <c r="Q1937" i="16" a="1"/>
  <c r="Q1937" i="16" s="1"/>
  <c r="Q2015" i="16" a="1"/>
  <c r="Q2015" i="16" s="1"/>
  <c r="Q1837" i="16" a="1"/>
  <c r="Q1837" i="16" s="1"/>
  <c r="Q2034" i="16" a="1"/>
  <c r="Q2034" i="16" s="1"/>
  <c r="Q1865" i="16" a="1"/>
  <c r="Q1865" i="16" s="1"/>
  <c r="Q1862" i="16" a="1"/>
  <c r="Q1862" i="16" s="1"/>
  <c r="Q1851" i="16" a="1"/>
  <c r="Q1851" i="16" s="1"/>
  <c r="Q1880" i="16" a="1"/>
  <c r="Q1880" i="16" s="1"/>
  <c r="Q1911" i="16" a="1"/>
  <c r="Q1911" i="16" s="1"/>
  <c r="Q1887" i="16" a="1"/>
  <c r="Q1887" i="16" s="1"/>
  <c r="Q2021" i="16" a="1"/>
  <c r="Q2021" i="16" s="1"/>
  <c r="Q1892" i="16" a="1"/>
  <c r="Q1892" i="16" s="1"/>
  <c r="Q2022" i="16" a="1"/>
  <c r="Q2022" i="16" s="1"/>
  <c r="Q1881" i="16" a="1"/>
  <c r="Q1881" i="16" s="1"/>
  <c r="Q1997" i="16" a="1"/>
  <c r="Q1997" i="16" s="1"/>
  <c r="Q1986" i="16" a="1"/>
  <c r="Q1986" i="16" s="1"/>
  <c r="Q2009" i="16" a="1"/>
  <c r="Q2009" i="16" s="1"/>
  <c r="Q2053" i="16" a="1"/>
  <c r="Q2053" i="16" s="1"/>
  <c r="Q2047" i="16" a="1"/>
  <c r="Q2047" i="16" s="1"/>
  <c r="Q1972" i="16" a="1"/>
  <c r="Q1972" i="16" s="1"/>
  <c r="Q1921" i="16" a="1"/>
  <c r="Q1921" i="16" s="1"/>
  <c r="Q1984" i="16" a="1"/>
  <c r="Q1984" i="16" s="1"/>
  <c r="Q1994" i="16" a="1"/>
  <c r="Q1994" i="16" s="1"/>
  <c r="Q1965" i="16" a="1"/>
  <c r="Q1965" i="16" s="1"/>
  <c r="Q1988" i="16" a="1"/>
  <c r="Q1988" i="16" s="1"/>
  <c r="Q2037" i="16" a="1"/>
  <c r="Q2037" i="16" s="1"/>
  <c r="Q1864" i="16" a="1"/>
  <c r="Q1864" i="16" s="1"/>
  <c r="Q2069" i="16" a="1"/>
  <c r="Q2069" i="16" s="1"/>
  <c r="Q1847" i="16" a="1"/>
  <c r="Q1847" i="16" s="1"/>
  <c r="Q1823" i="16" a="1"/>
  <c r="Q1823" i="16" s="1"/>
  <c r="Q1817" i="16" a="1"/>
  <c r="Q1817" i="16" s="1"/>
  <c r="Q1832" i="16" a="1"/>
  <c r="Q1832" i="16" s="1"/>
  <c r="Q1906" i="16" a="1"/>
  <c r="Q1906" i="16" s="1"/>
  <c r="Q2014" i="16" a="1"/>
  <c r="Q2014" i="16" s="1"/>
  <c r="Q1866" i="16" a="1"/>
  <c r="Q1866" i="16" s="1"/>
  <c r="Q1839" i="16" a="1"/>
  <c r="Q1839" i="16" s="1"/>
  <c r="Q1876" i="16" a="1"/>
  <c r="Q1876" i="16" s="1"/>
  <c r="Q1934" i="16" a="1"/>
  <c r="Q1934" i="16" s="1"/>
  <c r="Q1939" i="16" a="1"/>
  <c r="Q1939" i="16" s="1"/>
  <c r="Q1920" i="16" a="1"/>
  <c r="Q1920" i="16" s="1"/>
  <c r="Q1877" i="16" a="1"/>
  <c r="Q1877" i="16" s="1"/>
  <c r="Q2052" i="16" a="1"/>
  <c r="Q2052" i="16" s="1"/>
  <c r="Q2070" i="16" a="1"/>
  <c r="Q2070" i="16" s="1"/>
  <c r="Q2046" i="16" a="1"/>
  <c r="Q2046" i="16" s="1"/>
  <c r="Q2059" i="16" a="1"/>
  <c r="Q2059" i="16" s="1"/>
  <c r="Q1819" i="16" a="1"/>
  <c r="Q1819" i="16" s="1"/>
  <c r="Q1869" i="16" a="1"/>
  <c r="Q1869" i="16" s="1"/>
  <c r="Q1850" i="16" a="1"/>
  <c r="Q1850" i="16" s="1"/>
  <c r="Q1826" i="16" a="1"/>
  <c r="Q1826" i="16" s="1"/>
  <c r="Q1860" i="16" a="1"/>
  <c r="Q1860" i="16" s="1"/>
  <c r="Q1923" i="16" a="1"/>
  <c r="Q1923" i="16" s="1"/>
  <c r="Q1904" i="16" a="1"/>
  <c r="Q1904" i="16" s="1"/>
  <c r="Q1933" i="16" a="1"/>
  <c r="Q1933" i="16" s="1"/>
  <c r="Q1935" i="16" a="1"/>
  <c r="Q1935" i="16" s="1"/>
  <c r="Q1812" i="16" a="1"/>
  <c r="Q1812" i="16" s="1"/>
  <c r="Q1949" i="16" a="1"/>
  <c r="Q1949" i="16" s="1"/>
  <c r="Q1985" i="16" a="1"/>
  <c r="Q1985" i="16" s="1"/>
  <c r="Q1969" i="16" a="1"/>
  <c r="Q1969" i="16" s="1"/>
  <c r="Q1987" i="16" a="1"/>
  <c r="Q1987" i="16" s="1"/>
  <c r="Q1946" i="16" a="1"/>
  <c r="Q1946" i="16" s="1"/>
  <c r="Q1918" i="16" a="1"/>
  <c r="Q1918" i="16" s="1"/>
  <c r="Q2001" i="16" a="1"/>
  <c r="Q2001" i="16" s="1"/>
  <c r="Q1964" i="16" a="1"/>
  <c r="Q1964" i="16" s="1"/>
  <c r="Q1948" i="16" a="1"/>
  <c r="Q1948" i="16" s="1"/>
  <c r="Q1971" i="16" a="1"/>
  <c r="Q1971" i="16" s="1"/>
  <c r="Q1917" i="16" a="1"/>
  <c r="Q1917" i="16" s="1"/>
  <c r="Q1882" i="16" a="1"/>
  <c r="Q1882" i="16" s="1"/>
  <c r="Q2028" i="16" a="1"/>
  <c r="Q2028" i="16" s="1"/>
  <c r="Q2048" i="16" a="1"/>
  <c r="Q2048" i="16" s="1"/>
  <c r="Q2000" i="16" a="1"/>
  <c r="Q2000" i="16" s="1"/>
  <c r="Q2065" i="16" a="1"/>
  <c r="Q2065" i="16" s="1"/>
  <c r="Q2020" i="16" a="1"/>
  <c r="Q2020" i="16" s="1"/>
  <c r="Q2017" i="16" a="1"/>
  <c r="Q2017" i="16" s="1"/>
  <c r="Q2061" i="16" a="1"/>
  <c r="Q2061" i="16" s="1"/>
  <c r="Q2042" i="16" a="1"/>
  <c r="Q2042" i="16" s="1"/>
  <c r="Q2055" i="16" a="1"/>
  <c r="Q2055" i="16" s="1"/>
  <c r="Q1815" i="16" a="1"/>
  <c r="Q1815" i="16" s="1"/>
  <c r="Q1873" i="16" a="1"/>
  <c r="Q1873" i="16" s="1"/>
  <c r="Q1870" i="16" a="1"/>
  <c r="Q1870" i="16" s="1"/>
  <c r="Q1859" i="16" a="1"/>
  <c r="Q1859" i="16" s="1"/>
  <c r="Q1888" i="16" a="1"/>
  <c r="Q1888" i="16" s="1"/>
  <c r="Q1919" i="16" a="1"/>
  <c r="Q1919" i="16" s="1"/>
  <c r="Q1900" i="16" a="1"/>
  <c r="Q1900" i="16" s="1"/>
  <c r="Q1929" i="16" a="1"/>
  <c r="Q1929" i="16" s="1"/>
  <c r="Q1816" i="16" a="1"/>
  <c r="Q1816" i="16" s="1"/>
  <c r="Q2045" i="16" a="1"/>
  <c r="Q2045" i="16" s="1"/>
  <c r="Q2029" i="16" a="1"/>
  <c r="Q2029" i="16" s="1"/>
  <c r="Q2039" i="16" a="1"/>
  <c r="Q2039" i="16" s="1"/>
  <c r="Q1857" i="16" a="1"/>
  <c r="Q1857" i="16" s="1"/>
  <c r="Q1854" i="16" a="1"/>
  <c r="Q1854" i="16" s="1"/>
  <c r="Q1843" i="16" a="1"/>
  <c r="Q1843" i="16" s="1"/>
  <c r="Q1872" i="16" a="1"/>
  <c r="Q1872" i="16" s="1"/>
  <c r="Q1938" i="16" a="1"/>
  <c r="Q1938" i="16" s="1"/>
  <c r="Q2019" i="16" a="1"/>
  <c r="Q2019" i="16" s="1"/>
  <c r="Q1845" i="16" a="1"/>
  <c r="Q1845" i="16" s="1"/>
  <c r="Q2058" i="16" a="1"/>
  <c r="Q2058" i="16" s="1"/>
  <c r="Q1924" i="16" a="1"/>
  <c r="Q1924" i="16" s="1"/>
  <c r="Q2050" i="16" a="1"/>
  <c r="Q2050" i="16" s="1"/>
  <c r="Q1874" i="16" a="1"/>
  <c r="Q1874" i="16" s="1"/>
  <c r="Q1991" i="16" a="1"/>
  <c r="Q1991" i="16" s="1"/>
  <c r="Q1954" i="16" a="1"/>
  <c r="Q1954" i="16" s="1"/>
  <c r="Q2006" i="16" a="1"/>
  <c r="Q2006" i="16" s="1"/>
  <c r="Q1989" i="16" a="1"/>
  <c r="Q1989" i="16" s="1"/>
  <c r="Q2007" i="16" a="1"/>
  <c r="Q2007" i="16" s="1"/>
  <c r="Q1978" i="16" a="1"/>
  <c r="Q1978" i="16" s="1"/>
  <c r="Q1996" i="16" a="1"/>
  <c r="Q1996" i="16" s="1"/>
  <c r="Q1976" i="16" a="1"/>
  <c r="Q1976" i="16" s="1"/>
  <c r="Q1981" i="16" a="1"/>
  <c r="Q1981" i="16" s="1"/>
  <c r="Q1960" i="16" a="1"/>
  <c r="Q1960" i="16" s="1"/>
  <c r="Q1983" i="16" a="1"/>
  <c r="Q1983" i="16" s="1"/>
  <c r="Q1930" i="16" a="1"/>
  <c r="Q1930" i="16" s="1"/>
  <c r="Q2054" i="16" a="1"/>
  <c r="Q2054" i="16" s="1"/>
  <c r="Q1912" i="16" a="1"/>
  <c r="Q1912" i="16" s="1"/>
  <c r="Q1915" i="16" a="1"/>
  <c r="Q1915" i="16" s="1"/>
  <c r="Q1835" i="16" a="1"/>
  <c r="Q1835" i="16" s="1"/>
  <c r="Q2024" i="16" a="1"/>
  <c r="Q2024" i="16" s="1"/>
  <c r="Q1940" i="16" a="1"/>
  <c r="Q1940" i="16" s="1"/>
  <c r="Q1905" i="16" a="1"/>
  <c r="Q1905" i="16" s="1"/>
  <c r="Q1963" i="16" a="1"/>
  <c r="Q1963" i="16" s="1"/>
  <c r="Q1973" i="16" a="1"/>
  <c r="Q1973" i="16" s="1"/>
  <c r="Q1891" i="16" a="1"/>
  <c r="Q1891" i="16" s="1"/>
  <c r="Q1856" i="16" a="1"/>
  <c r="Q1856" i="16" s="1"/>
  <c r="Q2044" i="16" a="1"/>
  <c r="Q2044" i="16" s="1"/>
  <c r="Q1831" i="16" a="1"/>
  <c r="Q1831" i="16" s="1"/>
  <c r="Q2051" i="16" a="1"/>
  <c r="Q2051" i="16" s="1"/>
  <c r="Q1842" i="16" a="1"/>
  <c r="Q1842" i="16" s="1"/>
  <c r="Q1913" i="16" a="1"/>
  <c r="Q1913" i="16" s="1"/>
  <c r="Q1910" i="16" a="1"/>
  <c r="Q1910" i="16" s="1"/>
  <c r="Q2043" i="16" a="1"/>
  <c r="Q2043" i="16" s="1"/>
  <c r="Q1902" i="16" a="1"/>
  <c r="Q1902" i="16" s="1"/>
  <c r="Q1907" i="16" a="1"/>
  <c r="Q1907" i="16" s="1"/>
  <c r="Q1925" i="16" a="1"/>
  <c r="Q1925" i="16" s="1"/>
  <c r="Q1922" i="16" a="1"/>
  <c r="Q1922" i="16" s="1"/>
  <c r="Q1941" i="16" a="1"/>
  <c r="Q1941" i="16" s="1"/>
  <c r="Q1846" i="16" a="1"/>
  <c r="Q1846" i="16" s="1"/>
  <c r="Q1871" i="16" a="1"/>
  <c r="Q1871" i="16" s="1"/>
  <c r="Q1844" i="16" a="1"/>
  <c r="Q1844" i="16" s="1"/>
  <c r="Q1822" i="16" a="1"/>
  <c r="Q1822" i="16" s="1"/>
  <c r="Q1810" i="16" a="1"/>
  <c r="Q1810" i="16" s="1"/>
  <c r="Q1809" i="16" a="1"/>
  <c r="Q1809" i="16" s="1"/>
  <c r="Q1868" i="16" a="1"/>
  <c r="Q1868" i="16" s="1"/>
  <c r="Q1824" i="16" a="1"/>
  <c r="Q1824" i="16" s="1"/>
  <c r="Q1879" i="16" a="1"/>
  <c r="Q1879" i="16" s="1"/>
  <c r="Q1852" i="16" a="1"/>
  <c r="Q1852" i="16" s="1"/>
  <c r="Q1849" i="16" a="1"/>
  <c r="Q1849" i="16" s="1"/>
  <c r="Q2025" i="16" a="1"/>
  <c r="Q2025" i="16" s="1"/>
  <c r="Q1895" i="16" a="1"/>
  <c r="Q1895" i="16" s="1"/>
  <c r="Q1841" i="16" a="1"/>
  <c r="Q1841" i="16" s="1"/>
  <c r="Q1838" i="16" a="1"/>
  <c r="Q1838" i="16" s="1"/>
  <c r="Q2035" i="16" a="1"/>
  <c r="Q2035" i="16" s="1"/>
  <c r="Q1914" i="16" a="1"/>
  <c r="Q1914" i="16" s="1"/>
  <c r="Q1928" i="16" a="1"/>
  <c r="Q1928" i="16" s="1"/>
  <c r="Q2060" i="16" a="1"/>
  <c r="Q2060" i="16" s="1"/>
  <c r="Q1853" i="16" a="1"/>
  <c r="Q1853" i="16" s="1"/>
  <c r="Q1926" i="16" a="1"/>
  <c r="Q1926" i="16" s="1"/>
  <c r="Q2057" i="16" a="1"/>
  <c r="Q2057" i="16" s="1"/>
  <c r="Q1818" i="16" a="1"/>
  <c r="Q1818" i="16" s="1"/>
  <c r="Q2049" i="16" a="1"/>
  <c r="Q2049" i="16" s="1"/>
  <c r="Q1834" i="16" a="1"/>
  <c r="Q1834" i="16" s="1"/>
  <c r="Q2026" i="16" a="1"/>
  <c r="Q2026" i="16" s="1"/>
  <c r="Q2023" i="16" a="1"/>
  <c r="Q2023" i="16" s="1"/>
  <c r="Q2041" i="16" a="1"/>
  <c r="Q2041" i="16" s="1"/>
  <c r="Q2040" i="16" a="1"/>
  <c r="Q2040" i="16" s="1"/>
  <c r="Q1931" i="16" a="1"/>
  <c r="Q1931" i="16" s="1"/>
  <c r="Q1811" i="16" a="1"/>
  <c r="Q1811" i="16" s="1"/>
  <c r="Q2031" i="16" a="1"/>
  <c r="Q2031" i="16" s="1"/>
  <c r="Q2036" i="16" a="1"/>
  <c r="Q2036" i="16" s="1"/>
  <c r="Q1896" i="16" a="1"/>
  <c r="Q1896" i="16" s="1"/>
  <c r="Q1885" i="16" a="1"/>
  <c r="Q1885" i="16" s="1"/>
  <c r="Q2016" i="16" a="1"/>
  <c r="Q2016" i="16" s="1"/>
  <c r="Q1975" i="16" a="1"/>
  <c r="Q1975" i="16" s="1"/>
  <c r="Q1827" i="16" a="1"/>
  <c r="Q1827" i="16" s="1"/>
  <c r="Q1858" i="16" a="1"/>
  <c r="Q1858" i="16" s="1"/>
  <c r="Q2038" i="16" a="1"/>
  <c r="Q2038" i="16" s="1"/>
  <c r="Q1829" i="16" a="1"/>
  <c r="Q1829" i="16" s="1"/>
  <c r="Q1903" i="16" a="1"/>
  <c r="Q1903" i="16" s="1"/>
  <c r="Q1952" i="16" a="1"/>
  <c r="Q1952" i="16" s="1"/>
  <c r="G62" i="20"/>
  <c r="C61" i="20"/>
  <c r="F62" i="20"/>
  <c r="P477" i="16"/>
  <c r="P1252" i="14"/>
  <c r="P568" i="16"/>
  <c r="H72" i="20"/>
  <c r="O72" i="20"/>
  <c r="U72" i="20"/>
  <c r="R72" i="20"/>
  <c r="G72" i="20"/>
  <c r="F72" i="20"/>
  <c r="C73" i="20"/>
  <c r="Q1750" i="16" l="1" a="1"/>
  <c r="Q1750" i="16" s="1"/>
  <c r="Q1689" i="16" a="1"/>
  <c r="Q1689" i="16" s="1"/>
  <c r="Q1693" i="16" a="1"/>
  <c r="Q1693" i="16" s="1"/>
  <c r="Q1679" i="16" a="1"/>
  <c r="Q1679" i="16" s="1"/>
  <c r="Q1678" i="16" a="1"/>
  <c r="Q1678" i="16" s="1"/>
  <c r="Q1763" i="16" a="1"/>
  <c r="Q1763" i="16" s="1"/>
  <c r="Q1773" i="16" a="1"/>
  <c r="Q1773" i="16" s="1"/>
  <c r="Q1713" i="16" a="1"/>
  <c r="Q1713" i="16" s="1"/>
  <c r="Q1797" i="16" a="1"/>
  <c r="Q1797" i="16" s="1"/>
  <c r="Q1739" i="16" a="1"/>
  <c r="Q1739" i="16" s="1"/>
  <c r="Q1685" i="16" a="1"/>
  <c r="Q1685" i="16" s="1"/>
  <c r="Q1694" i="16" a="1"/>
  <c r="Q1694" i="16" s="1"/>
  <c r="Q1770" i="16" a="1"/>
  <c r="Q1770" i="16" s="1"/>
  <c r="Q1767" i="16" a="1"/>
  <c r="Q1767" i="16" s="1"/>
  <c r="Q1748" i="16" a="1"/>
  <c r="Q1748" i="16" s="1"/>
  <c r="Q1755" i="16" a="1"/>
  <c r="Q1755" i="16" s="1"/>
  <c r="Q1765" i="16" a="1"/>
  <c r="Q1765" i="16" s="1"/>
  <c r="Q1801" i="16" a="1"/>
  <c r="Q1801" i="16" s="1"/>
  <c r="Q1675" i="16" a="1"/>
  <c r="Q1675" i="16" s="1"/>
  <c r="Q1712" i="16" a="1"/>
  <c r="Q1712" i="16" s="1"/>
  <c r="Q1785" i="16" a="1"/>
  <c r="Q1785" i="16" s="1"/>
  <c r="Q1731" i="16" a="1"/>
  <c r="Q1731" i="16" s="1"/>
  <c r="Q1705" i="16" a="1"/>
  <c r="Q1705" i="16" s="1"/>
  <c r="Q1701" i="16" a="1"/>
  <c r="Q1701" i="16" s="1"/>
  <c r="Q1706" i="16" a="1"/>
  <c r="Q1706" i="16" s="1"/>
  <c r="Q1687" i="16" a="1"/>
  <c r="Q1687" i="16" s="1"/>
  <c r="Q1716" i="16" a="1"/>
  <c r="Q1716" i="16" s="1"/>
  <c r="Q1686" i="16" a="1"/>
  <c r="Q1686" i="16" s="1"/>
  <c r="Q1777" i="16" a="1"/>
  <c r="Q1777" i="16" s="1"/>
  <c r="Q1742" i="16" a="1"/>
  <c r="Q1742" i="16" s="1"/>
  <c r="Q1723" i="16" a="1"/>
  <c r="Q1723" i="16" s="1"/>
  <c r="Q1805" i="16" a="1"/>
  <c r="Q1805" i="16" s="1"/>
  <c r="Q1762" i="16" a="1"/>
  <c r="Q1762" i="16" s="1"/>
  <c r="Q1708" i="16" a="1"/>
  <c r="Q1708" i="16" s="1"/>
  <c r="Q1808" i="16" a="1"/>
  <c r="Q1808" i="16" s="1"/>
  <c r="Q1671" i="16" a="1"/>
  <c r="Q1671" i="16" s="1"/>
  <c r="Q1715" i="16" a="1"/>
  <c r="Q1715" i="16" s="1"/>
  <c r="Q1669" i="16" a="1"/>
  <c r="Q1669" i="16" s="1"/>
  <c r="Q1718" i="16" a="1"/>
  <c r="Q1718" i="16" s="1"/>
  <c r="Q1736" i="16" a="1"/>
  <c r="Q1736" i="16" s="1"/>
  <c r="Q1791" i="16" a="1"/>
  <c r="Q1791" i="16" s="1"/>
  <c r="Q1737" i="16" a="1"/>
  <c r="Q1737" i="16" s="1"/>
  <c r="Q1702" i="16" a="1"/>
  <c r="Q1702" i="16" s="1"/>
  <c r="Q1683" i="16" a="1"/>
  <c r="Q1683" i="16" s="1"/>
  <c r="Q1782" i="16" a="1"/>
  <c r="Q1782" i="16" s="1"/>
  <c r="Q1670" i="16" a="1"/>
  <c r="Q1670" i="16" s="1"/>
  <c r="Q1741" i="16" a="1"/>
  <c r="Q1741" i="16" s="1"/>
  <c r="Q1761" i="16" a="1"/>
  <c r="Q1761" i="16" s="1"/>
  <c r="Q1792" i="16" a="1"/>
  <c r="Q1792" i="16" s="1"/>
  <c r="Q1768" i="16" a="1"/>
  <c r="Q1768" i="16" s="1"/>
  <c r="Q1802" i="16" a="1"/>
  <c r="Q1802" i="16" s="1"/>
  <c r="Q1725" i="16" a="1"/>
  <c r="Q1725" i="16" s="1"/>
  <c r="Q1730" i="16" a="1"/>
  <c r="Q1730" i="16" s="1"/>
  <c r="Q1745" i="16" a="1"/>
  <c r="Q1745" i="16" s="1"/>
  <c r="Q1758" i="16" a="1"/>
  <c r="Q1758" i="16" s="1"/>
  <c r="Q1779" i="16" a="1"/>
  <c r="Q1779" i="16" s="1"/>
  <c r="Q1759" i="16" a="1"/>
  <c r="Q1759" i="16" s="1"/>
  <c r="Q1766" i="16" a="1"/>
  <c r="Q1766" i="16" s="1"/>
  <c r="Q1729" i="16" a="1"/>
  <c r="Q1729" i="16" s="1"/>
  <c r="Q1688" i="16" a="1"/>
  <c r="Q1688" i="16" s="1"/>
  <c r="Q1746" i="16" a="1"/>
  <c r="Q1746" i="16" s="1"/>
  <c r="Q1727" i="16" a="1"/>
  <c r="Q1727" i="16" s="1"/>
  <c r="Q1672" i="16" a="1"/>
  <c r="Q1672" i="16" s="1"/>
  <c r="Q1711" i="16" a="1"/>
  <c r="Q1711" i="16" s="1"/>
  <c r="Q1740" i="16" a="1"/>
  <c r="Q1740" i="16" s="1"/>
  <c r="Q1681" i="16" a="1"/>
  <c r="Q1681" i="16" s="1"/>
  <c r="Q1677" i="16" a="1"/>
  <c r="Q1677" i="16" s="1"/>
  <c r="Q1744" i="16" a="1"/>
  <c r="Q1744" i="16" s="1"/>
  <c r="Q1799" i="16" a="1"/>
  <c r="Q1799" i="16" s="1"/>
  <c r="Q1804" i="16" a="1"/>
  <c r="Q1804" i="16" s="1"/>
  <c r="Q1780" i="16" a="1"/>
  <c r="Q1780" i="16" s="1"/>
  <c r="Q1774" i="16" a="1"/>
  <c r="Q1774" i="16" s="1"/>
  <c r="Q1676" i="16" a="1"/>
  <c r="Q1676" i="16" s="1"/>
  <c r="Q1698" i="16" a="1"/>
  <c r="Q1698" i="16" s="1"/>
  <c r="Q1793" i="16" a="1"/>
  <c r="Q1793" i="16" s="1"/>
  <c r="Q1682" i="16" a="1"/>
  <c r="Q1682" i="16" s="1"/>
  <c r="Q1692" i="16" a="1"/>
  <c r="Q1692" i="16" s="1"/>
  <c r="Q1726" i="16" a="1"/>
  <c r="Q1726" i="16" s="1"/>
  <c r="Q1707" i="16" a="1"/>
  <c r="Q1707" i="16" s="1"/>
  <c r="Q1691" i="16" a="1"/>
  <c r="Q1691" i="16" s="1"/>
  <c r="Q1783" i="16" a="1"/>
  <c r="Q1783" i="16" s="1"/>
  <c r="Q1673" i="16" a="1"/>
  <c r="Q1673" i="16" s="1"/>
  <c r="Q1743" i="16" a="1"/>
  <c r="Q1743" i="16" s="1"/>
  <c r="Q1784" i="16" a="1"/>
  <c r="Q1784" i="16" s="1"/>
  <c r="Q1757" i="16" a="1"/>
  <c r="Q1757" i="16" s="1"/>
  <c r="Q1769" i="16" a="1"/>
  <c r="Q1769" i="16" s="1"/>
  <c r="Q1800" i="16" a="1"/>
  <c r="Q1800" i="16" s="1"/>
  <c r="Q1776" i="16" a="1"/>
  <c r="Q1776" i="16" s="1"/>
  <c r="Q1680" i="16" a="1"/>
  <c r="Q1680" i="16" s="1"/>
  <c r="Q1738" i="16" a="1"/>
  <c r="Q1738" i="16" s="1"/>
  <c r="Q1787" i="16" a="1"/>
  <c r="Q1787" i="16" s="1"/>
  <c r="Q1760" i="16" a="1"/>
  <c r="Q1760" i="16" s="1"/>
  <c r="Q1794" i="16" a="1"/>
  <c r="Q1794" i="16" s="1"/>
  <c r="Q1704" i="16" a="1"/>
  <c r="Q1704" i="16" s="1"/>
  <c r="Q1751" i="16" a="1"/>
  <c r="Q1751" i="16" s="1"/>
  <c r="Q1735" i="16" a="1"/>
  <c r="Q1735" i="16" s="1"/>
  <c r="Q1733" i="16" a="1"/>
  <c r="Q1733" i="16" s="1"/>
  <c r="Q1719" i="16" a="1"/>
  <c r="Q1719" i="16" s="1"/>
  <c r="Q1753" i="16" a="1"/>
  <c r="Q1753" i="16" s="1"/>
  <c r="Q1803" i="16" a="1"/>
  <c r="Q1803" i="16" s="1"/>
  <c r="Q1703" i="16" a="1"/>
  <c r="Q1703" i="16" s="1"/>
  <c r="Q1732" i="16" a="1"/>
  <c r="Q1732" i="16" s="1"/>
  <c r="Q1795" i="16" a="1"/>
  <c r="Q1795" i="16" s="1"/>
  <c r="Q1709" i="16" a="1"/>
  <c r="Q1709" i="16" s="1"/>
  <c r="Q1710" i="16" a="1"/>
  <c r="Q1710" i="16" s="1"/>
  <c r="Q1700" i="16" a="1"/>
  <c r="Q1700" i="16" s="1"/>
  <c r="Q1807" i="16" a="1"/>
  <c r="Q1807" i="16" s="1"/>
  <c r="Q1697" i="16" a="1"/>
  <c r="Q1697" i="16" s="1"/>
  <c r="Q1772" i="16" a="1"/>
  <c r="Q1772" i="16" s="1"/>
  <c r="Q1796" i="16" a="1"/>
  <c r="Q1796" i="16" s="1"/>
  <c r="Q1764" i="16" a="1"/>
  <c r="Q1764" i="16" s="1"/>
  <c r="Q1798" i="16" a="1"/>
  <c r="Q1798" i="16" s="1"/>
  <c r="Q1674" i="16" a="1"/>
  <c r="Q1674" i="16" s="1"/>
  <c r="Q1756" i="16" a="1"/>
  <c r="Q1756" i="16" s="1"/>
  <c r="Q1696" i="16" a="1"/>
  <c r="Q1696" i="16" s="1"/>
  <c r="Q1788" i="16" a="1"/>
  <c r="Q1788" i="16" s="1"/>
  <c r="Q1789" i="16" a="1"/>
  <c r="Q1789" i="16" s="1"/>
  <c r="Q1786" i="16" a="1"/>
  <c r="Q1786" i="16" s="1"/>
  <c r="Q1722" i="16" a="1"/>
  <c r="Q1722" i="16" s="1"/>
  <c r="Q1778" i="16" a="1"/>
  <c r="Q1778" i="16" s="1"/>
  <c r="Q1775" i="16" a="1"/>
  <c r="Q1775" i="16" s="1"/>
  <c r="Q1724" i="16" a="1"/>
  <c r="Q1724" i="16" s="1"/>
  <c r="Q1754" i="16" a="1"/>
  <c r="Q1754" i="16" s="1"/>
  <c r="Q1734" i="16" a="1"/>
  <c r="Q1734" i="16" s="1"/>
  <c r="Q1721" i="16" a="1"/>
  <c r="Q1721" i="16" s="1"/>
  <c r="Q1790" i="16" a="1"/>
  <c r="Q1790" i="16" s="1"/>
  <c r="Q1720" i="16" a="1"/>
  <c r="Q1720" i="16" s="1"/>
  <c r="Q1690" i="16" a="1"/>
  <c r="Q1690" i="16" s="1"/>
  <c r="Q1749" i="16" a="1"/>
  <c r="Q1749" i="16" s="1"/>
  <c r="Q1684" i="16" a="1"/>
  <c r="Q1684" i="16" s="1"/>
  <c r="Q1699" i="16" a="1"/>
  <c r="Q1699" i="16" s="1"/>
  <c r="Q1752" i="16" a="1"/>
  <c r="Q1752" i="16" s="1"/>
  <c r="Q1728" i="16" a="1"/>
  <c r="Q1728" i="16" s="1"/>
  <c r="Q1717" i="16" a="1"/>
  <c r="Q1717" i="16" s="1"/>
  <c r="Q1806" i="16" a="1"/>
  <c r="Q1806" i="16" s="1"/>
  <c r="Q1771" i="16" a="1"/>
  <c r="Q1771" i="16" s="1"/>
  <c r="Q1747" i="16" a="1"/>
  <c r="Q1747" i="16" s="1"/>
  <c r="Q1714" i="16" a="1"/>
  <c r="Q1714" i="16" s="1"/>
  <c r="Q1695" i="16" a="1"/>
  <c r="Q1695" i="16" s="1"/>
  <c r="Q1781" i="16" a="1"/>
  <c r="Q1781" i="16" s="1"/>
  <c r="F61" i="20"/>
  <c r="G61" i="20"/>
  <c r="C60" i="20"/>
  <c r="P478" i="16"/>
  <c r="P1253" i="14"/>
  <c r="P569" i="16"/>
  <c r="H73" i="20"/>
  <c r="G73" i="20"/>
  <c r="F73" i="20"/>
  <c r="O73" i="20"/>
  <c r="C74" i="20"/>
  <c r="U73" i="20"/>
  <c r="R73" i="20"/>
  <c r="Q1642" i="16" l="1" a="1"/>
  <c r="Q1642" i="16" s="1"/>
  <c r="Q1657" i="16" a="1"/>
  <c r="Q1657" i="16" s="1"/>
  <c r="Q1625" i="16" a="1"/>
  <c r="Q1625" i="16" s="1"/>
  <c r="Q1629" i="16" a="1"/>
  <c r="Q1629" i="16" s="1"/>
  <c r="Q1634" i="16" a="1"/>
  <c r="Q1634" i="16" s="1"/>
  <c r="Q1644" i="16" a="1"/>
  <c r="Q1644" i="16" s="1"/>
  <c r="Q1630" i="16" a="1"/>
  <c r="Q1630" i="16" s="1"/>
  <c r="Q1648" i="16" a="1"/>
  <c r="Q1648" i="16" s="1"/>
  <c r="Q1667" i="16" a="1"/>
  <c r="Q1667" i="16" s="1"/>
  <c r="Q1637" i="16" a="1"/>
  <c r="Q1637" i="16" s="1"/>
  <c r="Q1623" i="16" a="1"/>
  <c r="Q1623" i="16" s="1"/>
  <c r="Q1652" i="16" a="1"/>
  <c r="Q1652" i="16" s="1"/>
  <c r="Q1640" i="16" a="1"/>
  <c r="Q1640" i="16" s="1"/>
  <c r="Q1649" i="16" a="1"/>
  <c r="Q1649" i="16" s="1"/>
  <c r="Q1659" i="16" a="1"/>
  <c r="Q1659" i="16" s="1"/>
  <c r="Q1632" i="16" a="1"/>
  <c r="Q1632" i="16" s="1"/>
  <c r="Q1621" i="16" a="1"/>
  <c r="Q1621" i="16" s="1"/>
  <c r="Q1626" i="16" a="1"/>
  <c r="Q1626" i="16" s="1"/>
  <c r="Q1636" i="16" a="1"/>
  <c r="Q1636" i="16" s="1"/>
  <c r="Q1651" i="16" a="1"/>
  <c r="Q1651" i="16" s="1"/>
  <c r="Q1620" i="16" a="1"/>
  <c r="Q1620" i="16" s="1"/>
  <c r="Q1654" i="16" a="1"/>
  <c r="Q1654" i="16" s="1"/>
  <c r="Q1635" i="16" a="1"/>
  <c r="Q1635" i="16" s="1"/>
  <c r="Q1641" i="16" a="1"/>
  <c r="Q1641" i="16" s="1"/>
  <c r="Q1622" i="16" a="1"/>
  <c r="Q1622" i="16" s="1"/>
  <c r="Q1624" i="16" a="1"/>
  <c r="Q1624" i="16" s="1"/>
  <c r="Q1661" i="16" a="1"/>
  <c r="Q1661" i="16" s="1"/>
  <c r="Q1647" i="16" a="1"/>
  <c r="Q1647" i="16" s="1"/>
  <c r="Q1663" i="16" a="1"/>
  <c r="Q1663" i="16" s="1"/>
  <c r="Q1666" i="16" a="1"/>
  <c r="Q1666" i="16" s="1"/>
  <c r="Q1631" i="16" a="1"/>
  <c r="Q1631" i="16" s="1"/>
  <c r="Q1660" i="16" a="1"/>
  <c r="Q1660" i="16" s="1"/>
  <c r="Q1618" i="16" a="1"/>
  <c r="Q1618" i="16" s="1"/>
  <c r="Q1628" i="16" a="1"/>
  <c r="Q1628" i="16" s="1"/>
  <c r="Q1662" i="16" a="1"/>
  <c r="Q1662" i="16" s="1"/>
  <c r="Q1643" i="16" a="1"/>
  <c r="Q1643" i="16" s="1"/>
  <c r="Q1665" i="16" a="1"/>
  <c r="Q1665" i="16" s="1"/>
  <c r="Q1646" i="16" a="1"/>
  <c r="Q1646" i="16" s="1"/>
  <c r="Q1656" i="16" a="1"/>
  <c r="Q1656" i="16" s="1"/>
  <c r="Q1664" i="16" a="1"/>
  <c r="Q1664" i="16" s="1"/>
  <c r="Q1653" i="16" a="1"/>
  <c r="Q1653" i="16" s="1"/>
  <c r="Q1619" i="16" a="1"/>
  <c r="Q1619" i="16" s="1"/>
  <c r="Q1645" i="16" a="1"/>
  <c r="Q1645" i="16" s="1"/>
  <c r="Q1650" i="16" a="1"/>
  <c r="Q1650" i="16" s="1"/>
  <c r="Q1633" i="16" a="1"/>
  <c r="Q1633" i="16" s="1"/>
  <c r="Q1627" i="16" a="1"/>
  <c r="Q1627" i="16" s="1"/>
  <c r="Q1668" i="16" a="1"/>
  <c r="Q1668" i="16" s="1"/>
  <c r="Q1638" i="16" a="1"/>
  <c r="Q1638" i="16" s="1"/>
  <c r="Q1655" i="16" a="1"/>
  <c r="Q1655" i="16" s="1"/>
  <c r="Q1639" i="16" a="1"/>
  <c r="Q1639" i="16" s="1"/>
  <c r="Q1658" i="16" a="1"/>
  <c r="Q1658" i="16" s="1"/>
  <c r="G60" i="20"/>
  <c r="F60" i="20"/>
  <c r="C59" i="20"/>
  <c r="P479" i="16"/>
  <c r="P1254" i="14"/>
  <c r="P570" i="16"/>
  <c r="H74" i="20"/>
  <c r="F74" i="20"/>
  <c r="C75" i="20"/>
  <c r="Q24" i="17" s="1" a="1"/>
  <c r="Q24" i="17" s="1"/>
  <c r="Q29" i="17" s="1"/>
  <c r="G74" i="20"/>
  <c r="O74" i="20"/>
  <c r="U74" i="20"/>
  <c r="R74" i="20"/>
  <c r="Q1609" i="16" l="1" a="1"/>
  <c r="Q1609" i="16" s="1"/>
  <c r="Q1584" i="16" a="1"/>
  <c r="Q1584" i="16" s="1"/>
  <c r="Q1561" i="16" a="1"/>
  <c r="Q1561" i="16" s="1"/>
  <c r="Q1566" i="16" a="1"/>
  <c r="Q1566" i="16" s="1"/>
  <c r="Q1578" i="16" a="1"/>
  <c r="Q1578" i="16" s="1"/>
  <c r="Q1588" i="16" a="1"/>
  <c r="Q1588" i="16" s="1"/>
  <c r="Q1573" i="16" a="1"/>
  <c r="Q1573" i="16" s="1"/>
  <c r="Q1615" i="16" a="1"/>
  <c r="Q1615" i="16" s="1"/>
  <c r="Q1577" i="16" a="1"/>
  <c r="Q1577" i="16" s="1"/>
  <c r="Q1617" i="16" a="1"/>
  <c r="Q1617" i="16" s="1"/>
  <c r="Q1580" i="16" a="1"/>
  <c r="Q1580" i="16" s="1"/>
  <c r="Q1593" i="16" a="1"/>
  <c r="Q1593" i="16" s="1"/>
  <c r="Q1611" i="16" a="1"/>
  <c r="Q1611" i="16" s="1"/>
  <c r="Q1555" i="16" a="1"/>
  <c r="Q1555" i="16" s="1"/>
  <c r="Q1567" i="16" a="1"/>
  <c r="Q1567" i="16" s="1"/>
  <c r="Q1600" i="16" a="1"/>
  <c r="Q1600" i="16" s="1"/>
  <c r="Q1564" i="16" a="1"/>
  <c r="Q1564" i="16" s="1"/>
  <c r="Q1574" i="16" a="1"/>
  <c r="Q1574" i="16" s="1"/>
  <c r="Q1605" i="16" a="1"/>
  <c r="Q1605" i="16" s="1"/>
  <c r="Q1610" i="16" a="1"/>
  <c r="Q1610" i="16" s="1"/>
  <c r="Q1595" i="16" a="1"/>
  <c r="Q1595" i="16" s="1"/>
  <c r="Q1607" i="16" a="1"/>
  <c r="Q1607" i="16" s="1"/>
  <c r="Q1568" i="16" a="1"/>
  <c r="Q1568" i="16" s="1"/>
  <c r="Q1591" i="16" a="1"/>
  <c r="Q1591" i="16" s="1"/>
  <c r="Q1601" i="16" a="1"/>
  <c r="Q1601" i="16" s="1"/>
  <c r="Q1604" i="16" a="1"/>
  <c r="Q1604" i="16" s="1"/>
  <c r="Q1570" i="16" a="1"/>
  <c r="Q1570" i="16" s="1"/>
  <c r="Q1565" i="16" a="1"/>
  <c r="Q1565" i="16" s="1"/>
  <c r="Q1606" i="16" a="1"/>
  <c r="Q1606" i="16" s="1"/>
  <c r="Q1587" i="16" a="1"/>
  <c r="Q1587" i="16" s="1"/>
  <c r="Q1575" i="16" a="1"/>
  <c r="Q1575" i="16" s="1"/>
  <c r="Q1590" i="16" a="1"/>
  <c r="Q1590" i="16" s="1"/>
  <c r="Q1614" i="16" a="1"/>
  <c r="Q1614" i="16" s="1"/>
  <c r="Q1562" i="16" a="1"/>
  <c r="Q1562" i="16" s="1"/>
  <c r="Q1608" i="16" a="1"/>
  <c r="Q1608" i="16" s="1"/>
  <c r="Q1576" i="16" a="1"/>
  <c r="Q1576" i="16" s="1"/>
  <c r="Q1559" i="16" a="1"/>
  <c r="Q1559" i="16" s="1"/>
  <c r="Q1592" i="16" a="1"/>
  <c r="Q1592" i="16" s="1"/>
  <c r="Q1569" i="16" a="1"/>
  <c r="Q1569" i="16" s="1"/>
  <c r="Q1603" i="16" a="1"/>
  <c r="Q1603" i="16" s="1"/>
  <c r="Q1613" i="16" a="1"/>
  <c r="Q1613" i="16" s="1"/>
  <c r="Q1597" i="16" a="1"/>
  <c r="Q1597" i="16" s="1"/>
  <c r="Q1602" i="16" a="1"/>
  <c r="Q1602" i="16" s="1"/>
  <c r="Q1583" i="16" a="1"/>
  <c r="Q1583" i="16" s="1"/>
  <c r="Q1585" i="16" a="1"/>
  <c r="Q1585" i="16" s="1"/>
  <c r="Q1599" i="16" a="1"/>
  <c r="Q1599" i="16" s="1"/>
  <c r="Q1560" i="16" a="1"/>
  <c r="Q1560" i="16" s="1"/>
  <c r="Q1612" i="16" a="1"/>
  <c r="Q1612" i="16" s="1"/>
  <c r="Q1616" i="16" a="1"/>
  <c r="Q1616" i="16" s="1"/>
  <c r="Q1596" i="16" a="1"/>
  <c r="Q1596" i="16" s="1"/>
  <c r="Q1556" i="16" a="1"/>
  <c r="Q1556" i="16" s="1"/>
  <c r="Q1594" i="16" a="1"/>
  <c r="Q1594" i="16" s="1"/>
  <c r="Q1558" i="16" a="1"/>
  <c r="Q1558" i="16" s="1"/>
  <c r="Q1563" i="16" a="1"/>
  <c r="Q1563" i="16" s="1"/>
  <c r="Q1589" i="16" a="1"/>
  <c r="Q1589" i="16" s="1"/>
  <c r="Q1581" i="16" a="1"/>
  <c r="Q1581" i="16" s="1"/>
  <c r="Q1598" i="16" a="1"/>
  <c r="Q1598" i="16" s="1"/>
  <c r="Q1579" i="16" a="1"/>
  <c r="Q1579" i="16" s="1"/>
  <c r="Q1554" i="16" a="1"/>
  <c r="Q1554" i="16" s="1"/>
  <c r="Q1557" i="16" a="1"/>
  <c r="Q1557" i="16" s="1"/>
  <c r="Q1586" i="16" a="1"/>
  <c r="Q1586" i="16" s="1"/>
  <c r="Q1582" i="16" a="1"/>
  <c r="Q1582" i="16" s="1"/>
  <c r="Q1572" i="16" a="1"/>
  <c r="Q1572" i="16" s="1"/>
  <c r="Q1571" i="16" a="1"/>
  <c r="Q1571" i="16" s="1"/>
  <c r="F59" i="20"/>
  <c r="G59" i="20"/>
  <c r="C58" i="20"/>
  <c r="P480" i="16"/>
  <c r="P1255" i="14"/>
  <c r="P571" i="16"/>
  <c r="H75" i="20"/>
  <c r="R75" i="20"/>
  <c r="O75" i="20"/>
  <c r="C76" i="20"/>
  <c r="F75" i="20"/>
  <c r="G75" i="20"/>
  <c r="U75" i="20"/>
  <c r="Q1522" i="16" l="1" a="1"/>
  <c r="Q1522" i="16" s="1"/>
  <c r="Q1526" i="16" a="1"/>
  <c r="Q1526" i="16" s="1"/>
  <c r="Q1520" i="16" a="1"/>
  <c r="Q1520" i="16" s="1"/>
  <c r="Q1504" i="16" a="1"/>
  <c r="Q1504" i="16" s="1"/>
  <c r="Q1547" i="16" a="1"/>
  <c r="Q1547" i="16" s="1"/>
  <c r="Q1514" i="16" a="1"/>
  <c r="Q1514" i="16" s="1"/>
  <c r="Q1527" i="16" a="1"/>
  <c r="Q1527" i="16" s="1"/>
  <c r="Q1540" i="16" a="1"/>
  <c r="Q1540" i="16" s="1"/>
  <c r="Q1553" i="16" a="1"/>
  <c r="Q1553" i="16" s="1"/>
  <c r="Q1534" i="16" a="1"/>
  <c r="Q1534" i="16" s="1"/>
  <c r="Q1541" i="16" a="1"/>
  <c r="Q1541" i="16" s="1"/>
  <c r="Q1505" i="16" a="1"/>
  <c r="Q1505" i="16" s="1"/>
  <c r="Q1512" i="16" a="1"/>
  <c r="Q1512" i="16" s="1"/>
  <c r="Q1525" i="16" a="1"/>
  <c r="Q1525" i="16" s="1"/>
  <c r="Q1535" i="16" a="1"/>
  <c r="Q1535" i="16" s="1"/>
  <c r="Q1548" i="16" a="1"/>
  <c r="Q1548" i="16" s="1"/>
  <c r="Q1539" i="16" a="1"/>
  <c r="Q1539" i="16" s="1"/>
  <c r="Q1501" i="16" a="1"/>
  <c r="Q1501" i="16" s="1"/>
  <c r="Q1519" i="16" a="1"/>
  <c r="Q1519" i="16" s="1"/>
  <c r="Q1532" i="16" a="1"/>
  <c r="Q1532" i="16" s="1"/>
  <c r="Q1545" i="16" a="1"/>
  <c r="Q1545" i="16" s="1"/>
  <c r="Q1517" i="16" a="1"/>
  <c r="Q1517" i="16" s="1"/>
  <c r="Q1523" i="16" a="1"/>
  <c r="Q1523" i="16" s="1"/>
  <c r="Q1552" i="16" a="1"/>
  <c r="Q1552" i="16" s="1"/>
  <c r="Q1506" i="16" a="1"/>
  <c r="Q1506" i="16" s="1"/>
  <c r="Q1516" i="16" a="1"/>
  <c r="Q1516" i="16" s="1"/>
  <c r="Q1529" i="16" a="1"/>
  <c r="Q1529" i="16" s="1"/>
  <c r="Q1509" i="16" a="1"/>
  <c r="Q1509" i="16" s="1"/>
  <c r="Q1499" i="16" a="1"/>
  <c r="Q1499" i="16" s="1"/>
  <c r="Q1550" i="16" a="1"/>
  <c r="Q1550" i="16" s="1"/>
  <c r="Q1542" i="16" a="1"/>
  <c r="Q1542" i="16" s="1"/>
  <c r="Q1546" i="16" a="1"/>
  <c r="Q1546" i="16" s="1"/>
  <c r="Q1549" i="16" a="1"/>
  <c r="Q1549" i="16" s="1"/>
  <c r="Q1531" i="16" a="1"/>
  <c r="Q1531" i="16" s="1"/>
  <c r="Q1511" i="16" a="1"/>
  <c r="Q1511" i="16" s="1"/>
  <c r="Q1524" i="16" a="1"/>
  <c r="Q1524" i="16" s="1"/>
  <c r="Q1537" i="16" a="1"/>
  <c r="Q1537" i="16" s="1"/>
  <c r="Q1515" i="16" a="1"/>
  <c r="Q1515" i="16" s="1"/>
  <c r="Q1544" i="16" a="1"/>
  <c r="Q1544" i="16" s="1"/>
  <c r="Q1508" i="16" a="1"/>
  <c r="Q1508" i="16" s="1"/>
  <c r="Q1521" i="16" a="1"/>
  <c r="Q1521" i="16" s="1"/>
  <c r="Q1551" i="16" a="1"/>
  <c r="Q1551" i="16" s="1"/>
  <c r="Q1500" i="16" a="1"/>
  <c r="Q1500" i="16" s="1"/>
  <c r="Q1507" i="16" a="1"/>
  <c r="Q1507" i="16" s="1"/>
  <c r="Q1536" i="16" a="1"/>
  <c r="Q1536" i="16" s="1"/>
  <c r="Q1543" i="16" a="1"/>
  <c r="Q1543" i="16" s="1"/>
  <c r="Q1538" i="16" a="1"/>
  <c r="Q1538" i="16" s="1"/>
  <c r="Q1518" i="16" a="1"/>
  <c r="Q1518" i="16" s="1"/>
  <c r="Q1530" i="16" a="1"/>
  <c r="Q1530" i="16" s="1"/>
  <c r="Q1533" i="16" a="1"/>
  <c r="Q1533" i="16" s="1"/>
  <c r="Q1513" i="16" a="1"/>
  <c r="Q1513" i="16" s="1"/>
  <c r="Q1528" i="16" a="1"/>
  <c r="Q1528" i="16" s="1"/>
  <c r="Q1503" i="16" a="1"/>
  <c r="Q1503" i="16" s="1"/>
  <c r="Q1502" i="16" a="1"/>
  <c r="Q1502" i="16" s="1"/>
  <c r="Q1510" i="16" a="1"/>
  <c r="Q1510" i="16" s="1"/>
  <c r="G58" i="20"/>
  <c r="F58" i="20"/>
  <c r="C57" i="20"/>
  <c r="P481" i="16"/>
  <c r="P1256" i="14"/>
  <c r="P572" i="16"/>
  <c r="H76" i="20"/>
  <c r="O76" i="20"/>
  <c r="F76" i="20"/>
  <c r="C77" i="20"/>
  <c r="U76" i="20"/>
  <c r="G76" i="20"/>
  <c r="R76" i="20"/>
  <c r="Q1494" i="16" l="1" a="1"/>
  <c r="Q1494" i="16" s="1"/>
  <c r="Q1449" i="16" a="1"/>
  <c r="Q1449" i="16" s="1"/>
  <c r="Q1474" i="16" a="1"/>
  <c r="Q1474" i="16" s="1"/>
  <c r="Q1487" i="16" a="1"/>
  <c r="Q1487" i="16" s="1"/>
  <c r="Q1492" i="16" a="1"/>
  <c r="Q1492" i="16" s="1"/>
  <c r="Q1497" i="16" a="1"/>
  <c r="Q1497" i="16" s="1"/>
  <c r="Q1446" i="16" a="1"/>
  <c r="Q1446" i="16" s="1"/>
  <c r="Q1452" i="16" a="1"/>
  <c r="Q1452" i="16" s="1"/>
  <c r="Q1429" i="16" a="1"/>
  <c r="Q1429" i="16" s="1"/>
  <c r="Q1486" i="16" a="1"/>
  <c r="Q1486" i="16" s="1"/>
  <c r="Q1441" i="16" a="1"/>
  <c r="Q1441" i="16" s="1"/>
  <c r="Q1469" i="16" a="1"/>
  <c r="Q1469" i="16" s="1"/>
  <c r="Q1479" i="16" a="1"/>
  <c r="Q1479" i="16" s="1"/>
  <c r="Q1484" i="16" a="1"/>
  <c r="Q1484" i="16" s="1"/>
  <c r="Q1438" i="16" a="1"/>
  <c r="Q1438" i="16" s="1"/>
  <c r="Q1442" i="16" a="1"/>
  <c r="Q1442" i="16" s="1"/>
  <c r="Q1447" i="16" a="1"/>
  <c r="Q1447" i="16" s="1"/>
  <c r="Q1440" i="16" a="1"/>
  <c r="Q1440" i="16" s="1"/>
  <c r="Q1431" i="16" a="1"/>
  <c r="Q1431" i="16" s="1"/>
  <c r="Q1434" i="16" a="1"/>
  <c r="Q1434" i="16" s="1"/>
  <c r="Q1488" i="16" a="1"/>
  <c r="Q1488" i="16" s="1"/>
  <c r="Q1428" i="16" a="1"/>
  <c r="Q1428" i="16" s="1"/>
  <c r="Q1472" i="16" a="1"/>
  <c r="Q1472" i="16" s="1"/>
  <c r="Q1485" i="16" a="1"/>
  <c r="Q1485" i="16" s="1"/>
  <c r="Q1464" i="16" a="1"/>
  <c r="Q1464" i="16" s="1"/>
  <c r="Q1444" i="16" a="1"/>
  <c r="Q1444" i="16" s="1"/>
  <c r="Q1473" i="16" a="1"/>
  <c r="Q1473" i="16" s="1"/>
  <c r="Q1450" i="16" a="1"/>
  <c r="Q1450" i="16" s="1"/>
  <c r="Q1478" i="16" a="1"/>
  <c r="Q1478" i="16" s="1"/>
  <c r="Q1433" i="16" a="1"/>
  <c r="Q1433" i="16" s="1"/>
  <c r="Q1461" i="16" a="1"/>
  <c r="Q1461" i="16" s="1"/>
  <c r="Q1466" i="16" a="1"/>
  <c r="Q1466" i="16" s="1"/>
  <c r="Q1476" i="16" a="1"/>
  <c r="Q1476" i="16" s="1"/>
  <c r="Q1468" i="16" a="1"/>
  <c r="Q1468" i="16" s="1"/>
  <c r="Q1457" i="16" a="1"/>
  <c r="Q1457" i="16" s="1"/>
  <c r="Q1483" i="16" a="1"/>
  <c r="Q1483" i="16" s="1"/>
  <c r="Q1443" i="16" a="1"/>
  <c r="Q1443" i="16" s="1"/>
  <c r="Q1448" i="16" a="1"/>
  <c r="Q1448" i="16" s="1"/>
  <c r="Q1430" i="16" a="1"/>
  <c r="Q1430" i="16" s="1"/>
  <c r="Q1463" i="16" a="1"/>
  <c r="Q1463" i="16" s="1"/>
  <c r="Q1470" i="16" a="1"/>
  <c r="Q1470" i="16" s="1"/>
  <c r="Q1436" i="16" a="1"/>
  <c r="Q1436" i="16" s="1"/>
  <c r="Q1480" i="16" a="1"/>
  <c r="Q1480" i="16" s="1"/>
  <c r="Q1493" i="16" a="1"/>
  <c r="Q1493" i="16" s="1"/>
  <c r="Q1460" i="16" a="1"/>
  <c r="Q1460" i="16" s="1"/>
  <c r="Q1496" i="16" a="1"/>
  <c r="Q1496" i="16" s="1"/>
  <c r="Q1467" i="16" a="1"/>
  <c r="Q1467" i="16" s="1"/>
  <c r="Q1477" i="16" a="1"/>
  <c r="Q1477" i="16" s="1"/>
  <c r="Q1498" i="16" a="1"/>
  <c r="Q1498" i="16" s="1"/>
  <c r="Q1491" i="16" a="1"/>
  <c r="Q1491" i="16" s="1"/>
  <c r="Q1471" i="16" a="1"/>
  <c r="Q1471" i="16" s="1"/>
  <c r="Q1432" i="16" a="1"/>
  <c r="Q1432" i="16" s="1"/>
  <c r="Q1462" i="16" a="1"/>
  <c r="Q1462" i="16" s="1"/>
  <c r="Q1455" i="16" a="1"/>
  <c r="Q1455" i="16" s="1"/>
  <c r="Q1490" i="16" a="1"/>
  <c r="Q1490" i="16" s="1"/>
  <c r="Q1495" i="16" a="1"/>
  <c r="Q1495" i="16" s="1"/>
  <c r="Q1437" i="16" a="1"/>
  <c r="Q1437" i="16" s="1"/>
  <c r="Q1435" i="16" a="1"/>
  <c r="Q1435" i="16" s="1"/>
  <c r="Q1439" i="16" a="1"/>
  <c r="Q1439" i="16" s="1"/>
  <c r="Q1489" i="16" a="1"/>
  <c r="Q1489" i="16" s="1"/>
  <c r="Q1482" i="16" a="1"/>
  <c r="Q1482" i="16" s="1"/>
  <c r="Q1453" i="16" a="1"/>
  <c r="Q1453" i="16" s="1"/>
  <c r="Q1481" i="16" a="1"/>
  <c r="Q1481" i="16" s="1"/>
  <c r="Q1451" i="16" a="1"/>
  <c r="Q1451" i="16" s="1"/>
  <c r="Q1475" i="16" a="1"/>
  <c r="Q1475" i="16" s="1"/>
  <c r="Q1456" i="16" a="1"/>
  <c r="Q1456" i="16" s="1"/>
  <c r="Q1465" i="16" a="1"/>
  <c r="Q1465" i="16" s="1"/>
  <c r="Q1458" i="16" a="1"/>
  <c r="Q1458" i="16" s="1"/>
  <c r="Q1459" i="16" a="1"/>
  <c r="Q1459" i="16" s="1"/>
  <c r="Q1454" i="16" a="1"/>
  <c r="Q1454" i="16" s="1"/>
  <c r="Q1445" i="16" a="1"/>
  <c r="Q1445" i="16" s="1"/>
  <c r="C56" i="20"/>
  <c r="G57" i="20"/>
  <c r="F57" i="20"/>
  <c r="P482" i="16"/>
  <c r="P1257" i="14"/>
  <c r="P573" i="16"/>
  <c r="H77" i="20"/>
  <c r="R77" i="20"/>
  <c r="O77" i="20"/>
  <c r="G77" i="20"/>
  <c r="U77" i="20"/>
  <c r="C78" i="20"/>
  <c r="F77" i="20"/>
  <c r="Q1309" i="16" l="1" a="1"/>
  <c r="Q1309" i="16" s="1"/>
  <c r="Q1402" i="16" a="1"/>
  <c r="Q1402" i="16" s="1"/>
  <c r="Q1423" i="16" a="1"/>
  <c r="Q1423" i="16" s="1"/>
  <c r="Q1385" i="16" a="1"/>
  <c r="Q1385" i="16" s="1"/>
  <c r="Q1382" i="16" a="1"/>
  <c r="Q1382" i="16" s="1"/>
  <c r="Q1411" i="16" a="1"/>
  <c r="Q1411" i="16" s="1"/>
  <c r="Q1416" i="16" a="1"/>
  <c r="Q1416" i="16" s="1"/>
  <c r="Q1344" i="16" a="1"/>
  <c r="Q1344" i="16" s="1"/>
  <c r="Q1362" i="16" a="1"/>
  <c r="Q1362" i="16" s="1"/>
  <c r="Q1388" i="16" a="1"/>
  <c r="Q1388" i="16" s="1"/>
  <c r="Q1322" i="16" a="1"/>
  <c r="Q1322" i="16" s="1"/>
  <c r="Q1337" i="16" a="1"/>
  <c r="Q1337" i="16" s="1"/>
  <c r="Q1355" i="16" a="1"/>
  <c r="Q1355" i="16" s="1"/>
  <c r="Q1360" i="16" a="1"/>
  <c r="Q1360" i="16" s="1"/>
  <c r="Q1327" i="16" a="1"/>
  <c r="Q1327" i="16" s="1"/>
  <c r="Q1415" i="16" a="1"/>
  <c r="Q1415" i="16" s="1"/>
  <c r="Q1317" i="16" a="1"/>
  <c r="Q1317" i="16" s="1"/>
  <c r="Q1347" i="16" a="1"/>
  <c r="Q1347" i="16" s="1"/>
  <c r="Q1354" i="16" a="1"/>
  <c r="Q1354" i="16" s="1"/>
  <c r="Q1314" i="16" a="1"/>
  <c r="Q1314" i="16" s="1"/>
  <c r="Q1332" i="16" a="1"/>
  <c r="Q1332" i="16" s="1"/>
  <c r="Q1381" i="16" a="1"/>
  <c r="Q1381" i="16" s="1"/>
  <c r="Q1399" i="16" a="1"/>
  <c r="Q1399" i="16" s="1"/>
  <c r="Q1364" i="16" a="1"/>
  <c r="Q1364" i="16" s="1"/>
  <c r="Q1361" i="16" a="1"/>
  <c r="Q1361" i="16" s="1"/>
  <c r="Q1387" i="16" a="1"/>
  <c r="Q1387" i="16" s="1"/>
  <c r="Q1392" i="16" a="1"/>
  <c r="Q1392" i="16" s="1"/>
  <c r="Q1405" i="16" a="1"/>
  <c r="Q1405" i="16" s="1"/>
  <c r="Q1365" i="16" a="1"/>
  <c r="Q1365" i="16" s="1"/>
  <c r="Q1383" i="16" a="1"/>
  <c r="Q1383" i="16" s="1"/>
  <c r="Q1412" i="16" a="1"/>
  <c r="Q1412" i="16" s="1"/>
  <c r="Q1351" i="16" a="1"/>
  <c r="Q1351" i="16" s="1"/>
  <c r="Q1348" i="16" a="1"/>
  <c r="Q1348" i="16" s="1"/>
  <c r="Q1366" i="16" a="1"/>
  <c r="Q1366" i="16" s="1"/>
  <c r="Q1379" i="16" a="1"/>
  <c r="Q1379" i="16" s="1"/>
  <c r="Q1389" i="16" a="1"/>
  <c r="Q1389" i="16" s="1"/>
  <c r="Q1377" i="16" a="1"/>
  <c r="Q1377" i="16" s="1"/>
  <c r="Q1408" i="16" a="1"/>
  <c r="Q1408" i="16" s="1"/>
  <c r="Q1315" i="16" a="1"/>
  <c r="Q1315" i="16" s="1"/>
  <c r="Q1341" i="16" a="1"/>
  <c r="Q1341" i="16" s="1"/>
  <c r="Q1316" i="16" a="1"/>
  <c r="Q1316" i="16" s="1"/>
  <c r="Q1329" i="16" a="1"/>
  <c r="Q1329" i="16" s="1"/>
  <c r="Q1334" i="16" a="1"/>
  <c r="Q1334" i="16" s="1"/>
  <c r="Q1417" i="16" a="1"/>
  <c r="Q1417" i="16" s="1"/>
  <c r="Q1414" i="16" a="1"/>
  <c r="Q1414" i="16" s="1"/>
  <c r="Q1328" i="16" a="1"/>
  <c r="Q1328" i="16" s="1"/>
  <c r="Q1338" i="16" a="1"/>
  <c r="Q1338" i="16" s="1"/>
  <c r="Q1313" i="16" a="1"/>
  <c r="Q1313" i="16" s="1"/>
  <c r="Q1318" i="16" a="1"/>
  <c r="Q1318" i="16" s="1"/>
  <c r="Q1394" i="16" a="1"/>
  <c r="Q1394" i="16" s="1"/>
  <c r="Q1359" i="16" a="1"/>
  <c r="Q1359" i="16" s="1"/>
  <c r="Q1375" i="16" a="1"/>
  <c r="Q1375" i="16" s="1"/>
  <c r="Q1319" i="16" a="1"/>
  <c r="Q1319" i="16" s="1"/>
  <c r="Q1350" i="16" a="1"/>
  <c r="Q1350" i="16" s="1"/>
  <c r="Q1386" i="16" a="1"/>
  <c r="Q1386" i="16" s="1"/>
  <c r="Q1407" i="16" a="1"/>
  <c r="Q1407" i="16" s="1"/>
  <c r="Q1372" i="16" a="1"/>
  <c r="Q1372" i="16" s="1"/>
  <c r="Q1369" i="16" a="1"/>
  <c r="Q1369" i="16" s="1"/>
  <c r="Q1395" i="16" a="1"/>
  <c r="Q1395" i="16" s="1"/>
  <c r="Q1400" i="16" a="1"/>
  <c r="Q1400" i="16" s="1"/>
  <c r="Q1413" i="16" a="1"/>
  <c r="Q1413" i="16" s="1"/>
  <c r="Q1373" i="16" a="1"/>
  <c r="Q1373" i="16" s="1"/>
  <c r="Q1420" i="16" a="1"/>
  <c r="Q1420" i="16" s="1"/>
  <c r="Q1356" i="16" a="1"/>
  <c r="Q1356" i="16" s="1"/>
  <c r="Q1353" i="16" a="1"/>
  <c r="Q1353" i="16" s="1"/>
  <c r="Q1374" i="16" a="1"/>
  <c r="Q1374" i="16" s="1"/>
  <c r="Q1384" i="16" a="1"/>
  <c r="Q1384" i="16" s="1"/>
  <c r="Q1397" i="16" a="1"/>
  <c r="Q1397" i="16" s="1"/>
  <c r="Q1331" i="16" a="1"/>
  <c r="Q1331" i="16" s="1"/>
  <c r="Q1421" i="16" a="1"/>
  <c r="Q1421" i="16" s="1"/>
  <c r="Q1426" i="16" a="1"/>
  <c r="Q1426" i="16" s="1"/>
  <c r="Q1391" i="16" a="1"/>
  <c r="Q1391" i="16" s="1"/>
  <c r="Q1349" i="16" a="1"/>
  <c r="Q1349" i="16" s="1"/>
  <c r="Q1324" i="16" a="1"/>
  <c r="Q1324" i="16" s="1"/>
  <c r="Q1346" i="16" a="1"/>
  <c r="Q1346" i="16" s="1"/>
  <c r="Q1401" i="16" a="1"/>
  <c r="Q1401" i="16" s="1"/>
  <c r="Q1335" i="16" a="1"/>
  <c r="Q1335" i="16" s="1"/>
  <c r="Q1424" i="16" a="1"/>
  <c r="Q1424" i="16" s="1"/>
  <c r="Q1406" i="16" a="1"/>
  <c r="Q1406" i="16" s="1"/>
  <c r="Q1376" i="16" a="1"/>
  <c r="Q1376" i="16" s="1"/>
  <c r="Q1410" i="16" a="1"/>
  <c r="Q1410" i="16" s="1"/>
  <c r="Q1370" i="16" a="1"/>
  <c r="Q1370" i="16" s="1"/>
  <c r="Q1396" i="16" a="1"/>
  <c r="Q1396" i="16" s="1"/>
  <c r="Q1330" i="16" a="1"/>
  <c r="Q1330" i="16" s="1"/>
  <c r="Q1367" i="16" a="1"/>
  <c r="Q1367" i="16" s="1"/>
  <c r="Q1342" i="16" a="1"/>
  <c r="Q1342" i="16" s="1"/>
  <c r="Q1425" i="16" a="1"/>
  <c r="Q1425" i="16" s="1"/>
  <c r="Q1343" i="16" a="1"/>
  <c r="Q1343" i="16" s="1"/>
  <c r="Q1371" i="16" a="1"/>
  <c r="Q1371" i="16" s="1"/>
  <c r="Q1422" i="16" a="1"/>
  <c r="Q1422" i="16" s="1"/>
  <c r="Q1308" i="16" a="1"/>
  <c r="Q1308" i="16" s="1"/>
  <c r="Q1310" i="16" a="1"/>
  <c r="Q1310" i="16" s="1"/>
  <c r="Q1352" i="16" a="1"/>
  <c r="Q1352" i="16" s="1"/>
  <c r="Q1312" i="16" a="1"/>
  <c r="Q1312" i="16" s="1"/>
  <c r="Q1325" i="16" a="1"/>
  <c r="Q1325" i="16" s="1"/>
  <c r="Q1404" i="16" a="1"/>
  <c r="Q1404" i="16" s="1"/>
  <c r="Q1368" i="16" a="1"/>
  <c r="Q1368" i="16" s="1"/>
  <c r="Q1339" i="16" a="1"/>
  <c r="Q1339" i="16" s="1"/>
  <c r="Q1380" i="16" a="1"/>
  <c r="Q1380" i="16" s="1"/>
  <c r="Q1321" i="16" a="1"/>
  <c r="Q1321" i="16" s="1"/>
  <c r="Q1418" i="16" a="1"/>
  <c r="Q1418" i="16" s="1"/>
  <c r="Q1378" i="16" a="1"/>
  <c r="Q1378" i="16" s="1"/>
  <c r="Q1398" i="16" a="1"/>
  <c r="Q1398" i="16" s="1"/>
  <c r="Q1419" i="16" a="1"/>
  <c r="Q1419" i="16" s="1"/>
  <c r="Q1323" i="16" a="1"/>
  <c r="Q1323" i="16" s="1"/>
  <c r="Q1311" i="16" a="1"/>
  <c r="Q1311" i="16" s="1"/>
  <c r="Q1336" i="16" a="1"/>
  <c r="Q1336" i="16" s="1"/>
  <c r="Q1333" i="16" a="1"/>
  <c r="Q1333" i="16" s="1"/>
  <c r="Q1358" i="16" a="1"/>
  <c r="Q1358" i="16" s="1"/>
  <c r="Q1390" i="16" a="1"/>
  <c r="Q1390" i="16" s="1"/>
  <c r="Q1363" i="16" a="1"/>
  <c r="Q1363" i="16" s="1"/>
  <c r="Q1403" i="16" a="1"/>
  <c r="Q1403" i="16" s="1"/>
  <c r="Q1326" i="16" a="1"/>
  <c r="Q1326" i="16" s="1"/>
  <c r="Q1409" i="16" a="1"/>
  <c r="Q1409" i="16" s="1"/>
  <c r="Q1357" i="16" a="1"/>
  <c r="Q1357" i="16" s="1"/>
  <c r="Q1320" i="16" a="1"/>
  <c r="Q1320" i="16" s="1"/>
  <c r="Q1340" i="16" a="1"/>
  <c r="Q1340" i="16" s="1"/>
  <c r="Q1393" i="16" a="1"/>
  <c r="Q1393" i="16" s="1"/>
  <c r="Q1345" i="16" a="1"/>
  <c r="Q1345" i="16" s="1"/>
  <c r="Q1427" i="16" a="1"/>
  <c r="Q1427" i="16" s="1"/>
  <c r="G56" i="20"/>
  <c r="F56" i="20"/>
  <c r="C55" i="20"/>
  <c r="P483" i="16"/>
  <c r="P1258" i="14"/>
  <c r="P574" i="16"/>
  <c r="H78" i="20"/>
  <c r="C79" i="20"/>
  <c r="F78" i="20"/>
  <c r="G78" i="20"/>
  <c r="R78" i="20"/>
  <c r="U78" i="20"/>
  <c r="O78" i="20"/>
  <c r="Q1275" i="16" l="1" a="1"/>
  <c r="Q1275" i="16" s="1"/>
  <c r="Q1258" i="16" a="1"/>
  <c r="Q1258" i="16" s="1"/>
  <c r="Q1263" i="16" a="1"/>
  <c r="Q1263" i="16" s="1"/>
  <c r="Q1276" i="16" a="1"/>
  <c r="Q1276" i="16" s="1"/>
  <c r="Q1289" i="16" a="1"/>
  <c r="Q1289" i="16" s="1"/>
  <c r="Q1294" i="16" a="1"/>
  <c r="Q1294" i="16" s="1"/>
  <c r="Q1243" i="16" a="1"/>
  <c r="Q1243" i="16" s="1"/>
  <c r="Q1228" i="16" a="1"/>
  <c r="Q1228" i="16" s="1"/>
  <c r="Q1233" i="16" a="1"/>
  <c r="Q1233" i="16" s="1"/>
  <c r="Q1250" i="16" a="1"/>
  <c r="Q1250" i="16" s="1"/>
  <c r="Q1255" i="16" a="1"/>
  <c r="Q1255" i="16" s="1"/>
  <c r="Q1253" i="16" a="1"/>
  <c r="Q1253" i="16" s="1"/>
  <c r="Q1267" i="16" a="1"/>
  <c r="Q1267" i="16" s="1"/>
  <c r="Q1296" i="16" a="1"/>
  <c r="Q1296" i="16" s="1"/>
  <c r="Q1268" i="16" a="1"/>
  <c r="Q1268" i="16" s="1"/>
  <c r="Q1281" i="16" a="1"/>
  <c r="Q1281" i="16" s="1"/>
  <c r="Q1286" i="16" a="1"/>
  <c r="Q1286" i="16" s="1"/>
  <c r="Q1235" i="16" a="1"/>
  <c r="Q1235" i="16" s="1"/>
  <c r="Q1245" i="16" a="1"/>
  <c r="Q1245" i="16" s="1"/>
  <c r="Q1304" i="16" a="1"/>
  <c r="Q1304" i="16" s="1"/>
  <c r="Q1295" i="16" a="1"/>
  <c r="Q1295" i="16" s="1"/>
  <c r="Q1291" i="16" a="1"/>
  <c r="Q1291" i="16" s="1"/>
  <c r="Q1274" i="16" a="1"/>
  <c r="Q1274" i="16" s="1"/>
  <c r="Q1279" i="16" a="1"/>
  <c r="Q1279" i="16" s="1"/>
  <c r="Q1292" i="16" a="1"/>
  <c r="Q1292" i="16" s="1"/>
  <c r="Q1247" i="16" a="1"/>
  <c r="Q1247" i="16" s="1"/>
  <c r="Q1272" i="16" a="1"/>
  <c r="Q1272" i="16" s="1"/>
  <c r="Q1239" i="16" a="1"/>
  <c r="Q1239" i="16" s="1"/>
  <c r="Q1259" i="16" a="1"/>
  <c r="Q1259" i="16" s="1"/>
  <c r="Q1288" i="16" a="1"/>
  <c r="Q1288" i="16" s="1"/>
  <c r="Q1301" i="16" a="1"/>
  <c r="Q1301" i="16" s="1"/>
  <c r="Q1237" i="16" a="1"/>
  <c r="Q1237" i="16" s="1"/>
  <c r="Q1260" i="16" a="1"/>
  <c r="Q1260" i="16" s="1"/>
  <c r="Q1273" i="16" a="1"/>
  <c r="Q1273" i="16" s="1"/>
  <c r="Q1278" i="16" a="1"/>
  <c r="Q1278" i="16" s="1"/>
  <c r="Q1238" i="16" a="1"/>
  <c r="Q1238" i="16" s="1"/>
  <c r="Q1285" i="16" a="1"/>
  <c r="Q1285" i="16" s="1"/>
  <c r="Q1234" i="16" a="1"/>
  <c r="Q1234" i="16" s="1"/>
  <c r="Q1257" i="16" a="1"/>
  <c r="Q1257" i="16" s="1"/>
  <c r="Q1262" i="16" a="1"/>
  <c r="Q1262" i="16" s="1"/>
  <c r="Q1269" i="16" a="1"/>
  <c r="Q1269" i="16" s="1"/>
  <c r="Q1244" i="16" a="1"/>
  <c r="Q1244" i="16" s="1"/>
  <c r="Q1246" i="16" a="1"/>
  <c r="Q1246" i="16" s="1"/>
  <c r="Q1240" i="16" a="1"/>
  <c r="Q1240" i="16" s="1"/>
  <c r="Q1303" i="16" a="1"/>
  <c r="Q1303" i="16" s="1"/>
  <c r="Q1298" i="16" a="1"/>
  <c r="Q1298" i="16" s="1"/>
  <c r="Q1299" i="16" a="1"/>
  <c r="Q1299" i="16" s="1"/>
  <c r="Q1282" i="16" a="1"/>
  <c r="Q1282" i="16" s="1"/>
  <c r="Q1287" i="16" a="1"/>
  <c r="Q1287" i="16" s="1"/>
  <c r="Q1300" i="16" a="1"/>
  <c r="Q1300" i="16" s="1"/>
  <c r="Q1283" i="16" a="1"/>
  <c r="Q1283" i="16" s="1"/>
  <c r="Q1266" i="16" a="1"/>
  <c r="Q1266" i="16" s="1"/>
  <c r="Q1271" i="16" a="1"/>
  <c r="Q1271" i="16" s="1"/>
  <c r="Q1284" i="16" a="1"/>
  <c r="Q1284" i="16" s="1"/>
  <c r="Q1297" i="16" a="1"/>
  <c r="Q1297" i="16" s="1"/>
  <c r="Q1302" i="16" a="1"/>
  <c r="Q1302" i="16" s="1"/>
  <c r="Q1251" i="16" a="1"/>
  <c r="Q1251" i="16" s="1"/>
  <c r="Q1252" i="16" a="1"/>
  <c r="Q1252" i="16" s="1"/>
  <c r="Q1231" i="16" a="1"/>
  <c r="Q1231" i="16" s="1"/>
  <c r="Q1249" i="16" a="1"/>
  <c r="Q1249" i="16" s="1"/>
  <c r="Q1254" i="16" a="1"/>
  <c r="Q1254" i="16" s="1"/>
  <c r="Q1280" i="16" a="1"/>
  <c r="Q1280" i="16" s="1"/>
  <c r="Q1293" i="16" a="1"/>
  <c r="Q1293" i="16" s="1"/>
  <c r="Q1229" i="16" a="1"/>
  <c r="Q1229" i="16" s="1"/>
  <c r="Q1242" i="16" a="1"/>
  <c r="Q1242" i="16" s="1"/>
  <c r="Q1265" i="16" a="1"/>
  <c r="Q1265" i="16" s="1"/>
  <c r="Q1270" i="16" a="1"/>
  <c r="Q1270" i="16" s="1"/>
  <c r="Q1230" i="16" a="1"/>
  <c r="Q1230" i="16" s="1"/>
  <c r="Q1264" i="16" a="1"/>
  <c r="Q1264" i="16" s="1"/>
  <c r="Q1277" i="16" a="1"/>
  <c r="Q1277" i="16" s="1"/>
  <c r="Q1241" i="16" a="1"/>
  <c r="Q1241" i="16" s="1"/>
  <c r="Q1305" i="16" a="1"/>
  <c r="Q1305" i="16" s="1"/>
  <c r="Q1290" i="16" a="1"/>
  <c r="Q1290" i="16" s="1"/>
  <c r="Q1256" i="16" a="1"/>
  <c r="Q1256" i="16" s="1"/>
  <c r="Q1236" i="16" a="1"/>
  <c r="Q1236" i="16" s="1"/>
  <c r="Q1307" i="16" a="1"/>
  <c r="Q1307" i="16" s="1"/>
  <c r="Q1306" i="16" a="1"/>
  <c r="Q1306" i="16" s="1"/>
  <c r="Q1232" i="16" a="1"/>
  <c r="Q1232" i="16" s="1"/>
  <c r="Q1248" i="16" a="1"/>
  <c r="Q1248" i="16" s="1"/>
  <c r="Q1261" i="16" a="1"/>
  <c r="Q1261" i="16" s="1"/>
  <c r="G55" i="20"/>
  <c r="C54" i="20"/>
  <c r="F55" i="20"/>
  <c r="P484" i="16"/>
  <c r="P1259" i="14"/>
  <c r="P575" i="16"/>
  <c r="H79" i="20"/>
  <c r="G79" i="20"/>
  <c r="U79" i="20"/>
  <c r="C80" i="20"/>
  <c r="F79" i="20"/>
  <c r="O79" i="20"/>
  <c r="R79" i="20"/>
  <c r="Q1206" i="16" l="1" a="1"/>
  <c r="Q1206" i="16" s="1"/>
  <c r="Q1189" i="16" a="1"/>
  <c r="Q1189" i="16" s="1"/>
  <c r="Q1202" i="16" a="1"/>
  <c r="Q1202" i="16" s="1"/>
  <c r="Q1207" i="16" a="1"/>
  <c r="Q1207" i="16" s="1"/>
  <c r="Q1142" i="16" a="1"/>
  <c r="Q1142" i="16" s="1"/>
  <c r="Q1179" i="16" a="1"/>
  <c r="Q1179" i="16" s="1"/>
  <c r="Q1138" i="16" a="1"/>
  <c r="Q1138" i="16" s="1"/>
  <c r="Q1164" i="16" a="1"/>
  <c r="Q1164" i="16" s="1"/>
  <c r="Q1169" i="16" a="1"/>
  <c r="Q1169" i="16" s="1"/>
  <c r="Q1198" i="16" a="1"/>
  <c r="Q1198" i="16" s="1"/>
  <c r="Q1181" i="16" a="1"/>
  <c r="Q1181" i="16" s="1"/>
  <c r="Q1199" i="16" a="1"/>
  <c r="Q1199" i="16" s="1"/>
  <c r="Q1220" i="16" a="1"/>
  <c r="Q1220" i="16" s="1"/>
  <c r="Q1192" i="16" a="1"/>
  <c r="Q1192" i="16" s="1"/>
  <c r="Q1143" i="16" a="1"/>
  <c r="Q1143" i="16" s="1"/>
  <c r="Q1194" i="16" a="1"/>
  <c r="Q1194" i="16" s="1"/>
  <c r="Q1225" i="16" a="1"/>
  <c r="Q1225" i="16" s="1"/>
  <c r="Q1128" i="16" a="1"/>
  <c r="Q1128" i="16" s="1"/>
  <c r="Q1165" i="16" a="1"/>
  <c r="Q1165" i="16" s="1"/>
  <c r="Q1183" i="16" a="1"/>
  <c r="Q1183" i="16" s="1"/>
  <c r="Q1209" i="16" a="1"/>
  <c r="Q1209" i="16" s="1"/>
  <c r="Q1167" i="16" a="1"/>
  <c r="Q1167" i="16" s="1"/>
  <c r="Q1188" i="16" a="1"/>
  <c r="Q1188" i="16" s="1"/>
  <c r="Q1193" i="16" a="1"/>
  <c r="Q1193" i="16" s="1"/>
  <c r="Q1184" i="16" a="1"/>
  <c r="Q1184" i="16" s="1"/>
  <c r="Q1130" i="16" a="1"/>
  <c r="Q1130" i="16" s="1"/>
  <c r="Q1156" i="16" a="1"/>
  <c r="Q1156" i="16" s="1"/>
  <c r="Q1155" i="16" a="1"/>
  <c r="Q1155" i="16" s="1"/>
  <c r="Q1140" i="16" a="1"/>
  <c r="Q1140" i="16" s="1"/>
  <c r="Q1145" i="16" a="1"/>
  <c r="Q1145" i="16" s="1"/>
  <c r="Q1139" i="16" a="1"/>
  <c r="Q1139" i="16" s="1"/>
  <c r="Q1129" i="16" a="1"/>
  <c r="Q1129" i="16" s="1"/>
  <c r="Q1134" i="16" a="1"/>
  <c r="Q1134" i="16" s="1"/>
  <c r="Q1168" i="16" a="1"/>
  <c r="Q1168" i="16" s="1"/>
  <c r="Q1221" i="16" a="1"/>
  <c r="Q1221" i="16" s="1"/>
  <c r="Q1152" i="16" a="1"/>
  <c r="Q1152" i="16" s="1"/>
  <c r="Q1222" i="16" a="1"/>
  <c r="Q1222" i="16" s="1"/>
  <c r="Q1205" i="16" a="1"/>
  <c r="Q1205" i="16" s="1"/>
  <c r="Q1223" i="16" a="1"/>
  <c r="Q1223" i="16" s="1"/>
  <c r="Q1190" i="16" a="1"/>
  <c r="Q1190" i="16" s="1"/>
  <c r="Q1227" i="16" a="1"/>
  <c r="Q1227" i="16" s="1"/>
  <c r="Q1173" i="16" a="1"/>
  <c r="Q1173" i="16" s="1"/>
  <c r="Q1186" i="16" a="1"/>
  <c r="Q1186" i="16" s="1"/>
  <c r="Q1212" i="16" a="1"/>
  <c r="Q1212" i="16" s="1"/>
  <c r="Q1174" i="16" a="1"/>
  <c r="Q1174" i="16" s="1"/>
  <c r="Q1211" i="16" a="1"/>
  <c r="Q1211" i="16" s="1"/>
  <c r="Q1224" i="16" a="1"/>
  <c r="Q1224" i="16" s="1"/>
  <c r="Q1170" i="16" a="1"/>
  <c r="Q1170" i="16" s="1"/>
  <c r="Q1201" i="16" a="1"/>
  <c r="Q1201" i="16" s="1"/>
  <c r="Q1161" i="16" a="1"/>
  <c r="Q1161" i="16" s="1"/>
  <c r="Q1191" i="16" a="1"/>
  <c r="Q1191" i="16" s="1"/>
  <c r="Q1217" i="16" a="1"/>
  <c r="Q1217" i="16" s="1"/>
  <c r="Q1157" i="16" a="1"/>
  <c r="Q1157" i="16" s="1"/>
  <c r="Q1175" i="16" a="1"/>
  <c r="Q1175" i="16" s="1"/>
  <c r="Q1196" i="16" a="1"/>
  <c r="Q1196" i="16" s="1"/>
  <c r="Q1159" i="16" a="1"/>
  <c r="Q1159" i="16" s="1"/>
  <c r="Q1185" i="16" a="1"/>
  <c r="Q1185" i="16" s="1"/>
  <c r="Q1171" i="16" a="1"/>
  <c r="Q1171" i="16" s="1"/>
  <c r="Q1135" i="16" a="1"/>
  <c r="Q1135" i="16" s="1"/>
  <c r="Q1126" i="16" a="1"/>
  <c r="Q1126" i="16" s="1"/>
  <c r="Q1163" i="16" a="1"/>
  <c r="Q1163" i="16" s="1"/>
  <c r="Q1176" i="16" a="1"/>
  <c r="Q1176" i="16" s="1"/>
  <c r="Q1148" i="16" a="1"/>
  <c r="Q1148" i="16" s="1"/>
  <c r="Q1153" i="16" a="1"/>
  <c r="Q1153" i="16" s="1"/>
  <c r="Q1160" i="16" a="1"/>
  <c r="Q1160" i="16" s="1"/>
  <c r="Q1132" i="16" a="1"/>
  <c r="Q1132" i="16" s="1"/>
  <c r="Q1137" i="16" a="1"/>
  <c r="Q1137" i="16" s="1"/>
  <c r="Q1226" i="16" a="1"/>
  <c r="Q1226" i="16" s="1"/>
  <c r="Q1127" i="16" a="1"/>
  <c r="Q1127" i="16" s="1"/>
  <c r="Q1147" i="16" a="1"/>
  <c r="Q1147" i="16" s="1"/>
  <c r="Q1213" i="16" a="1"/>
  <c r="Q1213" i="16" s="1"/>
  <c r="Q1144" i="16" a="1"/>
  <c r="Q1144" i="16" s="1"/>
  <c r="Q1178" i="16" a="1"/>
  <c r="Q1178" i="16" s="1"/>
  <c r="Q1203" i="16" a="1"/>
  <c r="Q1203" i="16" s="1"/>
  <c r="Q1150" i="16" a="1"/>
  <c r="Q1150" i="16" s="1"/>
  <c r="Q1182" i="16" a="1"/>
  <c r="Q1182" i="16" s="1"/>
  <c r="Q1208" i="16" a="1"/>
  <c r="Q1208" i="16" s="1"/>
  <c r="Q1136" i="16" a="1"/>
  <c r="Q1136" i="16" s="1"/>
  <c r="Q1177" i="16" a="1"/>
  <c r="Q1177" i="16" s="1"/>
  <c r="Q1216" i="16" a="1"/>
  <c r="Q1216" i="16" s="1"/>
  <c r="Q1218" i="16" a="1"/>
  <c r="Q1218" i="16" s="1"/>
  <c r="Q1219" i="16" a="1"/>
  <c r="Q1219" i="16" s="1"/>
  <c r="Q1204" i="16" a="1"/>
  <c r="Q1204" i="16" s="1"/>
  <c r="Q1158" i="16" a="1"/>
  <c r="Q1158" i="16" s="1"/>
  <c r="Q1195" i="16" a="1"/>
  <c r="Q1195" i="16" s="1"/>
  <c r="Q1210" i="16" a="1"/>
  <c r="Q1210" i="16" s="1"/>
  <c r="Q1215" i="16" a="1"/>
  <c r="Q1215" i="16" s="1"/>
  <c r="Q1172" i="16" a="1"/>
  <c r="Q1172" i="16" s="1"/>
  <c r="Q1131" i="16" a="1"/>
  <c r="Q1131" i="16" s="1"/>
  <c r="Q1197" i="16" a="1"/>
  <c r="Q1197" i="16" s="1"/>
  <c r="Q1146" i="16" a="1"/>
  <c r="Q1146" i="16" s="1"/>
  <c r="Q1151" i="16" a="1"/>
  <c r="Q1151" i="16" s="1"/>
  <c r="Q1162" i="16" a="1"/>
  <c r="Q1162" i="16" s="1"/>
  <c r="Q1141" i="16" a="1"/>
  <c r="Q1141" i="16" s="1"/>
  <c r="Q1214" i="16" a="1"/>
  <c r="Q1214" i="16" s="1"/>
  <c r="Q1133" i="16" a="1"/>
  <c r="Q1133" i="16" s="1"/>
  <c r="Q1149" i="16" a="1"/>
  <c r="Q1149" i="16" s="1"/>
  <c r="Q1154" i="16" a="1"/>
  <c r="Q1154" i="16" s="1"/>
  <c r="Q1166" i="16" a="1"/>
  <c r="Q1166" i="16" s="1"/>
  <c r="Q1180" i="16" a="1"/>
  <c r="Q1180" i="16" s="1"/>
  <c r="Q1187" i="16" a="1"/>
  <c r="Q1187" i="16" s="1"/>
  <c r="Q1200" i="16" a="1"/>
  <c r="Q1200" i="16" s="1"/>
  <c r="C53" i="20"/>
  <c r="G54" i="20"/>
  <c r="F54" i="20"/>
  <c r="P485" i="16"/>
  <c r="P1260" i="14"/>
  <c r="P576" i="16"/>
  <c r="H80" i="20"/>
  <c r="O80" i="20"/>
  <c r="R80" i="20"/>
  <c r="F80" i="20"/>
  <c r="U80" i="20"/>
  <c r="C81" i="20"/>
  <c r="G80" i="20"/>
  <c r="Q1095" i="16" l="1" a="1"/>
  <c r="Q1095" i="16" s="1"/>
  <c r="Q1049" i="16" a="1"/>
  <c r="Q1049" i="16" s="1"/>
  <c r="Q1125" i="16" a="1"/>
  <c r="Q1125" i="16" s="1"/>
  <c r="Q1076" i="16" a="1"/>
  <c r="Q1076" i="16" s="1"/>
  <c r="Q1115" i="16" a="1"/>
  <c r="Q1115" i="16" s="1"/>
  <c r="Q1050" i="16" a="1"/>
  <c r="Q1050" i="16" s="1"/>
  <c r="Q1072" i="16" a="1"/>
  <c r="Q1072" i="16" s="1"/>
  <c r="Q1085" i="16" a="1"/>
  <c r="Q1085" i="16" s="1"/>
  <c r="Q1100" i="16" a="1"/>
  <c r="Q1100" i="16" s="1"/>
  <c r="Q1105" i="16" a="1"/>
  <c r="Q1105" i="16" s="1"/>
  <c r="Q1054" i="16" a="1"/>
  <c r="Q1054" i="16" s="1"/>
  <c r="Q1091" i="16" a="1"/>
  <c r="Q1091" i="16" s="1"/>
  <c r="Q1069" i="16" a="1"/>
  <c r="Q1069" i="16" s="1"/>
  <c r="Q1118" i="16" a="1"/>
  <c r="Q1118" i="16" s="1"/>
  <c r="Q1101" i="16" a="1"/>
  <c r="Q1101" i="16" s="1"/>
  <c r="Q1114" i="16" a="1"/>
  <c r="Q1114" i="16" s="1"/>
  <c r="Q1119" i="16" a="1"/>
  <c r="Q1119" i="16" s="1"/>
  <c r="Q1059" i="16" a="1"/>
  <c r="Q1059" i="16" s="1"/>
  <c r="Q1053" i="16" a="1"/>
  <c r="Q1053" i="16" s="1"/>
  <c r="Q1102" i="16" a="1"/>
  <c r="Q1102" i="16" s="1"/>
  <c r="Q1083" i="16" a="1"/>
  <c r="Q1083" i="16" s="1"/>
  <c r="Q1093" i="16" a="1"/>
  <c r="Q1093" i="16" s="1"/>
  <c r="Q1103" i="16" a="1"/>
  <c r="Q1103" i="16" s="1"/>
  <c r="Q1124" i="16" a="1"/>
  <c r="Q1124" i="16" s="1"/>
  <c r="Q1063" i="16" a="1"/>
  <c r="Q1063" i="16" s="1"/>
  <c r="Q1065" i="16" a="1"/>
  <c r="Q1065" i="16" s="1"/>
  <c r="Q1120" i="16" a="1"/>
  <c r="Q1120" i="16" s="1"/>
  <c r="Q1056" i="16" a="1"/>
  <c r="Q1056" i="16" s="1"/>
  <c r="Q1094" i="16" a="1"/>
  <c r="Q1094" i="16" s="1"/>
  <c r="Q1104" i="16" a="1"/>
  <c r="Q1104" i="16" s="1"/>
  <c r="Q1046" i="16" a="1"/>
  <c r="Q1046" i="16" s="1"/>
  <c r="Q1074" i="16" a="1"/>
  <c r="Q1074" i="16" s="1"/>
  <c r="Q1079" i="16" a="1"/>
  <c r="Q1079" i="16" s="1"/>
  <c r="Q1081" i="16" a="1"/>
  <c r="Q1081" i="16" s="1"/>
  <c r="Q1086" i="16" a="1"/>
  <c r="Q1086" i="16" s="1"/>
  <c r="Q1052" i="16" a="1"/>
  <c r="Q1052" i="16" s="1"/>
  <c r="Q1064" i="16" a="1"/>
  <c r="Q1064" i="16" s="1"/>
  <c r="Q1117" i="16" a="1"/>
  <c r="Q1117" i="16" s="1"/>
  <c r="Q1109" i="16" a="1"/>
  <c r="Q1109" i="16" s="1"/>
  <c r="Q1122" i="16" a="1"/>
  <c r="Q1122" i="16" s="1"/>
  <c r="Q1067" i="16" a="1"/>
  <c r="Q1067" i="16" s="1"/>
  <c r="Q1061" i="16" a="1"/>
  <c r="Q1061" i="16" s="1"/>
  <c r="Q1110" i="16" a="1"/>
  <c r="Q1110" i="16" s="1"/>
  <c r="Q1096" i="16" a="1"/>
  <c r="Q1096" i="16" s="1"/>
  <c r="Q1106" i="16" a="1"/>
  <c r="Q1106" i="16" s="1"/>
  <c r="Q1111" i="16" a="1"/>
  <c r="Q1111" i="16" s="1"/>
  <c r="Q1051" i="16" a="1"/>
  <c r="Q1051" i="16" s="1"/>
  <c r="Q1071" i="16" a="1"/>
  <c r="Q1071" i="16" s="1"/>
  <c r="Q1092" i="16" a="1"/>
  <c r="Q1092" i="16" s="1"/>
  <c r="Q1075" i="16" a="1"/>
  <c r="Q1075" i="16" s="1"/>
  <c r="Q1066" i="16" a="1"/>
  <c r="Q1066" i="16" s="1"/>
  <c r="Q1107" i="16" a="1"/>
  <c r="Q1107" i="16" s="1"/>
  <c r="Q1087" i="16" a="1"/>
  <c r="Q1087" i="16" s="1"/>
  <c r="Q1116" i="16" a="1"/>
  <c r="Q1116" i="16" s="1"/>
  <c r="Q1068" i="16" a="1"/>
  <c r="Q1068" i="16" s="1"/>
  <c r="Q1055" i="16" a="1"/>
  <c r="Q1055" i="16" s="1"/>
  <c r="Q1084" i="16" a="1"/>
  <c r="Q1084" i="16" s="1"/>
  <c r="Q1123" i="16" a="1"/>
  <c r="Q1123" i="16" s="1"/>
  <c r="Q1078" i="16" a="1"/>
  <c r="Q1078" i="16" s="1"/>
  <c r="Q1048" i="16" a="1"/>
  <c r="Q1048" i="16" s="1"/>
  <c r="Q1089" i="16" a="1"/>
  <c r="Q1089" i="16" s="1"/>
  <c r="Q1098" i="16" a="1"/>
  <c r="Q1098" i="16" s="1"/>
  <c r="Q1070" i="16" a="1"/>
  <c r="Q1070" i="16" s="1"/>
  <c r="Q1060" i="16" a="1"/>
  <c r="Q1060" i="16" s="1"/>
  <c r="Q1113" i="16" a="1"/>
  <c r="Q1113" i="16" s="1"/>
  <c r="Q1047" i="16" a="1"/>
  <c r="Q1047" i="16" s="1"/>
  <c r="Q1058" i="16" a="1"/>
  <c r="Q1058" i="16" s="1"/>
  <c r="Q1077" i="16" a="1"/>
  <c r="Q1077" i="16" s="1"/>
  <c r="Q1099" i="16" a="1"/>
  <c r="Q1099" i="16" s="1"/>
  <c r="Q1062" i="16" a="1"/>
  <c r="Q1062" i="16" s="1"/>
  <c r="Q1097" i="16" a="1"/>
  <c r="Q1097" i="16" s="1"/>
  <c r="Q1108" i="16" a="1"/>
  <c r="Q1108" i="16" s="1"/>
  <c r="Q1088" i="16" a="1"/>
  <c r="Q1088" i="16" s="1"/>
  <c r="Q1090" i="16" a="1"/>
  <c r="Q1090" i="16" s="1"/>
  <c r="Q1112" i="16" a="1"/>
  <c r="Q1112" i="16" s="1"/>
  <c r="Q1082" i="16" a="1"/>
  <c r="Q1082" i="16" s="1"/>
  <c r="Q1073" i="16" a="1"/>
  <c r="Q1073" i="16" s="1"/>
  <c r="Q1121" i="16" a="1"/>
  <c r="Q1121" i="16" s="1"/>
  <c r="Q1080" i="16" a="1"/>
  <c r="Q1080" i="16" s="1"/>
  <c r="Q1057" i="16" a="1"/>
  <c r="Q1057" i="16" s="1"/>
  <c r="G53" i="20"/>
  <c r="C52" i="20"/>
  <c r="F53" i="20"/>
  <c r="P486" i="16"/>
  <c r="P1261" i="14"/>
  <c r="P577" i="16"/>
  <c r="H81" i="20"/>
  <c r="F81" i="20"/>
  <c r="G81" i="20"/>
  <c r="O81" i="20"/>
  <c r="U81" i="20"/>
  <c r="R81" i="20"/>
  <c r="C82" i="20"/>
  <c r="Q998" i="16" l="1" a="1"/>
  <c r="Q998" i="16" s="1"/>
  <c r="Q975" i="16" a="1"/>
  <c r="Q975" i="16" s="1"/>
  <c r="Q1011" i="16" a="1"/>
  <c r="Q1011" i="16" s="1"/>
  <c r="Q1031" i="16" a="1"/>
  <c r="Q1031" i="16" s="1"/>
  <c r="Q1021" i="16" a="1"/>
  <c r="Q1021" i="16" s="1"/>
  <c r="Q1038" i="16" a="1"/>
  <c r="Q1038" i="16" s="1"/>
  <c r="Q1028" i="16" a="1"/>
  <c r="Q1028" i="16" s="1"/>
  <c r="Q947" i="16" a="1"/>
  <c r="Q947" i="16" s="1"/>
  <c r="Q954" i="16" a="1"/>
  <c r="Q954" i="16" s="1"/>
  <c r="Q990" i="16" a="1"/>
  <c r="Q990" i="16" s="1"/>
  <c r="Q1010" i="16" a="1"/>
  <c r="Q1010" i="16" s="1"/>
  <c r="Q1016" i="16" a="1"/>
  <c r="Q1016" i="16" s="1"/>
  <c r="Q957" i="16" a="1"/>
  <c r="Q957" i="16" s="1"/>
  <c r="Q1012" i="16" a="1"/>
  <c r="Q1012" i="16" s="1"/>
  <c r="Q985" i="16" a="1"/>
  <c r="Q985" i="16" s="1"/>
  <c r="Q1013" i="16" a="1"/>
  <c r="Q1013" i="16" s="1"/>
  <c r="Q946" i="16" a="1"/>
  <c r="Q946" i="16" s="1"/>
  <c r="Q1019" i="16" a="1"/>
  <c r="Q1019" i="16" s="1"/>
  <c r="Q952" i="16" a="1"/>
  <c r="Q952" i="16" s="1"/>
  <c r="Q1039" i="16" a="1"/>
  <c r="Q1039" i="16" s="1"/>
  <c r="Q1004" i="16" a="1"/>
  <c r="Q1004" i="16" s="1"/>
  <c r="Q977" i="16" a="1"/>
  <c r="Q977" i="16" s="1"/>
  <c r="Q1044" i="16" a="1"/>
  <c r="Q1044" i="16" s="1"/>
  <c r="Q955" i="16" a="1"/>
  <c r="Q955" i="16" s="1"/>
  <c r="Q1018" i="16" a="1"/>
  <c r="Q1018" i="16" s="1"/>
  <c r="Q997" i="16" a="1"/>
  <c r="Q997" i="16" s="1"/>
  <c r="Q1025" i="16" a="1"/>
  <c r="Q1025" i="16" s="1"/>
  <c r="Q987" i="16" a="1"/>
  <c r="Q987" i="16" s="1"/>
  <c r="Q1007" i="16" a="1"/>
  <c r="Q1007" i="16" s="1"/>
  <c r="Q981" i="16" a="1"/>
  <c r="Q981" i="16" s="1"/>
  <c r="Q991" i="16" a="1"/>
  <c r="Q991" i="16" s="1"/>
  <c r="Q948" i="16" a="1"/>
  <c r="Q948" i="16" s="1"/>
  <c r="Q1008" i="16" a="1"/>
  <c r="Q1008" i="16" s="1"/>
  <c r="Q967" i="16" a="1"/>
  <c r="Q967" i="16" s="1"/>
  <c r="Q1002" i="16" a="1"/>
  <c r="Q1002" i="16" s="1"/>
  <c r="Q961" i="16" a="1"/>
  <c r="Q961" i="16" s="1"/>
  <c r="Q966" i="16" a="1"/>
  <c r="Q966" i="16" s="1"/>
  <c r="Q1043" i="16" a="1"/>
  <c r="Q1043" i="16" s="1"/>
  <c r="Q976" i="16" a="1"/>
  <c r="Q976" i="16" s="1"/>
  <c r="Q972" i="16" a="1"/>
  <c r="Q972" i="16" s="1"/>
  <c r="Q982" i="16" a="1"/>
  <c r="Q982" i="16" s="1"/>
  <c r="Q959" i="16" a="1"/>
  <c r="Q959" i="16" s="1"/>
  <c r="Q992" i="16" a="1"/>
  <c r="Q992" i="16" s="1"/>
  <c r="Q988" i="16" a="1"/>
  <c r="Q988" i="16" s="1"/>
  <c r="Q986" i="16" a="1"/>
  <c r="Q986" i="16" s="1"/>
  <c r="Q945" i="16" a="1"/>
  <c r="Q945" i="16" s="1"/>
  <c r="Q1037" i="16" a="1"/>
  <c r="Q1037" i="16" s="1"/>
  <c r="Q970" i="16" a="1"/>
  <c r="Q970" i="16" s="1"/>
  <c r="Q1005" i="16" a="1"/>
  <c r="Q1005" i="16" s="1"/>
  <c r="Q1033" i="16" a="1"/>
  <c r="Q1033" i="16" s="1"/>
  <c r="Q1032" i="16" a="1"/>
  <c r="Q1032" i="16" s="1"/>
  <c r="Q1015" i="16" a="1"/>
  <c r="Q1015" i="16" s="1"/>
  <c r="Q1020" i="16" a="1"/>
  <c r="Q1020" i="16" s="1"/>
  <c r="Q1042" i="16" a="1"/>
  <c r="Q1042" i="16" s="1"/>
  <c r="Q999" i="16" a="1"/>
  <c r="Q999" i="16" s="1"/>
  <c r="Q995" i="16" a="1"/>
  <c r="Q995" i="16" s="1"/>
  <c r="Q989" i="16" a="1"/>
  <c r="Q989" i="16" s="1"/>
  <c r="Q1017" i="16" a="1"/>
  <c r="Q1017" i="16" s="1"/>
  <c r="Q979" i="16" a="1"/>
  <c r="Q979" i="16" s="1"/>
  <c r="Q973" i="16" a="1"/>
  <c r="Q973" i="16" s="1"/>
  <c r="Q1001" i="16" a="1"/>
  <c r="Q1001" i="16" s="1"/>
  <c r="Q1041" i="16" a="1"/>
  <c r="Q1041" i="16" s="1"/>
  <c r="Q996" i="16" a="1"/>
  <c r="Q996" i="16" s="1"/>
  <c r="Q969" i="16" a="1"/>
  <c r="Q969" i="16" s="1"/>
  <c r="Q974" i="16" a="1"/>
  <c r="Q974" i="16" s="1"/>
  <c r="Q951" i="16" a="1"/>
  <c r="Q951" i="16" s="1"/>
  <c r="Q958" i="16" a="1"/>
  <c r="Q958" i="16" s="1"/>
  <c r="Q1045" i="16" a="1"/>
  <c r="Q1045" i="16" s="1"/>
  <c r="Q949" i="16" a="1"/>
  <c r="Q949" i="16" s="1"/>
  <c r="Q1000" i="16" a="1"/>
  <c r="Q1000" i="16" s="1"/>
  <c r="Q994" i="16" a="1"/>
  <c r="Q994" i="16" s="1"/>
  <c r="Q984" i="16" a="1"/>
  <c r="Q984" i="16" s="1"/>
  <c r="Q980" i="16" a="1"/>
  <c r="Q980" i="16" s="1"/>
  <c r="Q953" i="16" a="1"/>
  <c r="Q953" i="16" s="1"/>
  <c r="Q978" i="16" a="1"/>
  <c r="Q978" i="16" s="1"/>
  <c r="Q1035" i="16" a="1"/>
  <c r="Q1035" i="16" s="1"/>
  <c r="Q964" i="16" a="1"/>
  <c r="Q964" i="16" s="1"/>
  <c r="Q1030" i="16" a="1"/>
  <c r="Q1030" i="16" s="1"/>
  <c r="Q1029" i="16" a="1"/>
  <c r="Q1029" i="16" s="1"/>
  <c r="Q962" i="16" a="1"/>
  <c r="Q962" i="16" s="1"/>
  <c r="Q1024" i="16" a="1"/>
  <c r="Q1024" i="16" s="1"/>
  <c r="Q1022" i="16" a="1"/>
  <c r="Q1022" i="16" s="1"/>
  <c r="Q1014" i="16" a="1"/>
  <c r="Q1014" i="16" s="1"/>
  <c r="Q965" i="16" a="1"/>
  <c r="Q965" i="16" s="1"/>
  <c r="Q960" i="16" a="1"/>
  <c r="Q960" i="16" s="1"/>
  <c r="Q993" i="16" a="1"/>
  <c r="Q993" i="16" s="1"/>
  <c r="Q1034" i="16" a="1"/>
  <c r="Q1034" i="16" s="1"/>
  <c r="Q1040" i="16" a="1"/>
  <c r="Q1040" i="16" s="1"/>
  <c r="Q1003" i="16" a="1"/>
  <c r="Q1003" i="16" s="1"/>
  <c r="Q1036" i="16" a="1"/>
  <c r="Q1036" i="16" s="1"/>
  <c r="Q950" i="16" a="1"/>
  <c r="Q950" i="16" s="1"/>
  <c r="Q968" i="16" a="1"/>
  <c r="Q968" i="16" s="1"/>
  <c r="Q1027" i="16" a="1"/>
  <c r="Q1027" i="16" s="1"/>
  <c r="Q956" i="16" a="1"/>
  <c r="Q956" i="16" s="1"/>
  <c r="Q1023" i="16" a="1"/>
  <c r="Q1023" i="16" s="1"/>
  <c r="Q1009" i="16" a="1"/>
  <c r="Q1009" i="16" s="1"/>
  <c r="Q1006" i="16" a="1"/>
  <c r="Q1006" i="16" s="1"/>
  <c r="Q963" i="16" a="1"/>
  <c r="Q963" i="16" s="1"/>
  <c r="Q1026" i="16" a="1"/>
  <c r="Q1026" i="16" s="1"/>
  <c r="Q971" i="16" a="1"/>
  <c r="Q971" i="16" s="1"/>
  <c r="Q983" i="16" a="1"/>
  <c r="Q983" i="16" s="1"/>
  <c r="C51" i="20"/>
  <c r="G52" i="20"/>
  <c r="F52" i="20"/>
  <c r="P487" i="16"/>
  <c r="P1262" i="14"/>
  <c r="P578" i="16"/>
  <c r="H82" i="20"/>
  <c r="U82" i="20"/>
  <c r="G82" i="20"/>
  <c r="F82" i="20"/>
  <c r="O82" i="20"/>
  <c r="C83" i="20"/>
  <c r="R82" i="20"/>
  <c r="Q861" i="16" l="1" a="1"/>
  <c r="Q861" i="16" s="1"/>
  <c r="Q822" i="16" a="1"/>
  <c r="Q822" i="16" s="1"/>
  <c r="Q943" i="16" a="1"/>
  <c r="Q943" i="16" s="1"/>
  <c r="Q824" i="16" a="1"/>
  <c r="Q824" i="16" s="1"/>
  <c r="Q825" i="16" a="1"/>
  <c r="Q825" i="16" s="1"/>
  <c r="Q927" i="16" a="1"/>
  <c r="Q927" i="16" s="1"/>
  <c r="Q900" i="16" a="1"/>
  <c r="Q900" i="16" s="1"/>
  <c r="Q812" i="16" a="1"/>
  <c r="Q812" i="16" s="1"/>
  <c r="Q904" i="16" a="1"/>
  <c r="Q904" i="16" s="1"/>
  <c r="Q797" i="16" a="1"/>
  <c r="Q797" i="16" s="1"/>
  <c r="Q868" i="16" a="1"/>
  <c r="Q868" i="16" s="1"/>
  <c r="Q885" i="16" a="1"/>
  <c r="Q885" i="16" s="1"/>
  <c r="Q853" i="16" a="1"/>
  <c r="Q853" i="16" s="1"/>
  <c r="Q839" i="16" a="1"/>
  <c r="Q839" i="16" s="1"/>
  <c r="Q843" i="16" a="1"/>
  <c r="Q843" i="16" s="1"/>
  <c r="Q919" i="16" a="1"/>
  <c r="Q919" i="16" s="1"/>
  <c r="Q892" i="16" a="1"/>
  <c r="Q892" i="16" s="1"/>
  <c r="Q858" i="16" a="1"/>
  <c r="Q858" i="16" s="1"/>
  <c r="Q891" i="16" a="1"/>
  <c r="Q891" i="16" s="1"/>
  <c r="Q896" i="16" a="1"/>
  <c r="Q896" i="16" s="1"/>
  <c r="Q794" i="16" a="1"/>
  <c r="Q794" i="16" s="1"/>
  <c r="Q902" i="16" a="1"/>
  <c r="Q902" i="16" s="1"/>
  <c r="Q830" i="16" a="1"/>
  <c r="Q830" i="16" s="1"/>
  <c r="Q922" i="16" a="1"/>
  <c r="Q922" i="16" s="1"/>
  <c r="Q850" i="16" a="1"/>
  <c r="Q850" i="16" s="1"/>
  <c r="Q894" i="16" a="1"/>
  <c r="Q894" i="16" s="1"/>
  <c r="Q914" i="16" a="1"/>
  <c r="Q914" i="16" s="1"/>
  <c r="Q814" i="16" a="1"/>
  <c r="Q814" i="16" s="1"/>
  <c r="Q938" i="16" a="1"/>
  <c r="Q938" i="16" s="1"/>
  <c r="Q903" i="16" a="1"/>
  <c r="Q903" i="16" s="1"/>
  <c r="Q798" i="16" a="1"/>
  <c r="Q798" i="16" s="1"/>
  <c r="Q890" i="16" a="1"/>
  <c r="Q890" i="16" s="1"/>
  <c r="Q915" i="16" a="1"/>
  <c r="Q915" i="16" s="1"/>
  <c r="Q877" i="16" a="1"/>
  <c r="Q877" i="16" s="1"/>
  <c r="Q876" i="16" a="1"/>
  <c r="Q876" i="16" s="1"/>
  <c r="Q883" i="16" a="1"/>
  <c r="Q883" i="16" s="1"/>
  <c r="Q942" i="16" a="1"/>
  <c r="Q942" i="16" s="1"/>
  <c r="Q860" i="16" a="1"/>
  <c r="Q860" i="16" s="1"/>
  <c r="Q817" i="16" a="1"/>
  <c r="Q817" i="16" s="1"/>
  <c r="Q834" i="16" a="1"/>
  <c r="Q834" i="16" s="1"/>
  <c r="Q815" i="16" a="1"/>
  <c r="Q815" i="16" s="1"/>
  <c r="Q939" i="16" a="1"/>
  <c r="Q939" i="16" s="1"/>
  <c r="Q819" i="16" a="1"/>
  <c r="Q819" i="16" s="1"/>
  <c r="Q929" i="16" a="1"/>
  <c r="Q929" i="16" s="1"/>
  <c r="Q844" i="16" a="1"/>
  <c r="Q844" i="16" s="1"/>
  <c r="Q801" i="16" a="1"/>
  <c r="Q801" i="16" s="1"/>
  <c r="Q933" i="16" a="1"/>
  <c r="Q933" i="16" s="1"/>
  <c r="Q856" i="16" a="1"/>
  <c r="Q856" i="16" s="1"/>
  <c r="Q818" i="16" a="1"/>
  <c r="Q818" i="16" s="1"/>
  <c r="Q926" i="16" a="1"/>
  <c r="Q926" i="16" s="1"/>
  <c r="Q854" i="16" a="1"/>
  <c r="Q854" i="16" s="1"/>
  <c r="Q803" i="16" a="1"/>
  <c r="Q803" i="16" s="1"/>
  <c r="Q872" i="16" a="1"/>
  <c r="Q872" i="16" s="1"/>
  <c r="Q845" i="16" a="1"/>
  <c r="Q845" i="16" s="1"/>
  <c r="Q870" i="16" a="1"/>
  <c r="Q870" i="16" s="1"/>
  <c r="Q829" i="16" a="1"/>
  <c r="Q829" i="16" s="1"/>
  <c r="Q799" i="16" a="1"/>
  <c r="Q799" i="16" s="1"/>
  <c r="Q916" i="16" a="1"/>
  <c r="Q916" i="16" s="1"/>
  <c r="Q840" i="16" a="1"/>
  <c r="Q840" i="16" s="1"/>
  <c r="Q813" i="16" a="1"/>
  <c r="Q813" i="16" s="1"/>
  <c r="Q833" i="16" a="1"/>
  <c r="Q833" i="16" s="1"/>
  <c r="Q893" i="16" a="1"/>
  <c r="Q893" i="16" s="1"/>
  <c r="Q934" i="16" a="1"/>
  <c r="Q934" i="16" s="1"/>
  <c r="Q911" i="16" a="1"/>
  <c r="Q911" i="16" s="1"/>
  <c r="Q884" i="16" a="1"/>
  <c r="Q884" i="16" s="1"/>
  <c r="Q796" i="16" a="1"/>
  <c r="Q796" i="16" s="1"/>
  <c r="Q888" i="16" a="1"/>
  <c r="Q888" i="16" s="1"/>
  <c r="Q808" i="16" a="1"/>
  <c r="Q808" i="16" s="1"/>
  <c r="Q913" i="16" a="1"/>
  <c r="Q913" i="16" s="1"/>
  <c r="Q898" i="16" a="1"/>
  <c r="Q898" i="16" s="1"/>
  <c r="Q871" i="16" a="1"/>
  <c r="Q871" i="16" s="1"/>
  <c r="Q923" i="16" a="1"/>
  <c r="Q923" i="16" s="1"/>
  <c r="Q875" i="16" a="1"/>
  <c r="Q875" i="16" s="1"/>
  <c r="Q792" i="16" a="1"/>
  <c r="Q792" i="16" s="1"/>
  <c r="Q897" i="16" a="1"/>
  <c r="Q897" i="16" s="1"/>
  <c r="Q857" i="16" a="1"/>
  <c r="Q857" i="16" s="1"/>
  <c r="Q917" i="16" a="1"/>
  <c r="Q917" i="16" s="1"/>
  <c r="Q882" i="16" a="1"/>
  <c r="Q882" i="16" s="1"/>
  <c r="Q831" i="16" a="1"/>
  <c r="Q831" i="16" s="1"/>
  <c r="Q835" i="16" a="1"/>
  <c r="Q835" i="16" s="1"/>
  <c r="Q941" i="16" a="1"/>
  <c r="Q941" i="16" s="1"/>
  <c r="Q873" i="16" a="1"/>
  <c r="Q873" i="16" s="1"/>
  <c r="Q806" i="16" a="1"/>
  <c r="Q806" i="16" s="1"/>
  <c r="Q930" i="16" a="1"/>
  <c r="Q930" i="16" s="1"/>
  <c r="Q895" i="16" a="1"/>
  <c r="Q895" i="16" s="1"/>
  <c r="Q874" i="16" a="1"/>
  <c r="Q874" i="16" s="1"/>
  <c r="Q907" i="16" a="1"/>
  <c r="Q907" i="16" s="1"/>
  <c r="Q823" i="16" a="1"/>
  <c r="Q823" i="16" s="1"/>
  <c r="Q944" i="16" a="1"/>
  <c r="Q944" i="16" s="1"/>
  <c r="Q827" i="16" a="1"/>
  <c r="Q827" i="16" s="1"/>
  <c r="Q809" i="16" a="1"/>
  <c r="Q809" i="16" s="1"/>
  <c r="Q864" i="16" a="1"/>
  <c r="Q864" i="16" s="1"/>
  <c r="Q826" i="16" a="1"/>
  <c r="Q826" i="16" s="1"/>
  <c r="Q807" i="16" a="1"/>
  <c r="Q807" i="16" s="1"/>
  <c r="Q931" i="16" a="1"/>
  <c r="Q931" i="16" s="1"/>
  <c r="Q811" i="16" a="1"/>
  <c r="Q811" i="16" s="1"/>
  <c r="Q924" i="16" a="1"/>
  <c r="Q924" i="16" s="1"/>
  <c r="Q836" i="16" a="1"/>
  <c r="Q836" i="16" s="1"/>
  <c r="Q793" i="16" a="1"/>
  <c r="Q793" i="16" s="1"/>
  <c r="Q848" i="16" a="1"/>
  <c r="Q848" i="16" s="1"/>
  <c r="Q804" i="16" a="1"/>
  <c r="Q804" i="16" s="1"/>
  <c r="Q842" i="16" a="1"/>
  <c r="Q842" i="16" s="1"/>
  <c r="Q878" i="16" a="1"/>
  <c r="Q878" i="16" s="1"/>
  <c r="Q937" i="16" a="1"/>
  <c r="Q937" i="16" s="1"/>
  <c r="Q852" i="16" a="1"/>
  <c r="Q852" i="16" s="1"/>
  <c r="Q837" i="16" a="1"/>
  <c r="Q837" i="16" s="1"/>
  <c r="Q862" i="16" a="1"/>
  <c r="Q862" i="16" s="1"/>
  <c r="Q928" i="16" a="1"/>
  <c r="Q928" i="16" s="1"/>
  <c r="Q821" i="16" a="1"/>
  <c r="Q821" i="16" s="1"/>
  <c r="Q918" i="16" a="1"/>
  <c r="Q918" i="16" s="1"/>
  <c r="Q846" i="16" a="1"/>
  <c r="Q846" i="16" s="1"/>
  <c r="Q906" i="16" a="1"/>
  <c r="Q906" i="16" s="1"/>
  <c r="Q865" i="16" a="1"/>
  <c r="Q865" i="16" s="1"/>
  <c r="Q849" i="16" a="1"/>
  <c r="Q849" i="16" s="1"/>
  <c r="Q932" i="16" a="1"/>
  <c r="Q932" i="16" s="1"/>
  <c r="Q908" i="16" a="1"/>
  <c r="Q908" i="16" s="1"/>
  <c r="Q912" i="16" a="1"/>
  <c r="Q912" i="16" s="1"/>
  <c r="Q805" i="16" a="1"/>
  <c r="Q805" i="16" s="1"/>
  <c r="Q838" i="16" a="1"/>
  <c r="Q838" i="16" s="1"/>
  <c r="Q936" i="16" a="1"/>
  <c r="Q936" i="16" s="1"/>
  <c r="Q855" i="16" a="1"/>
  <c r="Q855" i="16" s="1"/>
  <c r="Q795" i="16" a="1"/>
  <c r="Q795" i="16" s="1"/>
  <c r="Q909" i="16" a="1"/>
  <c r="Q909" i="16" s="1"/>
  <c r="Q847" i="16" a="1"/>
  <c r="Q847" i="16" s="1"/>
  <c r="Q899" i="16" a="1"/>
  <c r="Q899" i="16" s="1"/>
  <c r="Q851" i="16" a="1"/>
  <c r="Q851" i="16" s="1"/>
  <c r="Q879" i="16" a="1"/>
  <c r="Q879" i="16" s="1"/>
  <c r="Q866" i="16" a="1"/>
  <c r="Q866" i="16" s="1"/>
  <c r="Q880" i="16" a="1"/>
  <c r="Q880" i="16" s="1"/>
  <c r="Q791" i="16" a="1"/>
  <c r="Q791" i="16" s="1"/>
  <c r="Q940" i="16" a="1"/>
  <c r="Q940" i="16" s="1"/>
  <c r="Q802" i="16" a="1"/>
  <c r="Q802" i="16" s="1"/>
  <c r="Q910" i="16" a="1"/>
  <c r="Q910" i="16" s="1"/>
  <c r="Q935" i="16" a="1"/>
  <c r="Q935" i="16" s="1"/>
  <c r="Q816" i="16" a="1"/>
  <c r="Q816" i="16" s="1"/>
  <c r="Q921" i="16" a="1"/>
  <c r="Q921" i="16" s="1"/>
  <c r="Q800" i="16" a="1"/>
  <c r="Q800" i="16" s="1"/>
  <c r="Q887" i="16" a="1"/>
  <c r="Q887" i="16" s="1"/>
  <c r="Q889" i="16" a="1"/>
  <c r="Q889" i="16" s="1"/>
  <c r="Q920" i="16" a="1"/>
  <c r="Q920" i="16" s="1"/>
  <c r="Q881" i="16" a="1"/>
  <c r="Q881" i="16" s="1"/>
  <c r="Q901" i="16" a="1"/>
  <c r="Q901" i="16" s="1"/>
  <c r="Q905" i="16" a="1"/>
  <c r="Q905" i="16" s="1"/>
  <c r="Q867" i="16" a="1"/>
  <c r="Q867" i="16" s="1"/>
  <c r="Q810" i="16" a="1"/>
  <c r="Q810" i="16" s="1"/>
  <c r="Q841" i="16" a="1"/>
  <c r="Q841" i="16" s="1"/>
  <c r="Q869" i="16" a="1"/>
  <c r="Q869" i="16" s="1"/>
  <c r="Q886" i="16" a="1"/>
  <c r="Q886" i="16" s="1"/>
  <c r="Q925" i="16" a="1"/>
  <c r="Q925" i="16" s="1"/>
  <c r="Q863" i="16" a="1"/>
  <c r="Q863" i="16" s="1"/>
  <c r="Q828" i="16" a="1"/>
  <c r="Q828" i="16" s="1"/>
  <c r="Q859" i="16" a="1"/>
  <c r="Q859" i="16" s="1"/>
  <c r="Q820" i="16" a="1"/>
  <c r="Q820" i="16" s="1"/>
  <c r="Q832" i="16" a="1"/>
  <c r="Q832" i="16" s="1"/>
  <c r="G51" i="20"/>
  <c r="C50" i="20"/>
  <c r="F51" i="20"/>
  <c r="P488" i="16"/>
  <c r="P1263" i="14"/>
  <c r="P579" i="16"/>
  <c r="H83" i="20"/>
  <c r="U83" i="20"/>
  <c r="F83" i="20"/>
  <c r="R83" i="20"/>
  <c r="G83" i="20"/>
  <c r="C84" i="20"/>
  <c r="O83" i="20"/>
  <c r="Q713" i="16" l="1" a="1"/>
  <c r="Q713" i="16" s="1"/>
  <c r="Q770" i="16" a="1"/>
  <c r="Q770" i="16" s="1"/>
  <c r="Q720" i="16" a="1"/>
  <c r="Q720" i="16" s="1"/>
  <c r="Q709" i="16" a="1"/>
  <c r="Q709" i="16" s="1"/>
  <c r="Q764" i="16" a="1"/>
  <c r="Q764" i="16" s="1"/>
  <c r="Q767" i="16" a="1"/>
  <c r="Q767" i="16" s="1"/>
  <c r="Q708" i="16" a="1"/>
  <c r="Q708" i="16" s="1"/>
  <c r="Q731" i="16" a="1"/>
  <c r="Q731" i="16" s="1"/>
  <c r="Q746" i="16" a="1"/>
  <c r="Q746" i="16" s="1"/>
  <c r="Q703" i="16" a="1"/>
  <c r="Q703" i="16" s="1"/>
  <c r="Q758" i="16" a="1"/>
  <c r="Q758" i="16" s="1"/>
  <c r="Q759" i="16" a="1"/>
  <c r="Q759" i="16" s="1"/>
  <c r="Q700" i="16" a="1"/>
  <c r="Q700" i="16" s="1"/>
  <c r="Q789" i="16" a="1"/>
  <c r="Q789" i="16" s="1"/>
  <c r="Q775" i="16" a="1"/>
  <c r="Q775" i="16" s="1"/>
  <c r="Q779" i="16" a="1"/>
  <c r="Q779" i="16" s="1"/>
  <c r="Q694" i="16" a="1"/>
  <c r="Q694" i="16" s="1"/>
  <c r="Q695" i="16" a="1"/>
  <c r="Q695" i="16" s="1"/>
  <c r="Q750" i="16" a="1"/>
  <c r="Q750" i="16" s="1"/>
  <c r="Q728" i="16" a="1"/>
  <c r="Q728" i="16" s="1"/>
  <c r="Q717" i="16" a="1"/>
  <c r="Q717" i="16" s="1"/>
  <c r="Q738" i="16" a="1"/>
  <c r="Q738" i="16" s="1"/>
  <c r="Q705" i="16" a="1"/>
  <c r="Q705" i="16" s="1"/>
  <c r="Q743" i="16" a="1"/>
  <c r="Q743" i="16" s="1"/>
  <c r="Q773" i="16" a="1"/>
  <c r="Q773" i="16" s="1"/>
  <c r="Q760" i="16" a="1"/>
  <c r="Q760" i="16" s="1"/>
  <c r="Q772" i="16" a="1"/>
  <c r="Q772" i="16" s="1"/>
  <c r="Q727" i="16" a="1"/>
  <c r="Q727" i="16" s="1"/>
  <c r="Q712" i="16" a="1"/>
  <c r="Q712" i="16" s="1"/>
  <c r="Q697" i="16" a="1"/>
  <c r="Q697" i="16" s="1"/>
  <c r="Q707" i="16" a="1"/>
  <c r="Q707" i="16" s="1"/>
  <c r="Q696" i="16" a="1"/>
  <c r="Q696" i="16" s="1"/>
  <c r="Q701" i="16" a="1"/>
  <c r="Q701" i="16" s="1"/>
  <c r="Q756" i="16" a="1"/>
  <c r="Q756" i="16" s="1"/>
  <c r="Q722" i="16" a="1"/>
  <c r="Q722" i="16" s="1"/>
  <c r="Q734" i="16" a="1"/>
  <c r="Q734" i="16" s="1"/>
  <c r="Q740" i="16" a="1"/>
  <c r="Q740" i="16" s="1"/>
  <c r="Q706" i="16" a="1"/>
  <c r="Q706" i="16" s="1"/>
  <c r="Q718" i="16" a="1"/>
  <c r="Q718" i="16" s="1"/>
  <c r="Q786" i="16" a="1"/>
  <c r="Q786" i="16" s="1"/>
  <c r="Q692" i="16" a="1"/>
  <c r="Q692" i="16" s="1"/>
  <c r="Q757" i="16" a="1"/>
  <c r="Q757" i="16" s="1"/>
  <c r="Q753" i="16" a="1"/>
  <c r="Q753" i="16" s="1"/>
  <c r="Q780" i="16" a="1"/>
  <c r="Q780" i="16" s="1"/>
  <c r="Q763" i="16" a="1"/>
  <c r="Q763" i="16" s="1"/>
  <c r="Q752" i="16" a="1"/>
  <c r="Q752" i="16" s="1"/>
  <c r="Q741" i="16" a="1"/>
  <c r="Q741" i="16" s="1"/>
  <c r="Q790" i="16" a="1"/>
  <c r="Q790" i="16" s="1"/>
  <c r="Q737" i="16" a="1"/>
  <c r="Q737" i="16" s="1"/>
  <c r="Q723" i="16" a="1"/>
  <c r="Q723" i="16" s="1"/>
  <c r="Q751" i="16" a="1"/>
  <c r="Q751" i="16" s="1"/>
  <c r="Q781" i="16" a="1"/>
  <c r="Q781" i="16" s="1"/>
  <c r="Q768" i="16" a="1"/>
  <c r="Q768" i="16" s="1"/>
  <c r="Q735" i="16" a="1"/>
  <c r="Q735" i="16" s="1"/>
  <c r="Q762" i="16" a="1"/>
  <c r="Q762" i="16" s="1"/>
  <c r="Q719" i="16" a="1"/>
  <c r="Q719" i="16" s="1"/>
  <c r="Q769" i="16" a="1"/>
  <c r="Q769" i="16" s="1"/>
  <c r="Q730" i="16" a="1"/>
  <c r="Q730" i="16" s="1"/>
  <c r="Q715" i="16" a="1"/>
  <c r="Q715" i="16" s="1"/>
  <c r="Q693" i="16" a="1"/>
  <c r="Q693" i="16" s="1"/>
  <c r="Q748" i="16" a="1"/>
  <c r="Q748" i="16" s="1"/>
  <c r="Q699" i="16" a="1"/>
  <c r="Q699" i="16" s="1"/>
  <c r="Q732" i="16" a="1"/>
  <c r="Q732" i="16" s="1"/>
  <c r="Q771" i="16" a="1"/>
  <c r="Q771" i="16" s="1"/>
  <c r="Q742" i="16" a="1"/>
  <c r="Q742" i="16" s="1"/>
  <c r="Q704" i="16" a="1"/>
  <c r="Q704" i="16" s="1"/>
  <c r="Q714" i="16" a="1"/>
  <c r="Q714" i="16" s="1"/>
  <c r="Q726" i="16" a="1"/>
  <c r="Q726" i="16" s="1"/>
  <c r="Q698" i="16" a="1"/>
  <c r="Q698" i="16" s="1"/>
  <c r="Q710" i="16" a="1"/>
  <c r="Q710" i="16" s="1"/>
  <c r="Q765" i="16" a="1"/>
  <c r="Q765" i="16" s="1"/>
  <c r="Q784" i="16" a="1"/>
  <c r="Q784" i="16" s="1"/>
  <c r="Q744" i="16" a="1"/>
  <c r="Q744" i="16" s="1"/>
  <c r="Q749" i="16" a="1"/>
  <c r="Q749" i="16" s="1"/>
  <c r="Q776" i="16" a="1"/>
  <c r="Q776" i="16" s="1"/>
  <c r="Q761" i="16" a="1"/>
  <c r="Q761" i="16" s="1"/>
  <c r="Q745" i="16" a="1"/>
  <c r="Q745" i="16" s="1"/>
  <c r="Q755" i="16" a="1"/>
  <c r="Q755" i="16" s="1"/>
  <c r="Q785" i="16" a="1"/>
  <c r="Q785" i="16" s="1"/>
  <c r="Q754" i="16" a="1"/>
  <c r="Q754" i="16" s="1"/>
  <c r="Q711" i="16" a="1"/>
  <c r="Q711" i="16" s="1"/>
  <c r="Q766" i="16" a="1"/>
  <c r="Q766" i="16" s="1"/>
  <c r="Q739" i="16" a="1"/>
  <c r="Q739" i="16" s="1"/>
  <c r="Q782" i="16" a="1"/>
  <c r="Q782" i="16" s="1"/>
  <c r="Q729" i="16" a="1"/>
  <c r="Q729" i="16" s="1"/>
  <c r="Q783" i="16" a="1"/>
  <c r="Q783" i="16" s="1"/>
  <c r="Q787" i="16" a="1"/>
  <c r="Q787" i="16" s="1"/>
  <c r="Q702" i="16" a="1"/>
  <c r="Q702" i="16" s="1"/>
  <c r="Q788" i="16" a="1"/>
  <c r="Q788" i="16" s="1"/>
  <c r="Q733" i="16" a="1"/>
  <c r="Q733" i="16" s="1"/>
  <c r="Q736" i="16" a="1"/>
  <c r="Q736" i="16" s="1"/>
  <c r="Q725" i="16" a="1"/>
  <c r="Q725" i="16" s="1"/>
  <c r="Q774" i="16" a="1"/>
  <c r="Q774" i="16" s="1"/>
  <c r="Q721" i="16" a="1"/>
  <c r="Q721" i="16" s="1"/>
  <c r="Q778" i="16" a="1"/>
  <c r="Q778" i="16" s="1"/>
  <c r="Q724" i="16" a="1"/>
  <c r="Q724" i="16" s="1"/>
  <c r="Q747" i="16" a="1"/>
  <c r="Q747" i="16" s="1"/>
  <c r="Q777" i="16" a="1"/>
  <c r="Q777" i="16" s="1"/>
  <c r="Q716" i="16" a="1"/>
  <c r="Q716" i="16" s="1"/>
  <c r="G50" i="20"/>
  <c r="C49" i="20"/>
  <c r="F50" i="20"/>
  <c r="P489" i="16"/>
  <c r="P1264" i="14"/>
  <c r="P580" i="16"/>
  <c r="H84" i="20"/>
  <c r="O84" i="20"/>
  <c r="U84" i="20"/>
  <c r="F84" i="20"/>
  <c r="C85" i="20"/>
  <c r="G84" i="20"/>
  <c r="R84" i="20"/>
  <c r="Q686" i="16" l="1" a="1"/>
  <c r="Q686" i="16" s="1"/>
  <c r="Q664" i="16" a="1"/>
  <c r="Q664" i="16" s="1"/>
  <c r="Q653" i="16" a="1"/>
  <c r="Q653" i="16" s="1"/>
  <c r="Q649" i="16" a="1"/>
  <c r="Q649" i="16" s="1"/>
  <c r="Q603" i="16" a="1"/>
  <c r="Q603" i="16" s="1"/>
  <c r="Q609" i="16" a="1"/>
  <c r="Q609" i="16" s="1"/>
  <c r="Q639" i="16" a="1"/>
  <c r="Q639" i="16" s="1"/>
  <c r="Q656" i="16" a="1"/>
  <c r="Q656" i="16" s="1"/>
  <c r="Q640" i="16" a="1"/>
  <c r="Q640" i="16" s="1"/>
  <c r="Q682" i="16" a="1"/>
  <c r="Q682" i="16" s="1"/>
  <c r="Q642" i="16" a="1"/>
  <c r="Q642" i="16" s="1"/>
  <c r="Q633" i="16" a="1"/>
  <c r="Q633" i="16" s="1"/>
  <c r="Q667" i="16" a="1"/>
  <c r="Q667" i="16" s="1"/>
  <c r="Q620" i="16" a="1"/>
  <c r="Q620" i="16" s="1"/>
  <c r="Q605" i="16" a="1"/>
  <c r="Q605" i="16" s="1"/>
  <c r="Q685" i="16" a="1"/>
  <c r="Q685" i="16" s="1"/>
  <c r="Q681" i="16" a="1"/>
  <c r="Q681" i="16" s="1"/>
  <c r="Q607" i="16" a="1"/>
  <c r="Q607" i="16" s="1"/>
  <c r="Q663" i="16" a="1"/>
  <c r="Q663" i="16" s="1"/>
  <c r="Q691" i="16" a="1"/>
  <c r="Q691" i="16" s="1"/>
  <c r="Q674" i="16" a="1"/>
  <c r="Q674" i="16" s="1"/>
  <c r="Q644" i="16" a="1"/>
  <c r="Q644" i="16" s="1"/>
  <c r="Q679" i="16" a="1"/>
  <c r="Q679" i="16" s="1"/>
  <c r="Q628" i="16" a="1"/>
  <c r="Q628" i="16" s="1"/>
  <c r="Q648" i="16" a="1"/>
  <c r="Q648" i="16" s="1"/>
  <c r="Q632" i="16" a="1"/>
  <c r="Q632" i="16" s="1"/>
  <c r="Q636" i="16" a="1"/>
  <c r="Q636" i="16" s="1"/>
  <c r="Q658" i="16" a="1"/>
  <c r="Q658" i="16" s="1"/>
  <c r="Q621" i="16" a="1"/>
  <c r="Q621" i="16" s="1"/>
  <c r="Q670" i="16" a="1"/>
  <c r="Q670" i="16" s="1"/>
  <c r="Q638" i="16" a="1"/>
  <c r="Q638" i="16" s="1"/>
  <c r="Q635" i="16" a="1"/>
  <c r="Q635" i="16" s="1"/>
  <c r="Q676" i="16" a="1"/>
  <c r="Q676" i="16" s="1"/>
  <c r="Q623" i="16" a="1"/>
  <c r="Q623" i="16" s="1"/>
  <c r="Q645" i="16" a="1"/>
  <c r="Q645" i="16" s="1"/>
  <c r="Q608" i="16" a="1"/>
  <c r="Q608" i="16" s="1"/>
  <c r="Q654" i="16" a="1"/>
  <c r="Q654" i="16" s="1"/>
  <c r="Q617" i="16" a="1"/>
  <c r="Q617" i="16" s="1"/>
  <c r="Q619" i="16" a="1"/>
  <c r="Q619" i="16" s="1"/>
  <c r="Q622" i="16" a="1"/>
  <c r="Q622" i="16" s="1"/>
  <c r="Q610" i="16" a="1"/>
  <c r="Q610" i="16" s="1"/>
  <c r="Q634" i="16" a="1"/>
  <c r="Q634" i="16" s="1"/>
  <c r="Q618" i="16" a="1"/>
  <c r="Q618" i="16" s="1"/>
  <c r="Q689" i="16" a="1"/>
  <c r="Q689" i="16" s="1"/>
  <c r="Q612" i="16" a="1"/>
  <c r="Q612" i="16" s="1"/>
  <c r="Q671" i="16" a="1"/>
  <c r="Q671" i="16" s="1"/>
  <c r="Q688" i="16" a="1"/>
  <c r="Q688" i="16" s="1"/>
  <c r="Q677" i="16" a="1"/>
  <c r="Q677" i="16" s="1"/>
  <c r="Q599" i="16" a="1"/>
  <c r="Q599" i="16" s="1"/>
  <c r="Q616" i="16" a="1"/>
  <c r="Q616" i="16" s="1"/>
  <c r="Q626" i="16" a="1"/>
  <c r="Q626" i="16" s="1"/>
  <c r="Q659" i="16" a="1"/>
  <c r="Q659" i="16" s="1"/>
  <c r="Q687" i="16" a="1"/>
  <c r="Q687" i="16" s="1"/>
  <c r="Q673" i="16" a="1"/>
  <c r="Q673" i="16" s="1"/>
  <c r="Q631" i="16" a="1"/>
  <c r="Q631" i="16" s="1"/>
  <c r="Q660" i="16" a="1"/>
  <c r="Q660" i="16" s="1"/>
  <c r="Q668" i="16" a="1"/>
  <c r="Q668" i="16" s="1"/>
  <c r="Q606" i="16" a="1"/>
  <c r="Q606" i="16" s="1"/>
  <c r="Q683" i="16" a="1"/>
  <c r="Q683" i="16" s="1"/>
  <c r="Q614" i="16" a="1"/>
  <c r="Q614" i="16" s="1"/>
  <c r="Q598" i="16" a="1"/>
  <c r="Q598" i="16" s="1"/>
  <c r="Q602" i="16" a="1"/>
  <c r="Q602" i="16" s="1"/>
  <c r="Q666" i="16" a="1"/>
  <c r="Q666" i="16" s="1"/>
  <c r="Q630" i="16" a="1"/>
  <c r="Q630" i="16" s="1"/>
  <c r="Q680" i="16" a="1"/>
  <c r="Q680" i="16" s="1"/>
  <c r="Q652" i="16" a="1"/>
  <c r="Q652" i="16" s="1"/>
  <c r="Q662" i="16" a="1"/>
  <c r="Q662" i="16" s="1"/>
  <c r="Q611" i="16" a="1"/>
  <c r="Q611" i="16" s="1"/>
  <c r="Q678" i="16" a="1"/>
  <c r="Q678" i="16" s="1"/>
  <c r="Q650" i="16" a="1"/>
  <c r="Q650" i="16" s="1"/>
  <c r="Q615" i="16" a="1"/>
  <c r="Q615" i="16" s="1"/>
  <c r="Q637" i="16" a="1"/>
  <c r="Q637" i="16" s="1"/>
  <c r="Q604" i="16" a="1"/>
  <c r="Q604" i="16" s="1"/>
  <c r="Q690" i="16" a="1"/>
  <c r="Q690" i="16" s="1"/>
  <c r="Q647" i="16" a="1"/>
  <c r="Q647" i="16" s="1"/>
  <c r="Q675" i="16" a="1"/>
  <c r="Q675" i="16" s="1"/>
  <c r="Q629" i="16" a="1"/>
  <c r="Q629" i="16" s="1"/>
  <c r="Q601" i="16" a="1"/>
  <c r="Q601" i="16" s="1"/>
  <c r="Q651" i="16" a="1"/>
  <c r="Q651" i="16" s="1"/>
  <c r="Q643" i="16" a="1"/>
  <c r="Q643" i="16" s="1"/>
  <c r="Q613" i="16" a="1"/>
  <c r="Q613" i="16" s="1"/>
  <c r="Q625" i="16" a="1"/>
  <c r="Q625" i="16" s="1"/>
  <c r="Q655" i="16" a="1"/>
  <c r="Q655" i="16" s="1"/>
  <c r="Q665" i="16" a="1"/>
  <c r="Q665" i="16" s="1"/>
  <c r="Q624" i="16" a="1"/>
  <c r="Q624" i="16" s="1"/>
  <c r="Q641" i="16" a="1"/>
  <c r="Q641" i="16" s="1"/>
  <c r="Q684" i="16" a="1"/>
  <c r="Q684" i="16" s="1"/>
  <c r="Q627" i="16" a="1"/>
  <c r="Q627" i="16" s="1"/>
  <c r="Q669" i="16" a="1"/>
  <c r="Q669" i="16" s="1"/>
  <c r="Q600" i="16" a="1"/>
  <c r="Q600" i="16" s="1"/>
  <c r="Q646" i="16" a="1"/>
  <c r="Q646" i="16" s="1"/>
  <c r="Q672" i="16" a="1"/>
  <c r="Q672" i="16" s="1"/>
  <c r="Q661" i="16" a="1"/>
  <c r="Q661" i="16" s="1"/>
  <c r="Q657" i="16" a="1"/>
  <c r="Q657" i="16" s="1"/>
  <c r="Q560" i="16" a="1"/>
  <c r="Q560" i="16" s="1"/>
  <c r="Q561" i="16" a="1"/>
  <c r="Q561" i="16" s="1"/>
  <c r="Q562" i="16" a="1"/>
  <c r="Q562" i="16" s="1"/>
  <c r="Q563" i="16" a="1"/>
  <c r="Q563" i="16" s="1"/>
  <c r="Q564" i="16" a="1"/>
  <c r="Q564" i="16" s="1"/>
  <c r="Q565" i="16" a="1"/>
  <c r="Q565" i="16" s="1"/>
  <c r="Q566" i="16" a="1"/>
  <c r="Q566" i="16" s="1"/>
  <c r="Q567" i="16" a="1"/>
  <c r="Q567" i="16" s="1"/>
  <c r="Q568" i="16" a="1"/>
  <c r="Q568" i="16" s="1"/>
  <c r="Q569" i="16" a="1"/>
  <c r="Q569" i="16" s="1"/>
  <c r="Q570" i="16" a="1"/>
  <c r="Q570" i="16" s="1"/>
  <c r="Q571" i="16" a="1"/>
  <c r="Q571" i="16" s="1"/>
  <c r="Q572" i="16" a="1"/>
  <c r="Q572" i="16" s="1"/>
  <c r="Q573" i="16" a="1"/>
  <c r="Q573" i="16" s="1"/>
  <c r="Q574" i="16" a="1"/>
  <c r="Q574" i="16" s="1"/>
  <c r="Q575" i="16" a="1"/>
  <c r="Q575" i="16" s="1"/>
  <c r="Q576" i="16" a="1"/>
  <c r="Q576" i="16" s="1"/>
  <c r="Q577" i="16" a="1"/>
  <c r="Q577" i="16" s="1"/>
  <c r="Q578" i="16" a="1"/>
  <c r="Q578" i="16" s="1"/>
  <c r="G49" i="20"/>
  <c r="F49" i="20"/>
  <c r="C48" i="20"/>
  <c r="Q579" i="16" a="1"/>
  <c r="Q579" i="16" s="1"/>
  <c r="Q489" i="16" a="1"/>
  <c r="Q489" i="16" s="1"/>
  <c r="Q580" i="16" a="1"/>
  <c r="Q580" i="16" s="1"/>
  <c r="P490" i="16"/>
  <c r="P1265" i="14"/>
  <c r="P581" i="16"/>
  <c r="H85" i="20"/>
  <c r="G85" i="20"/>
  <c r="C86" i="20"/>
  <c r="U85" i="20"/>
  <c r="O85" i="20"/>
  <c r="F85" i="20"/>
  <c r="R85" i="20"/>
  <c r="Q533" i="16" l="1" a="1"/>
  <c r="Q533" i="16" s="1"/>
  <c r="Q501" i="16" a="1"/>
  <c r="Q501" i="16" s="1"/>
  <c r="Q516" i="16" a="1"/>
  <c r="Q516" i="16" s="1"/>
  <c r="Q530" i="16" a="1"/>
  <c r="Q530" i="16" s="1"/>
  <c r="Q505" i="16" a="1"/>
  <c r="Q505" i="16" s="1"/>
  <c r="Q519" i="16" a="1"/>
  <c r="Q519" i="16" s="1"/>
  <c r="Q526" i="16" a="1"/>
  <c r="Q526" i="16" s="1"/>
  <c r="Q511" i="16" a="1"/>
  <c r="Q511" i="16" s="1"/>
  <c r="Q536" i="16" a="1"/>
  <c r="Q536" i="16" s="1"/>
  <c r="Q504" i="16" a="1"/>
  <c r="Q504" i="16" s="1"/>
  <c r="Q525" i="16" a="1"/>
  <c r="Q525" i="16" s="1"/>
  <c r="Q508" i="16" a="1"/>
  <c r="Q508" i="16" s="1"/>
  <c r="Q507" i="16" a="1"/>
  <c r="Q507" i="16" s="1"/>
  <c r="Q529" i="16" a="1"/>
  <c r="Q529" i="16" s="1"/>
  <c r="Q517" i="16" a="1"/>
  <c r="Q517" i="16" s="1"/>
  <c r="Q531" i="16" a="1"/>
  <c r="Q531" i="16" s="1"/>
  <c r="Q528" i="16" a="1"/>
  <c r="Q528" i="16" s="1"/>
  <c r="Q532" i="16" a="1"/>
  <c r="Q532" i="16" s="1"/>
  <c r="Q514" i="16" a="1"/>
  <c r="Q514" i="16" s="1"/>
  <c r="Q521" i="16" a="1"/>
  <c r="Q521" i="16" s="1"/>
  <c r="Q535" i="16" a="1"/>
  <c r="Q535" i="16" s="1"/>
  <c r="Q503" i="16" a="1"/>
  <c r="Q503" i="16" s="1"/>
  <c r="Q510" i="16" a="1"/>
  <c r="Q510" i="16" s="1"/>
  <c r="Q509" i="16" a="1"/>
  <c r="Q509" i="16" s="1"/>
  <c r="Q524" i="16" a="1"/>
  <c r="Q524" i="16" s="1"/>
  <c r="Q515" i="16" a="1"/>
  <c r="Q515" i="16" s="1"/>
  <c r="Q522" i="16" a="1"/>
  <c r="Q522" i="16" s="1"/>
  <c r="Q520" i="16" a="1"/>
  <c r="Q520" i="16" s="1"/>
  <c r="Q523" i="16" a="1"/>
  <c r="Q523" i="16" s="1"/>
  <c r="Q534" i="16" a="1"/>
  <c r="Q534" i="16" s="1"/>
  <c r="Q506" i="16" a="1"/>
  <c r="Q506" i="16" s="1"/>
  <c r="Q513" i="16" a="1"/>
  <c r="Q513" i="16" s="1"/>
  <c r="Q512" i="16" a="1"/>
  <c r="Q512" i="16" s="1"/>
  <c r="Q527" i="16" a="1"/>
  <c r="Q527" i="16" s="1"/>
  <c r="Q502" i="16" a="1"/>
  <c r="Q502" i="16" s="1"/>
  <c r="Q518" i="16" a="1"/>
  <c r="Q518"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Q547" i="16" a="1"/>
  <c r="Q547" i="16" s="1"/>
  <c r="Q548" i="16" a="1"/>
  <c r="Q548" i="16" s="1"/>
  <c r="Q549" i="16" a="1"/>
  <c r="Q549" i="16" s="1"/>
  <c r="Q550" i="16" a="1"/>
  <c r="Q550" i="16" s="1"/>
  <c r="Q551" i="16" a="1"/>
  <c r="Q551" i="16" s="1"/>
  <c r="Q552" i="16" a="1"/>
  <c r="Q552" i="16" s="1"/>
  <c r="Q553" i="16" a="1"/>
  <c r="Q553" i="16" s="1"/>
  <c r="Q554" i="16" a="1"/>
  <c r="Q554" i="16" s="1"/>
  <c r="Q555" i="16" a="1"/>
  <c r="Q555" i="16" s="1"/>
  <c r="Q556" i="16" a="1"/>
  <c r="Q556" i="16" s="1"/>
  <c r="Q466" i="16" a="1"/>
  <c r="Q466" i="16" s="1"/>
  <c r="Q557" i="16" a="1"/>
  <c r="Q557" i="16" s="1"/>
  <c r="Q467" i="16" a="1"/>
  <c r="Q467" i="16" s="1"/>
  <c r="Q558" i="16" a="1"/>
  <c r="Q558" i="16" s="1"/>
  <c r="Q559" i="16" a="1"/>
  <c r="Q559" i="16" s="1"/>
  <c r="Q468" i="16" a="1"/>
  <c r="Q468" i="16" s="1"/>
  <c r="Q469" i="16" a="1"/>
  <c r="Q469" i="16" s="1"/>
  <c r="Q470" i="16" a="1"/>
  <c r="Q470" i="16" s="1"/>
  <c r="Q471" i="16" a="1"/>
  <c r="Q471" i="16" s="1"/>
  <c r="Q472" i="16" a="1"/>
  <c r="Q472" i="16" s="1"/>
  <c r="Q473" i="16" a="1"/>
  <c r="Q473" i="16" s="1"/>
  <c r="Q474" i="16" a="1"/>
  <c r="Q474" i="16" s="1"/>
  <c r="Q475" i="16" a="1"/>
  <c r="Q475" i="16" s="1"/>
  <c r="Q476" i="16" a="1"/>
  <c r="Q476" i="16" s="1"/>
  <c r="Q477" i="16" a="1"/>
  <c r="Q477" i="16" s="1"/>
  <c r="Q478" i="16" a="1"/>
  <c r="Q478" i="16" s="1"/>
  <c r="Q479" i="16" a="1"/>
  <c r="Q479" i="16" s="1"/>
  <c r="Q480" i="16" a="1"/>
  <c r="Q480" i="16" s="1"/>
  <c r="Q481" i="16" a="1"/>
  <c r="Q481" i="16" s="1"/>
  <c r="Q482" i="16" a="1"/>
  <c r="Q482" i="16" s="1"/>
  <c r="Q483" i="16" a="1"/>
  <c r="Q483" i="16" s="1"/>
  <c r="Q484" i="16" a="1"/>
  <c r="Q484" i="16" s="1"/>
  <c r="Q485" i="16" a="1"/>
  <c r="Q485" i="16" s="1"/>
  <c r="Q486" i="16" a="1"/>
  <c r="Q486" i="16" s="1"/>
  <c r="Q487" i="16" a="1"/>
  <c r="Q487" i="16" s="1"/>
  <c r="Q488" i="16" a="1"/>
  <c r="Q488" i="16" s="1"/>
  <c r="C47" i="20"/>
  <c r="F48" i="20"/>
  <c r="G48" i="20"/>
  <c r="Q581" i="16" a="1"/>
  <c r="Q581" i="16" s="1"/>
  <c r="Q490" i="16" a="1"/>
  <c r="Q490" i="16" s="1"/>
  <c r="P491" i="16"/>
  <c r="P1266" i="14"/>
  <c r="P582" i="16"/>
  <c r="H86" i="20"/>
  <c r="C87" i="20"/>
  <c r="U86" i="20"/>
  <c r="R86" i="20"/>
  <c r="G86" i="20"/>
  <c r="O86" i="20"/>
  <c r="F86" i="20"/>
  <c r="Q381" i="16" l="1" a="1"/>
  <c r="Q381" i="16" s="1"/>
  <c r="Q388" i="16" a="1"/>
  <c r="Q388" i="16" s="1"/>
  <c r="Q423" i="16" a="1"/>
  <c r="Q423" i="16" s="1"/>
  <c r="Q387" i="16" a="1"/>
  <c r="Q387" i="16" s="1"/>
  <c r="Q413" i="16" a="1"/>
  <c r="Q413" i="16" s="1"/>
  <c r="Q435" i="16" a="1"/>
  <c r="Q435" i="16" s="1"/>
  <c r="Q391" i="16" a="1"/>
  <c r="Q391" i="16" s="1"/>
  <c r="Q424" i="16" a="1"/>
  <c r="Q424" i="16" s="1"/>
  <c r="Q432" i="16" a="1"/>
  <c r="Q432" i="16" s="1"/>
  <c r="Q416" i="16" a="1"/>
  <c r="Q416" i="16" s="1"/>
  <c r="Q415" i="16" a="1"/>
  <c r="Q415" i="16" s="1"/>
  <c r="Q433" i="16" a="1"/>
  <c r="Q433" i="16" s="1"/>
  <c r="Q418" i="16" a="1"/>
  <c r="Q418" i="16" s="1"/>
  <c r="Q441" i="16" a="1"/>
  <c r="Q441" i="16" s="1"/>
  <c r="Q417" i="16" a="1"/>
  <c r="Q417" i="16" s="1"/>
  <c r="Q401" i="16" a="1"/>
  <c r="Q401" i="16" s="1"/>
  <c r="Q400" i="16" a="1"/>
  <c r="Q400" i="16" s="1"/>
  <c r="Q425" i="16" a="1"/>
  <c r="Q425" i="16" s="1"/>
  <c r="Q439" i="16" a="1"/>
  <c r="Q439" i="16" s="1"/>
  <c r="Q403" i="16" a="1"/>
  <c r="Q403" i="16" s="1"/>
  <c r="Q405" i="16" a="1"/>
  <c r="Q405" i="16" s="1"/>
  <c r="Q380" i="16" a="1"/>
  <c r="Q380" i="16" s="1"/>
  <c r="Q437" i="16" a="1"/>
  <c r="Q437" i="16" s="1"/>
  <c r="Q394" i="16" a="1"/>
  <c r="Q394" i="16" s="1"/>
  <c r="Q421" i="16" a="1"/>
  <c r="Q421" i="16" s="1"/>
  <c r="Q383" i="16" a="1"/>
  <c r="Q383" i="16" s="1"/>
  <c r="Q420" i="16" a="1"/>
  <c r="Q420" i="16" s="1"/>
  <c r="Q382" i="16" a="1"/>
  <c r="Q382" i="16" s="1"/>
  <c r="Q443" i="16" a="1"/>
  <c r="Q443" i="16" s="1"/>
  <c r="Q406" i="16" a="1"/>
  <c r="Q406" i="16" s="1"/>
  <c r="Q397" i="16" a="1"/>
  <c r="Q397" i="16" s="1"/>
  <c r="Q409" i="16" a="1"/>
  <c r="Q409" i="16" s="1"/>
  <c r="Q386" i="16" a="1"/>
  <c r="Q386" i="16" s="1"/>
  <c r="Q445" i="16" a="1"/>
  <c r="Q445" i="16" s="1"/>
  <c r="Q434" i="16" a="1"/>
  <c r="Q434" i="16" s="1"/>
  <c r="Q438" i="16" a="1"/>
  <c r="Q438" i="16" s="1"/>
  <c r="Q428" i="16" a="1"/>
  <c r="Q428" i="16" s="1"/>
  <c r="Q412" i="16" a="1"/>
  <c r="Q412" i="16" s="1"/>
  <c r="Q414" i="16" a="1"/>
  <c r="Q414" i="16" s="1"/>
  <c r="Q422" i="16" a="1"/>
  <c r="Q422" i="16" s="1"/>
  <c r="Q431" i="16" a="1"/>
  <c r="Q431" i="16" s="1"/>
  <c r="Q385" i="16" a="1"/>
  <c r="Q385" i="16" s="1"/>
  <c r="Q384" i="16" a="1"/>
  <c r="Q384" i="16" s="1"/>
  <c r="Q408" i="16" a="1"/>
  <c r="Q408" i="16" s="1"/>
  <c r="Q399" i="16" a="1"/>
  <c r="Q399" i="16" s="1"/>
  <c r="Q404" i="16" a="1"/>
  <c r="Q404" i="16" s="1"/>
  <c r="Q389" i="16" a="1"/>
  <c r="Q389" i="16" s="1"/>
  <c r="Q396" i="16" a="1"/>
  <c r="Q396" i="16" s="1"/>
  <c r="Q427" i="16" a="1"/>
  <c r="Q427" i="16" s="1"/>
  <c r="Q395" i="16" a="1"/>
  <c r="Q395" i="16" s="1"/>
  <c r="Q440" i="16" a="1"/>
  <c r="Q440" i="16" s="1"/>
  <c r="Q444" i="16" a="1"/>
  <c r="Q444" i="16" s="1"/>
  <c r="Q429" i="16" a="1"/>
  <c r="Q429" i="16" s="1"/>
  <c r="Q411" i="16" a="1"/>
  <c r="Q411" i="16" s="1"/>
  <c r="Q398" i="16" a="1"/>
  <c r="Q398" i="16" s="1"/>
  <c r="Q419" i="16" a="1"/>
  <c r="Q419" i="16" s="1"/>
  <c r="Q430" i="16" a="1"/>
  <c r="Q430" i="16" s="1"/>
  <c r="Q390" i="16" a="1"/>
  <c r="Q390" i="16" s="1"/>
  <c r="Q393" i="16" a="1"/>
  <c r="Q393" i="16" s="1"/>
  <c r="Q392" i="16" a="1"/>
  <c r="Q392" i="16" s="1"/>
  <c r="Q442" i="16" a="1"/>
  <c r="Q442" i="16" s="1"/>
  <c r="Q410" i="16" a="1"/>
  <c r="Q410" i="16" s="1"/>
  <c r="Q402" i="16" a="1"/>
  <c r="Q402" i="16" s="1"/>
  <c r="Q426" i="16" a="1"/>
  <c r="Q426" i="16" s="1"/>
  <c r="Q436" i="16" a="1"/>
  <c r="Q436" i="16" s="1"/>
  <c r="Q407" i="16" a="1"/>
  <c r="Q407" i="16" s="1"/>
  <c r="Q446" i="16" a="1"/>
  <c r="Q446" i="16" s="1"/>
  <c r="Q447" i="16" a="1"/>
  <c r="Q447" i="16" s="1"/>
  <c r="Q448" i="16" a="1"/>
  <c r="Q448" i="16" s="1"/>
  <c r="Q449" i="16" a="1"/>
  <c r="Q449" i="16" s="1"/>
  <c r="Q450" i="16" a="1"/>
  <c r="Q450" i="16" s="1"/>
  <c r="Q451" i="16" a="1"/>
  <c r="Q451" i="16" s="1"/>
  <c r="Q452" i="16"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G47" i="20"/>
  <c r="F47" i="20"/>
  <c r="C46" i="20"/>
  <c r="Q491" i="16" a="1"/>
  <c r="Q491" i="16" s="1"/>
  <c r="Q582" i="16" a="1"/>
  <c r="Q582" i="16" s="1"/>
  <c r="P492" i="16"/>
  <c r="P1267" i="14"/>
  <c r="P583" i="16"/>
  <c r="H87" i="20"/>
  <c r="R87" i="20"/>
  <c r="O87" i="20"/>
  <c r="C88" i="20"/>
  <c r="U87" i="20"/>
  <c r="G87" i="20"/>
  <c r="F87" i="20"/>
  <c r="Q349" i="16" l="1" a="1"/>
  <c r="Q349" i="16" s="1"/>
  <c r="Q323" i="16" a="1"/>
  <c r="Q323" i="16" s="1"/>
  <c r="Q319" i="16" a="1"/>
  <c r="Q319" i="16" s="1"/>
  <c r="Q313" i="16" a="1"/>
  <c r="Q313" i="16" s="1"/>
  <c r="Q359" i="16" a="1"/>
  <c r="Q359" i="16" s="1"/>
  <c r="Q327" i="16" a="1"/>
  <c r="Q327" i="16" s="1"/>
  <c r="Q326" i="16" a="1"/>
  <c r="Q326" i="16" s="1"/>
  <c r="Q361" i="16" a="1"/>
  <c r="Q361" i="16" s="1"/>
  <c r="Q374" i="16" a="1"/>
  <c r="Q374" i="16" s="1"/>
  <c r="Q347" i="16" a="1"/>
  <c r="Q347" i="16" s="1"/>
  <c r="Q362" i="16" a="1"/>
  <c r="Q362" i="16" s="1"/>
  <c r="Q330" i="16" a="1"/>
  <c r="Q330" i="16" s="1"/>
  <c r="Q369" i="16" a="1"/>
  <c r="Q369" i="16" s="1"/>
  <c r="Q337" i="16" a="1"/>
  <c r="Q337" i="16" s="1"/>
  <c r="Q305" i="16" a="1"/>
  <c r="Q305" i="16" s="1"/>
  <c r="Q368" i="16" a="1"/>
  <c r="Q368" i="16" s="1"/>
  <c r="Q336" i="16" a="1"/>
  <c r="Q336" i="16" s="1"/>
  <c r="Q322" i="16" a="1"/>
  <c r="Q322" i="16" s="1"/>
  <c r="Q321" i="16" a="1"/>
  <c r="Q321" i="16" s="1"/>
  <c r="Q350" i="16" a="1"/>
  <c r="Q350" i="16" s="1"/>
  <c r="Q333" i="16" a="1"/>
  <c r="Q333" i="16" s="1"/>
  <c r="Q328" i="16" a="1"/>
  <c r="Q328" i="16" s="1"/>
  <c r="Q373" i="16" a="1"/>
  <c r="Q373" i="16" s="1"/>
  <c r="Q341" i="16" a="1"/>
  <c r="Q341" i="16" s="1"/>
  <c r="Q348" i="16" a="1"/>
  <c r="Q348" i="16" s="1"/>
  <c r="Q379" i="16" a="1"/>
  <c r="Q379" i="16" s="1"/>
  <c r="Q317" i="16" a="1"/>
  <c r="Q317" i="16" s="1"/>
  <c r="Q310" i="16" a="1"/>
  <c r="Q310" i="16" s="1"/>
  <c r="Q351" i="16" a="1"/>
  <c r="Q351" i="16" s="1"/>
  <c r="Q372" i="16" a="1"/>
  <c r="Q372" i="16" s="1"/>
  <c r="Q371" i="16" a="1"/>
  <c r="Q371" i="16" s="1"/>
  <c r="Q311" i="16" a="1"/>
  <c r="Q311" i="16" s="1"/>
  <c r="Q318" i="16" a="1"/>
  <c r="Q318" i="16" s="1"/>
  <c r="Q365" i="16" a="1"/>
  <c r="Q365" i="16" s="1"/>
  <c r="Q340" i="16" a="1"/>
  <c r="Q340" i="16" s="1"/>
  <c r="Q339" i="16" a="1"/>
  <c r="Q339" i="16" s="1"/>
  <c r="Q308" i="16" a="1"/>
  <c r="Q308" i="16" s="1"/>
  <c r="Q306" i="16" a="1"/>
  <c r="Q306" i="16" s="1"/>
  <c r="Q314" i="16" a="1"/>
  <c r="Q314" i="16" s="1"/>
  <c r="Q342" i="16" a="1"/>
  <c r="Q342" i="16" s="1"/>
  <c r="Q325" i="16" a="1"/>
  <c r="Q325" i="16" s="1"/>
  <c r="Q332" i="16" a="1"/>
  <c r="Q332" i="16" s="1"/>
  <c r="Q346" i="16" a="1"/>
  <c r="Q346" i="16" s="1"/>
  <c r="Q312" i="16" a="1"/>
  <c r="Q312" i="16" s="1"/>
  <c r="Q353" i="16" a="1"/>
  <c r="Q353" i="16" s="1"/>
  <c r="Q320" i="16" a="1"/>
  <c r="Q320" i="16" s="1"/>
  <c r="Q367" i="16" a="1"/>
  <c r="Q367" i="16" s="1"/>
  <c r="Q335" i="16" a="1"/>
  <c r="Q335" i="16" s="1"/>
  <c r="Q366" i="16" a="1"/>
  <c r="Q366" i="16" s="1"/>
  <c r="Q334" i="16" a="1"/>
  <c r="Q334" i="16" s="1"/>
  <c r="Q358" i="16" a="1"/>
  <c r="Q358" i="16" s="1"/>
  <c r="Q354" i="16" a="1"/>
  <c r="Q354" i="16" s="1"/>
  <c r="Q329" i="16" a="1"/>
  <c r="Q329" i="16" s="1"/>
  <c r="Q360" i="16" a="1"/>
  <c r="Q360" i="16" s="1"/>
  <c r="Q375" i="16" a="1"/>
  <c r="Q375" i="16" s="1"/>
  <c r="Q357" i="16" a="1"/>
  <c r="Q357" i="16" s="1"/>
  <c r="Q364" i="16" a="1"/>
  <c r="Q364" i="16" s="1"/>
  <c r="Q309" i="16" a="1"/>
  <c r="Q309" i="16" s="1"/>
  <c r="Q363" i="16" a="1"/>
  <c r="Q363" i="16" s="1"/>
  <c r="Q331" i="16" a="1"/>
  <c r="Q331" i="16" s="1"/>
  <c r="Q307" i="16" a="1"/>
  <c r="Q307" i="16" s="1"/>
  <c r="Q378" i="16" a="1"/>
  <c r="Q378" i="16" s="1"/>
  <c r="Q315" i="16" a="1"/>
  <c r="Q315" i="16" s="1"/>
  <c r="Q352" i="16" a="1"/>
  <c r="Q352" i="16" s="1"/>
  <c r="Q377" i="16" a="1"/>
  <c r="Q377" i="16" s="1"/>
  <c r="Q344" i="16" a="1"/>
  <c r="Q344" i="16" s="1"/>
  <c r="Q343" i="16" a="1"/>
  <c r="Q343" i="16" s="1"/>
  <c r="Q316" i="16" a="1"/>
  <c r="Q316" i="16" s="1"/>
  <c r="Q356" i="16" a="1"/>
  <c r="Q356" i="16" s="1"/>
  <c r="Q324" i="16" a="1"/>
  <c r="Q324" i="16" s="1"/>
  <c r="Q355" i="16" a="1"/>
  <c r="Q355" i="16" s="1"/>
  <c r="Q370" i="16" a="1"/>
  <c r="Q370" i="16" s="1"/>
  <c r="Q338" i="16" a="1"/>
  <c r="Q338" i="16" s="1"/>
  <c r="Q345" i="16" a="1"/>
  <c r="Q345" i="16" s="1"/>
  <c r="Q376" i="16" a="1"/>
  <c r="Q376" i="16" s="1"/>
  <c r="C45" i="20"/>
  <c r="F46" i="20"/>
  <c r="G46" i="20"/>
  <c r="Q583" i="16" a="1"/>
  <c r="Q583" i="16" s="1"/>
  <c r="Q492" i="16" a="1"/>
  <c r="Q492" i="16" s="1"/>
  <c r="P493" i="16"/>
  <c r="P1268" i="14"/>
  <c r="P584" i="16"/>
  <c r="H88" i="20"/>
  <c r="G88" i="20"/>
  <c r="F88" i="20"/>
  <c r="C89" i="20"/>
  <c r="O88" i="20"/>
  <c r="R88" i="20"/>
  <c r="U88" i="20"/>
  <c r="Q287" i="16" l="1" a="1"/>
  <c r="Q287" i="16" s="1"/>
  <c r="Q277" i="16" a="1"/>
  <c r="Q277" i="16" s="1"/>
  <c r="Q279" i="16" a="1"/>
  <c r="Q279" i="16" s="1"/>
  <c r="Q301" i="16" a="1"/>
  <c r="Q301" i="16" s="1"/>
  <c r="Q296" i="16" a="1"/>
  <c r="Q296" i="16" s="1"/>
  <c r="Q269" i="16" a="1"/>
  <c r="Q269" i="16" s="1"/>
  <c r="Q300" i="16" a="1"/>
  <c r="Q300" i="16" s="1"/>
  <c r="Q246" i="16" a="1"/>
  <c r="Q246" i="16" s="1"/>
  <c r="Q275" i="16" a="1"/>
  <c r="Q275" i="16" s="1"/>
  <c r="Q265" i="16" a="1"/>
  <c r="Q265" i="16" s="1"/>
  <c r="Q242" i="16" a="1"/>
  <c r="Q242" i="16" s="1"/>
  <c r="Q257" i="16" a="1"/>
  <c r="Q257" i="16" s="1"/>
  <c r="Q288" i="16" a="1"/>
  <c r="Q288" i="16" s="1"/>
  <c r="Q256" i="16" a="1"/>
  <c r="Q256" i="16" s="1"/>
  <c r="Q297" i="16" a="1"/>
  <c r="Q297" i="16" s="1"/>
  <c r="Q260" i="16" a="1"/>
  <c r="Q260" i="16" s="1"/>
  <c r="Q284" i="16" a="1"/>
  <c r="Q284" i="16" s="1"/>
  <c r="Q241" i="16" a="1"/>
  <c r="Q241" i="16" s="1"/>
  <c r="Q280" i="16" a="1"/>
  <c r="Q280" i="16" s="1"/>
  <c r="Q249" i="16" a="1"/>
  <c r="Q249" i="16" s="1"/>
  <c r="Q295" i="16" a="1"/>
  <c r="Q295" i="16" s="1"/>
  <c r="Q251" i="16" a="1"/>
  <c r="Q251" i="16" s="1"/>
  <c r="Q262" i="16" a="1"/>
  <c r="Q262" i="16" s="1"/>
  <c r="Q285" i="16" a="1"/>
  <c r="Q285" i="16" s="1"/>
  <c r="Q299" i="16" a="1"/>
  <c r="Q299" i="16" s="1"/>
  <c r="Q252" i="16" a="1"/>
  <c r="Q252" i="16" s="1"/>
  <c r="Q286" i="16" a="1"/>
  <c r="Q286" i="16" s="1"/>
  <c r="Q254" i="16" a="1"/>
  <c r="Q254" i="16" s="1"/>
  <c r="Q272" i="16" a="1"/>
  <c r="Q272" i="16" s="1"/>
  <c r="Q304" i="16" a="1"/>
  <c r="Q304" i="16" s="1"/>
  <c r="Q276" i="16" a="1"/>
  <c r="Q276" i="16" s="1"/>
  <c r="Q239" i="16" a="1"/>
  <c r="Q239" i="16" s="1"/>
  <c r="Q278" i="16" a="1"/>
  <c r="Q278" i="16" s="1"/>
  <c r="Q243" i="16" a="1"/>
  <c r="Q243" i="16" s="1"/>
  <c r="Q282" i="16" a="1"/>
  <c r="Q282" i="16" s="1"/>
  <c r="Q261" i="16" a="1"/>
  <c r="Q261" i="16" s="1"/>
  <c r="Q268" i="16" a="1"/>
  <c r="Q268" i="16" s="1"/>
  <c r="Q270" i="16" a="1"/>
  <c r="Q270" i="16" s="1"/>
  <c r="Q294" i="16" a="1"/>
  <c r="Q294" i="16" s="1"/>
  <c r="Q258" i="16" a="1"/>
  <c r="Q258" i="16" s="1"/>
  <c r="Q302" i="16" a="1"/>
  <c r="Q302" i="16" s="1"/>
  <c r="Q303" i="16" a="1"/>
  <c r="Q303" i="16" s="1"/>
  <c r="Q273" i="16" a="1"/>
  <c r="Q273" i="16" s="1"/>
  <c r="Q248" i="16" a="1"/>
  <c r="Q248" i="16" s="1"/>
  <c r="Q250" i="16" a="1"/>
  <c r="Q250" i="16" s="1"/>
  <c r="Q291" i="16" a="1"/>
  <c r="Q291" i="16" s="1"/>
  <c r="Q263" i="16" a="1"/>
  <c r="Q263" i="16" s="1"/>
  <c r="Q281" i="16" a="1"/>
  <c r="Q281" i="16" s="1"/>
  <c r="Q289" i="16" a="1"/>
  <c r="Q289" i="16" s="1"/>
  <c r="Q253" i="16" a="1"/>
  <c r="Q253" i="16" s="1"/>
  <c r="Q255" i="16" a="1"/>
  <c r="Q255" i="16" s="1"/>
  <c r="Q259" i="16" a="1"/>
  <c r="Q259" i="16" s="1"/>
  <c r="Q264" i="16" a="1"/>
  <c r="Q264" i="16" s="1"/>
  <c r="Q245" i="16" a="1"/>
  <c r="Q245" i="16" s="1"/>
  <c r="Q292" i="16" a="1"/>
  <c r="Q292" i="16" s="1"/>
  <c r="Q293" i="16" a="1"/>
  <c r="Q293" i="16" s="1"/>
  <c r="Q240" i="16" a="1"/>
  <c r="Q240" i="16" s="1"/>
  <c r="Q298" i="16" a="1"/>
  <c r="Q298" i="16" s="1"/>
  <c r="Q274" i="16" a="1"/>
  <c r="Q274" i="16" s="1"/>
  <c r="Q290" i="16" a="1"/>
  <c r="Q290" i="16" s="1"/>
  <c r="Q244" i="16" a="1"/>
  <c r="Q244" i="16" s="1"/>
  <c r="Q271" i="16" a="1"/>
  <c r="Q271" i="16" s="1"/>
  <c r="Q266" i="16" a="1"/>
  <c r="Q266" i="16" s="1"/>
  <c r="Q283" i="16" a="1"/>
  <c r="Q283" i="16" s="1"/>
  <c r="Q247" i="16" a="1"/>
  <c r="Q247" i="16" s="1"/>
  <c r="Q267" i="16" a="1"/>
  <c r="Q267" i="16" s="1"/>
  <c r="C44" i="20"/>
  <c r="F45" i="20"/>
  <c r="G45" i="20"/>
  <c r="Q584" i="16" a="1"/>
  <c r="Q584" i="16" s="1"/>
  <c r="Q493" i="16" a="1"/>
  <c r="Q493" i="16" s="1"/>
  <c r="P494" i="16"/>
  <c r="P1269" i="14"/>
  <c r="P585" i="16"/>
  <c r="H89" i="20"/>
  <c r="C90" i="20"/>
  <c r="R89" i="20"/>
  <c r="G89" i="20"/>
  <c r="U89" i="20"/>
  <c r="F89" i="20"/>
  <c r="O89" i="20"/>
  <c r="Q204" i="16" l="1" a="1"/>
  <c r="Q204" i="16" s="1"/>
  <c r="Q215" i="16" a="1"/>
  <c r="Q215" i="16" s="1"/>
  <c r="Q223" i="16" a="1"/>
  <c r="Q223" i="16" s="1"/>
  <c r="Q210" i="16" a="1"/>
  <c r="Q210" i="16" s="1"/>
  <c r="Q229" i="16" a="1"/>
  <c r="Q229" i="16" s="1"/>
  <c r="Q212" i="16" a="1"/>
  <c r="Q212" i="16" s="1"/>
  <c r="Q179" i="16" a="1"/>
  <c r="Q179" i="16" s="1"/>
  <c r="Q178" i="16" a="1"/>
  <c r="Q178" i="16" s="1"/>
  <c r="Q226" i="16" a="1"/>
  <c r="Q226" i="16" s="1"/>
  <c r="Q218" i="16" a="1"/>
  <c r="Q218" i="16" s="1"/>
  <c r="Q166" i="16" a="1"/>
  <c r="Q166" i="16" s="1"/>
  <c r="Q220" i="16" a="1"/>
  <c r="Q220" i="16" s="1"/>
  <c r="Q171" i="16" a="1"/>
  <c r="Q171" i="16" s="1"/>
  <c r="Q205" i="16" a="1"/>
  <c r="Q205" i="16" s="1"/>
  <c r="Q186" i="16" a="1"/>
  <c r="Q186" i="16" s="1"/>
  <c r="Q227" i="16" a="1"/>
  <c r="Q227" i="16" s="1"/>
  <c r="Q232" i="16" a="1"/>
  <c r="Q232" i="16" s="1"/>
  <c r="Q236" i="16" a="1"/>
  <c r="Q236" i="16" s="1"/>
  <c r="Q231" i="16" a="1"/>
  <c r="Q231" i="16" s="1"/>
  <c r="Q238" i="16" a="1"/>
  <c r="Q238" i="16" s="1"/>
  <c r="Q214" i="16" a="1"/>
  <c r="Q214" i="16" s="1"/>
  <c r="Q189" i="16" a="1"/>
  <c r="Q189" i="16" s="1"/>
  <c r="Q169" i="16" a="1"/>
  <c r="Q169" i="16" s="1"/>
  <c r="Q168" i="16" a="1"/>
  <c r="Q168" i="16" s="1"/>
  <c r="Q222" i="16" a="1"/>
  <c r="Q222" i="16" s="1"/>
  <c r="Q237" i="16" a="1"/>
  <c r="Q237" i="16" s="1"/>
  <c r="Q177" i="16" a="1"/>
  <c r="Q177" i="16" s="1"/>
  <c r="Q172" i="16" a="1"/>
  <c r="Q172" i="16" s="1"/>
  <c r="Q181" i="16" a="1"/>
  <c r="Q181" i="16" s="1"/>
  <c r="Q185" i="16" a="1"/>
  <c r="Q185" i="16" s="1"/>
  <c r="Q176" i="16" a="1"/>
  <c r="Q176" i="16" s="1"/>
  <c r="Q194" i="16" a="1"/>
  <c r="Q194" i="16" s="1"/>
  <c r="Q193" i="16" a="1"/>
  <c r="Q193" i="16" s="1"/>
  <c r="Q180" i="16" a="1"/>
  <c r="Q180" i="16" s="1"/>
  <c r="Q197" i="16" a="1"/>
  <c r="Q197" i="16" s="1"/>
  <c r="Q182" i="16" a="1"/>
  <c r="Q182" i="16" s="1"/>
  <c r="Q184" i="16" a="1"/>
  <c r="Q184" i="16" s="1"/>
  <c r="Q203" i="16" a="1"/>
  <c r="Q203" i="16" s="1"/>
  <c r="Q202" i="16" a="1"/>
  <c r="Q202" i="16" s="1"/>
  <c r="Q234" i="16" a="1"/>
  <c r="Q234" i="16" s="1"/>
  <c r="Q175" i="16" a="1"/>
  <c r="Q175" i="16" s="1"/>
  <c r="Q211" i="16" a="1"/>
  <c r="Q211" i="16" s="1"/>
  <c r="Q219" i="16" a="1"/>
  <c r="Q219" i="16" s="1"/>
  <c r="Q190" i="16" a="1"/>
  <c r="Q190" i="16" s="1"/>
  <c r="Q192" i="16" a="1"/>
  <c r="Q192" i="16" s="1"/>
  <c r="Q187" i="16" a="1"/>
  <c r="Q187" i="16" s="1"/>
  <c r="Q196" i="16" a="1"/>
  <c r="Q196" i="16" s="1"/>
  <c r="Q228" i="16" a="1"/>
  <c r="Q228" i="16" s="1"/>
  <c r="Q195" i="16" a="1"/>
  <c r="Q195" i="16" s="1"/>
  <c r="Q230" i="16" a="1"/>
  <c r="Q230" i="16" s="1"/>
  <c r="Q208" i="16" a="1"/>
  <c r="Q208" i="16" s="1"/>
  <c r="Q170" i="16" a="1"/>
  <c r="Q170" i="16" s="1"/>
  <c r="Q224" i="16" a="1"/>
  <c r="Q224" i="16" s="1"/>
  <c r="Q188" i="16" a="1"/>
  <c r="Q188" i="16" s="1"/>
  <c r="Q183" i="16" a="1"/>
  <c r="Q183" i="16" s="1"/>
  <c r="Q213" i="16" a="1"/>
  <c r="Q213" i="16" s="1"/>
  <c r="Q191" i="16" a="1"/>
  <c r="Q191" i="16" s="1"/>
  <c r="Q198" i="16" a="1"/>
  <c r="Q198" i="16" s="1"/>
  <c r="Q199" i="16" a="1"/>
  <c r="Q199" i="16" s="1"/>
  <c r="Q200" i="16" a="1"/>
  <c r="Q200" i="16" s="1"/>
  <c r="Q167" i="16" a="1"/>
  <c r="Q167" i="16" s="1"/>
  <c r="Q221" i="16" a="1"/>
  <c r="Q221" i="16" s="1"/>
  <c r="Q174" i="16" a="1"/>
  <c r="Q174" i="16" s="1"/>
  <c r="Q201" i="16" a="1"/>
  <c r="Q201" i="16" s="1"/>
  <c r="Q207" i="16" a="1"/>
  <c r="Q207" i="16" s="1"/>
  <c r="Q206" i="16" a="1"/>
  <c r="Q206" i="16" s="1"/>
  <c r="Q209" i="16" a="1"/>
  <c r="Q209" i="16" s="1"/>
  <c r="Q233" i="16" a="1"/>
  <c r="Q233" i="16" s="1"/>
  <c r="Q216" i="16" a="1"/>
  <c r="Q216" i="16" s="1"/>
  <c r="Q235" i="16" a="1"/>
  <c r="Q235" i="16" s="1"/>
  <c r="Q217" i="16" a="1"/>
  <c r="Q217" i="16" s="1"/>
  <c r="Q225" i="16" a="1"/>
  <c r="Q225" i="16" s="1"/>
  <c r="Q173" i="16" a="1"/>
  <c r="Q173" i="16" s="1"/>
  <c r="G44" i="20"/>
  <c r="F44" i="20"/>
  <c r="C43" i="20"/>
  <c r="Q494" i="16" a="1"/>
  <c r="Q494" i="16" s="1"/>
  <c r="Q585" i="16" a="1"/>
  <c r="Q585" i="16" s="1"/>
  <c r="P495" i="16"/>
  <c r="P1270" i="14"/>
  <c r="P586" i="16"/>
  <c r="H90" i="20"/>
  <c r="O90" i="20"/>
  <c r="U90" i="20"/>
  <c r="R90" i="20"/>
  <c r="F90" i="20"/>
  <c r="C91" i="20"/>
  <c r="G90" i="20"/>
  <c r="Q150" i="16" l="1" a="1"/>
  <c r="Q150" i="16" s="1"/>
  <c r="Q119" i="16" a="1"/>
  <c r="Q119" i="16" s="1"/>
  <c r="Q137" i="16" a="1"/>
  <c r="Q137" i="16" s="1"/>
  <c r="Q125" i="16" a="1"/>
  <c r="Q125" i="16" s="1"/>
  <c r="Q145" i="16" a="1"/>
  <c r="Q145" i="16" s="1"/>
  <c r="Q156" i="16" a="1"/>
  <c r="Q156" i="16" s="1"/>
  <c r="Q124" i="16" a="1"/>
  <c r="Q124" i="16" s="1"/>
  <c r="Q107" i="16" a="1"/>
  <c r="Q107" i="16" s="1"/>
  <c r="Q153" i="16" a="1"/>
  <c r="Q153" i="16" s="1"/>
  <c r="Q160" i="16" a="1"/>
  <c r="Q160" i="16" s="1"/>
  <c r="Q122" i="16" a="1"/>
  <c r="Q122" i="16" s="1"/>
  <c r="Q161" i="16" a="1"/>
  <c r="Q161" i="16" s="1"/>
  <c r="Q164" i="16" a="1"/>
  <c r="Q164" i="16" s="1"/>
  <c r="Q104" i="16" a="1"/>
  <c r="Q104" i="16" s="1"/>
  <c r="Q118" i="16" a="1"/>
  <c r="Q118" i="16" s="1"/>
  <c r="Q117" i="16" a="1"/>
  <c r="Q117" i="16" s="1"/>
  <c r="Q149" i="16" a="1"/>
  <c r="Q149" i="16" s="1"/>
  <c r="Q158" i="16" a="1"/>
  <c r="Q158" i="16" s="1"/>
  <c r="Q165" i="16" a="1"/>
  <c r="Q165" i="16" s="1"/>
  <c r="Q111" i="16" a="1"/>
  <c r="Q111" i="16" s="1"/>
  <c r="Q159" i="16" a="1"/>
  <c r="Q159" i="16" s="1"/>
  <c r="Q116" i="16" a="1"/>
  <c r="Q116" i="16" s="1"/>
  <c r="Q131" i="16" a="1"/>
  <c r="Q131" i="16" s="1"/>
  <c r="Q114" i="16" a="1"/>
  <c r="Q114" i="16" s="1"/>
  <c r="Q130" i="16" a="1"/>
  <c r="Q130" i="16" s="1"/>
  <c r="Q121" i="16" a="1"/>
  <c r="Q121" i="16" s="1"/>
  <c r="Q110" i="16" a="1"/>
  <c r="Q110" i="16" s="1"/>
  <c r="Q163" i="16" a="1"/>
  <c r="Q163" i="16" s="1"/>
  <c r="Q138" i="16" a="1"/>
  <c r="Q138" i="16" s="1"/>
  <c r="Q108" i="16" a="1"/>
  <c r="Q108" i="16" s="1"/>
  <c r="Q147" i="16" a="1"/>
  <c r="Q147" i="16" s="1"/>
  <c r="Q123" i="16" a="1"/>
  <c r="Q123" i="16" s="1"/>
  <c r="Q106" i="16" a="1"/>
  <c r="Q106" i="16" s="1"/>
  <c r="Q146" i="16" a="1"/>
  <c r="Q146" i="16" s="1"/>
  <c r="Q113" i="16" a="1"/>
  <c r="Q113" i="16" s="1"/>
  <c r="Q132" i="16" a="1"/>
  <c r="Q132" i="16" s="1"/>
  <c r="Q120" i="16" a="1"/>
  <c r="Q120" i="16" s="1"/>
  <c r="Q134" i="16" a="1"/>
  <c r="Q134" i="16" s="1"/>
  <c r="Q141" i="16" a="1"/>
  <c r="Q141" i="16" s="1"/>
  <c r="Q154" i="16" a="1"/>
  <c r="Q154" i="16" s="1"/>
  <c r="Q151" i="16" a="1"/>
  <c r="Q151" i="16" s="1"/>
  <c r="Q155" i="16" a="1"/>
  <c r="Q155" i="16" s="1"/>
  <c r="Q135" i="16" a="1"/>
  <c r="Q135" i="16" s="1"/>
  <c r="Q128" i="16" a="1"/>
  <c r="Q128" i="16" s="1"/>
  <c r="Q127" i="16" a="1"/>
  <c r="Q127" i="16" s="1"/>
  <c r="Q136" i="16" a="1"/>
  <c r="Q136" i="16" s="1"/>
  <c r="Q148" i="16" a="1"/>
  <c r="Q148" i="16" s="1"/>
  <c r="Q133" i="16" a="1"/>
  <c r="Q133" i="16" s="1"/>
  <c r="Q152" i="16" a="1"/>
  <c r="Q152" i="16" s="1"/>
  <c r="Q126" i="16" a="1"/>
  <c r="Q126" i="16" s="1"/>
  <c r="Q139" i="16" a="1"/>
  <c r="Q139" i="16" s="1"/>
  <c r="Q140" i="16" a="1"/>
  <c r="Q140" i="16" s="1"/>
  <c r="Q142" i="16" a="1"/>
  <c r="Q142" i="16" s="1"/>
  <c r="Q115" i="16" a="1"/>
  <c r="Q115" i="16" s="1"/>
  <c r="Q143" i="16" a="1"/>
  <c r="Q143" i="16" s="1"/>
  <c r="Q144" i="16" a="1"/>
  <c r="Q144" i="16" s="1"/>
  <c r="Q157" i="16" a="1"/>
  <c r="Q157" i="16" s="1"/>
  <c r="Q162" i="16" a="1"/>
  <c r="Q162" i="16" s="1"/>
  <c r="Q105" i="16" a="1"/>
  <c r="Q105" i="16" s="1"/>
  <c r="Q129" i="16" a="1"/>
  <c r="Q129" i="16" s="1"/>
  <c r="Q112" i="16" a="1"/>
  <c r="Q112" i="16" s="1"/>
  <c r="Q109" i="16" a="1"/>
  <c r="Q109" i="16" s="1"/>
  <c r="F43" i="20"/>
  <c r="G43" i="20"/>
  <c r="C42" i="20"/>
  <c r="Q495" i="16" a="1"/>
  <c r="Q495" i="16" s="1"/>
  <c r="Q586" i="16" a="1"/>
  <c r="Q586" i="16" s="1"/>
  <c r="P496" i="16"/>
  <c r="P1271" i="14"/>
  <c r="P587" i="16"/>
  <c r="H91" i="20"/>
  <c r="F91" i="20"/>
  <c r="R91" i="20"/>
  <c r="G91" i="20"/>
  <c r="O91" i="20"/>
  <c r="U91" i="20"/>
  <c r="C92" i="20"/>
  <c r="Q83" i="16" l="1" a="1"/>
  <c r="Q83" i="16" s="1"/>
  <c r="Q96" i="16" a="1"/>
  <c r="Q96" i="16" s="1"/>
  <c r="Q81" i="16" a="1"/>
  <c r="Q81" i="16" s="1"/>
  <c r="Q88" i="16" a="1"/>
  <c r="Q88" i="16" s="1"/>
  <c r="Q77" i="16" a="1"/>
  <c r="Q77" i="16" s="1"/>
  <c r="Q100" i="16" a="1"/>
  <c r="Q100" i="16" s="1"/>
  <c r="Q76" i="16" a="1"/>
  <c r="Q76" i="16" s="1"/>
  <c r="Q99" i="16" a="1"/>
  <c r="Q99" i="16" s="1"/>
  <c r="Q102" i="16" a="1"/>
  <c r="Q102" i="16" s="1"/>
  <c r="Q75" i="16" a="1"/>
  <c r="Q75" i="16" s="1"/>
  <c r="Q90" i="16" a="1"/>
  <c r="Q90" i="16" s="1"/>
  <c r="Q80" i="16" a="1"/>
  <c r="Q80" i="16" s="1"/>
  <c r="Q94" i="16" a="1"/>
  <c r="Q94" i="16" s="1"/>
  <c r="Q87" i="16" a="1"/>
  <c r="Q87" i="16" s="1"/>
  <c r="Q101" i="16" a="1"/>
  <c r="Q101" i="16" s="1"/>
  <c r="Q103" i="16" a="1"/>
  <c r="Q103" i="16" s="1"/>
  <c r="Q82" i="16" a="1"/>
  <c r="Q82" i="16" s="1"/>
  <c r="Q95" i="16" a="1"/>
  <c r="Q95" i="16" s="1"/>
  <c r="Q79" i="16" a="1"/>
  <c r="Q79" i="16" s="1"/>
  <c r="Q86" i="16" a="1"/>
  <c r="Q86" i="16" s="1"/>
  <c r="Q93" i="16" a="1"/>
  <c r="Q93" i="16" s="1"/>
  <c r="Q92" i="16" a="1"/>
  <c r="Q92" i="16" s="1"/>
  <c r="Q78" i="16" a="1"/>
  <c r="Q78" i="16" s="1"/>
  <c r="Q85" i="16" a="1"/>
  <c r="Q85" i="16" s="1"/>
  <c r="Q98" i="16" a="1"/>
  <c r="Q98" i="16" s="1"/>
  <c r="Q84" i="16" a="1"/>
  <c r="Q84" i="16" s="1"/>
  <c r="Q97" i="16" a="1"/>
  <c r="Q97" i="16" s="1"/>
  <c r="Q91" i="16" a="1"/>
  <c r="Q91" i="16" s="1"/>
  <c r="Q89" i="16" a="1"/>
  <c r="Q89" i="16" s="1"/>
  <c r="C41" i="20"/>
  <c r="F42" i="20"/>
  <c r="G42" i="20"/>
  <c r="Q587" i="16" a="1"/>
  <c r="Q587" i="16" s="1"/>
  <c r="Q496" i="16" a="1"/>
  <c r="Q496" i="16" s="1"/>
  <c r="P497" i="16"/>
  <c r="P1272" i="14"/>
  <c r="P588" i="16"/>
  <c r="H92" i="20"/>
  <c r="R92" i="20"/>
  <c r="U92" i="20"/>
  <c r="F92" i="20"/>
  <c r="C93" i="20"/>
  <c r="G92" i="20"/>
  <c r="O92" i="20"/>
  <c r="Q50" i="16" l="1" a="1"/>
  <c r="Q50" i="16" s="1"/>
  <c r="Q66" i="16" a="1"/>
  <c r="Q66" i="16" s="1"/>
  <c r="Q48" i="16" a="1"/>
  <c r="Q48" i="16" s="1"/>
  <c r="Q55" i="16" a="1"/>
  <c r="Q55" i="16" s="1"/>
  <c r="Q63" i="16" a="1"/>
  <c r="Q63" i="16" s="1"/>
  <c r="Q70" i="16" a="1"/>
  <c r="Q70" i="16" s="1"/>
  <c r="Q37" i="16" a="1"/>
  <c r="Q37" i="16" s="1"/>
  <c r="Q44" i="16" a="1"/>
  <c r="Q44" i="16" s="1"/>
  <c r="Q43" i="16" a="1"/>
  <c r="Q43" i="16" s="1"/>
  <c r="Q35" i="16" a="1"/>
  <c r="Q35" i="16" s="1"/>
  <c r="Q42" i="16" a="1"/>
  <c r="Q42" i="16" s="1"/>
  <c r="Q57" i="16" a="1"/>
  <c r="Q57" i="16" s="1"/>
  <c r="Q73" i="16" a="1"/>
  <c r="Q73" i="16" s="1"/>
  <c r="Q40" i="16" a="1"/>
  <c r="Q40" i="16" s="1"/>
  <c r="Q47" i="16" a="1"/>
  <c r="Q47" i="16" s="1"/>
  <c r="Q54" i="16" a="1"/>
  <c r="Q54" i="16" s="1"/>
  <c r="Q62" i="16" a="1"/>
  <c r="Q62" i="16" s="1"/>
  <c r="Q69" i="16" a="1"/>
  <c r="Q69" i="16" s="1"/>
  <c r="Q36" i="16" a="1"/>
  <c r="Q36" i="16" s="1"/>
  <c r="Q68" i="16" a="1"/>
  <c r="Q68" i="16" s="1"/>
  <c r="Q67" i="16" a="1"/>
  <c r="Q67" i="16" s="1"/>
  <c r="Q49" i="16" a="1"/>
  <c r="Q49" i="16" s="1"/>
  <c r="Q65" i="16" a="1"/>
  <c r="Q65" i="16" s="1"/>
  <c r="Q72" i="16" a="1"/>
  <c r="Q72" i="16" s="1"/>
  <c r="Q39" i="16" a="1"/>
  <c r="Q39" i="16" s="1"/>
  <c r="Q46" i="16" a="1"/>
  <c r="Q46" i="16" s="1"/>
  <c r="Q53" i="16" a="1"/>
  <c r="Q53" i="16" s="1"/>
  <c r="Q61" i="16" a="1"/>
  <c r="Q61" i="16" s="1"/>
  <c r="Q60" i="16" a="1"/>
  <c r="Q60" i="16" s="1"/>
  <c r="Q38" i="16" a="1"/>
  <c r="Q38" i="16" s="1"/>
  <c r="Q71" i="16" a="1"/>
  <c r="Q71" i="16" s="1"/>
  <c r="Q58" i="16" a="1"/>
  <c r="Q58" i="16" s="1"/>
  <c r="Q59" i="16" a="1"/>
  <c r="Q59" i="16" s="1"/>
  <c r="Q74" i="16" a="1"/>
  <c r="Q74" i="16" s="1"/>
  <c r="Q41" i="16" a="1"/>
  <c r="Q41" i="16" s="1"/>
  <c r="Q56" i="16" a="1"/>
  <c r="Q56" i="16" s="1"/>
  <c r="Q64" i="16" a="1"/>
  <c r="Q64" i="16" s="1"/>
  <c r="Q45" i="16" a="1"/>
  <c r="Q45" i="16" s="1"/>
  <c r="Q52" i="16" a="1"/>
  <c r="Q52" i="16" s="1"/>
  <c r="Q51" i="16" a="1"/>
  <c r="Q51" i="16" s="1"/>
  <c r="F41" i="20"/>
  <c r="C40" i="20"/>
  <c r="G41" i="20"/>
  <c r="Q588" i="16" a="1"/>
  <c r="Q588" i="16" s="1"/>
  <c r="Q497" i="16" a="1"/>
  <c r="Q497" i="16" s="1"/>
  <c r="P498" i="16"/>
  <c r="P1273" i="14"/>
  <c r="Q1273" i="14" s="1"/>
  <c r="P589" i="16"/>
  <c r="R93" i="20"/>
  <c r="U93" i="20"/>
  <c r="F93" i="20"/>
  <c r="G93" i="20"/>
  <c r="H93" i="20"/>
  <c r="C94" i="20"/>
  <c r="O93" i="20"/>
  <c r="Q2987" i="14" l="1"/>
  <c r="Q296" i="14"/>
  <c r="Q174" i="14"/>
  <c r="Q2662" i="14"/>
  <c r="Q2668" i="14"/>
  <c r="Q2919" i="14"/>
  <c r="Q1861" i="14"/>
  <c r="Q1891" i="14"/>
  <c r="Q744" i="14"/>
  <c r="Q243" i="14"/>
  <c r="Q2646" i="14"/>
  <c r="Q2861" i="14"/>
  <c r="Q2261" i="14"/>
  <c r="Q2404" i="14"/>
  <c r="Q2804" i="14"/>
  <c r="Q336" i="14"/>
  <c r="Q2309" i="14"/>
  <c r="Q2482" i="14"/>
  <c r="Q2471" i="14"/>
  <c r="Q1349" i="14"/>
  <c r="Q2042" i="14"/>
  <c r="Q540" i="14"/>
  <c r="Q2832" i="14"/>
  <c r="Q2310" i="14"/>
  <c r="Q2414" i="14"/>
  <c r="Q2212" i="14"/>
  <c r="Q1052" i="14"/>
  <c r="Q2565" i="14"/>
  <c r="Q2226" i="14"/>
  <c r="Q2855" i="14"/>
  <c r="Q1925" i="14"/>
  <c r="Q1379" i="14"/>
  <c r="Q937" i="14"/>
  <c r="Q476" i="14"/>
  <c r="Q117" i="14"/>
  <c r="Q459" i="14"/>
  <c r="Q2757" i="14"/>
  <c r="Q2866" i="14"/>
  <c r="Q1600" i="14"/>
  <c r="Q1078" i="14"/>
  <c r="Q1443" i="14"/>
  <c r="Q873" i="14"/>
  <c r="Q429" i="14"/>
  <c r="Q85" i="14"/>
  <c r="Q541" i="14"/>
  <c r="Q167" i="14"/>
  <c r="Q2446" i="14"/>
  <c r="Q2603" i="14"/>
  <c r="Q2273" i="14"/>
  <c r="Q1607" i="14"/>
  <c r="Q901" i="14"/>
  <c r="Q1082" i="14"/>
  <c r="Q766" i="14"/>
  <c r="Q451" i="14"/>
  <c r="Q128" i="14"/>
  <c r="Q750" i="14"/>
  <c r="Q2574" i="14"/>
  <c r="Q2411" i="14"/>
  <c r="Q1672" i="14"/>
  <c r="Q1031" i="14"/>
  <c r="Q1364" i="14"/>
  <c r="Q1897" i="14"/>
  <c r="Q702" i="14"/>
  <c r="Q72" i="14"/>
  <c r="Q2427" i="14"/>
  <c r="Q2754" i="14"/>
  <c r="Q2993" i="14"/>
  <c r="Q2161" i="14"/>
  <c r="Q2344" i="14"/>
  <c r="Q2816" i="14"/>
  <c r="Q2679" i="14"/>
  <c r="Q2167" i="14"/>
  <c r="Q1815" i="14"/>
  <c r="Q1175" i="14"/>
  <c r="Q1798" i="14"/>
  <c r="Q1368" i="14"/>
  <c r="Q2434" i="14"/>
  <c r="Q2673" i="14"/>
  <c r="Q74" i="14"/>
  <c r="Q181" i="14"/>
  <c r="Q461" i="14"/>
  <c r="Q375" i="14"/>
  <c r="Q856" i="14"/>
  <c r="Q2636" i="14"/>
  <c r="Q146" i="14"/>
  <c r="Q205" i="14"/>
  <c r="Q455" i="14"/>
  <c r="Q244" i="14"/>
  <c r="Q747" i="14"/>
  <c r="Q103" i="14"/>
  <c r="Q100" i="14"/>
  <c r="Q187" i="14"/>
  <c r="Q475" i="14"/>
  <c r="Q242" i="14"/>
  <c r="Q759" i="14"/>
  <c r="Q77" i="14"/>
  <c r="Q129" i="14"/>
  <c r="Q513" i="14"/>
  <c r="Q267" i="14"/>
  <c r="Q703" i="14"/>
  <c r="Q1133" i="14"/>
  <c r="Q81" i="14"/>
  <c r="Q194" i="14"/>
  <c r="Q489" i="14"/>
  <c r="Q308" i="14"/>
  <c r="Q1073" i="14"/>
  <c r="Q577" i="14"/>
  <c r="Q166" i="14"/>
  <c r="Q507" i="14"/>
  <c r="Q283" i="14"/>
  <c r="Q838" i="14"/>
  <c r="Q2510" i="14"/>
  <c r="Q1158" i="14"/>
  <c r="Q1877" i="14"/>
  <c r="Q1365" i="14"/>
  <c r="Q2084" i="14"/>
  <c r="Q1572" i="14"/>
  <c r="Q932" i="14"/>
  <c r="Q1779" i="14"/>
  <c r="Q1139" i="14"/>
  <c r="Q419" i="14"/>
  <c r="Q231" i="14"/>
  <c r="Q934" i="14"/>
  <c r="Q898" i="14"/>
  <c r="Q724" i="14"/>
  <c r="Q612" i="14"/>
  <c r="Q2848" i="14"/>
  <c r="Q2869" i="14"/>
  <c r="Q2002" i="14"/>
  <c r="Q431" i="14"/>
  <c r="Q276" i="14"/>
  <c r="Q1046" i="14"/>
  <c r="Q877" i="14"/>
  <c r="Q810" i="14"/>
  <c r="Q682" i="14"/>
  <c r="Q559" i="14"/>
  <c r="Q2780" i="14"/>
  <c r="Q2874" i="14"/>
  <c r="Q367" i="14"/>
  <c r="Q239" i="14"/>
  <c r="Q993" i="14"/>
  <c r="Q892" i="14"/>
  <c r="Q743" i="14"/>
  <c r="Q619" i="14"/>
  <c r="Q1131" i="14"/>
  <c r="Q1895" i="14"/>
  <c r="Q2494" i="14"/>
  <c r="Q325" i="14"/>
  <c r="Q1069" i="14"/>
  <c r="Q816" i="14"/>
  <c r="Q755" i="14"/>
  <c r="Q606" i="14"/>
  <c r="Q2918" i="14"/>
  <c r="Q2647" i="14"/>
  <c r="Q470" i="14"/>
  <c r="Q269" i="14"/>
  <c r="Q1040" i="14"/>
  <c r="Q871" i="14"/>
  <c r="Q805" i="14"/>
  <c r="Q679" i="14"/>
  <c r="Q581" i="14"/>
  <c r="Q2884" i="14"/>
  <c r="Q1961" i="14"/>
  <c r="Q340" i="14"/>
  <c r="Q1091" i="14"/>
  <c r="Q940" i="14"/>
  <c r="Q821" i="14"/>
  <c r="Q715" i="14"/>
  <c r="Q614" i="14"/>
  <c r="Q2561" i="14"/>
  <c r="Q1088" i="14"/>
  <c r="Q44" i="14"/>
  <c r="Q183" i="14"/>
  <c r="Q2437" i="14"/>
  <c r="Q2738" i="14"/>
  <c r="Q2599" i="14"/>
  <c r="Q1605" i="14"/>
  <c r="Q2106" i="14"/>
  <c r="Q783" i="14"/>
  <c r="Q218" i="14"/>
  <c r="Q2941" i="14"/>
  <c r="Q3016" i="14"/>
  <c r="Q2133" i="14"/>
  <c r="Q2340" i="14"/>
  <c r="Q3067" i="14"/>
  <c r="Q2030" i="14"/>
  <c r="Q1448" i="14"/>
  <c r="Q2046" i="14"/>
  <c r="Q2016" i="14"/>
  <c r="Q965" i="14"/>
  <c r="Q1658" i="14"/>
  <c r="Q51" i="14"/>
  <c r="Q3079" i="14"/>
  <c r="Q2992" i="14"/>
  <c r="Q3008" i="14"/>
  <c r="Q48" i="14"/>
  <c r="Q1160" i="14"/>
  <c r="Q2181" i="14"/>
  <c r="Q2524" i="14"/>
  <c r="Q2343" i="14"/>
  <c r="Q1541" i="14"/>
  <c r="Q995" i="14"/>
  <c r="Q377" i="14"/>
  <c r="Q707" i="14"/>
  <c r="Q160" i="14"/>
  <c r="Q588" i="14"/>
  <c r="Q2373" i="14"/>
  <c r="Q2418" i="14"/>
  <c r="Q2624" i="14"/>
  <c r="Q886" i="14"/>
  <c r="Q1123" i="14"/>
  <c r="Q697" i="14"/>
  <c r="Q604" i="14"/>
  <c r="Q33" i="14"/>
  <c r="Q519" i="14"/>
  <c r="Q483" i="14"/>
  <c r="Q2974" i="14"/>
  <c r="Q2219" i="14"/>
  <c r="Q2592" i="14"/>
  <c r="Q903" i="14"/>
  <c r="Q1620" i="14"/>
  <c r="Q1833" i="14"/>
  <c r="Q318" i="14"/>
  <c r="Q115" i="14"/>
  <c r="Q529" i="14"/>
  <c r="Q113" i="14"/>
  <c r="Q2174" i="14"/>
  <c r="Q1752" i="14"/>
  <c r="Q2456" i="14"/>
  <c r="Q1846" i="14"/>
  <c r="Q1044" i="14"/>
  <c r="Q1577" i="14"/>
  <c r="Q813" i="14"/>
  <c r="Q94" i="14"/>
  <c r="Q2299" i="14"/>
  <c r="Q2562" i="14"/>
  <c r="Q2865" i="14"/>
  <c r="Q2041" i="14"/>
  <c r="Q2280" i="14"/>
  <c r="Q2664" i="14"/>
  <c r="Q2615" i="14"/>
  <c r="Q2057" i="14"/>
  <c r="Q1751" i="14"/>
  <c r="Q1111" i="14"/>
  <c r="Q1734" i="14"/>
  <c r="Q2860" i="14"/>
  <c r="Q2306" i="14"/>
  <c r="Q2545" i="14"/>
  <c r="Q92" i="14"/>
  <c r="Q554" i="14"/>
  <c r="Q439" i="14"/>
  <c r="Q235" i="14"/>
  <c r="Q832" i="14"/>
  <c r="Q49" i="14"/>
  <c r="Q144" i="14"/>
  <c r="Q124" i="14"/>
  <c r="Q435" i="14"/>
  <c r="Q230" i="14"/>
  <c r="Q733" i="14"/>
  <c r="Q53" i="14"/>
  <c r="Q155" i="14"/>
  <c r="Q209" i="14"/>
  <c r="Q453" i="14"/>
  <c r="Q1077" i="14"/>
  <c r="Q688" i="14"/>
  <c r="Q107" i="14"/>
  <c r="Q173" i="14"/>
  <c r="Q491" i="14"/>
  <c r="Q1063" i="14"/>
  <c r="Q675" i="14"/>
  <c r="Q3054" i="14"/>
  <c r="Q109" i="14"/>
  <c r="Q145" i="14"/>
  <c r="Q469" i="14"/>
  <c r="Q285" i="14"/>
  <c r="Q1015" i="14"/>
  <c r="Q1592" i="14"/>
  <c r="Q200" i="14"/>
  <c r="Q465" i="14"/>
  <c r="Q460" i="14"/>
  <c r="Q814" i="14"/>
  <c r="Q2431" i="14"/>
  <c r="Q1094" i="14"/>
  <c r="Q1813" i="14"/>
  <c r="Q1173" i="14"/>
  <c r="Q2020" i="14"/>
  <c r="Q1508" i="14"/>
  <c r="Q868" i="14"/>
  <c r="Q1715" i="14"/>
  <c r="Q1075" i="14"/>
  <c r="Q392" i="14"/>
  <c r="Q1089" i="14"/>
  <c r="Q911" i="14"/>
  <c r="Q860" i="14"/>
  <c r="Q711" i="14"/>
  <c r="Q589" i="14"/>
  <c r="Q2511" i="14"/>
  <c r="Q2764" i="14"/>
  <c r="Q1829" i="14"/>
  <c r="Q411" i="14"/>
  <c r="Q263" i="14"/>
  <c r="Q1035" i="14"/>
  <c r="Q853" i="14"/>
  <c r="Q794" i="14"/>
  <c r="Q674" i="14"/>
  <c r="Q1165" i="14"/>
  <c r="Q2391" i="14"/>
  <c r="Q2675" i="14"/>
  <c r="Q346" i="14"/>
  <c r="Q227" i="14"/>
  <c r="Q976" i="14"/>
  <c r="Q852" i="14"/>
  <c r="Q730" i="14"/>
  <c r="Q608" i="14"/>
  <c r="Q2727" i="14"/>
  <c r="Q463" i="14"/>
  <c r="Q357" i="14"/>
  <c r="Q1926" i="14"/>
  <c r="Q2354" i="14"/>
  <c r="Q2279" i="14"/>
  <c r="Q1029" i="14"/>
  <c r="Q1722" i="14"/>
  <c r="Q446" i="14"/>
  <c r="Q486" i="14"/>
  <c r="Q2838" i="14"/>
  <c r="Q2790" i="14"/>
  <c r="Q1968" i="14"/>
  <c r="Q2276" i="14"/>
  <c r="Q3003" i="14"/>
  <c r="Q1959" i="14"/>
  <c r="Q2324" i="14"/>
  <c r="Q3041" i="14"/>
  <c r="Q1927" i="14"/>
  <c r="Q2068" i="14"/>
  <c r="Q954" i="14"/>
  <c r="Q26" i="14"/>
  <c r="Q3020" i="14"/>
  <c r="Q2805" i="14"/>
  <c r="Q2773" i="14"/>
  <c r="Q78" i="14"/>
  <c r="Q2772" i="14"/>
  <c r="Q2196" i="14"/>
  <c r="Q2849" i="14"/>
  <c r="Q1720" i="14"/>
  <c r="Q1157" i="14"/>
  <c r="Q867" i="14"/>
  <c r="Q680" i="14"/>
  <c r="Q579" i="14"/>
  <c r="Q208" i="14"/>
  <c r="Q1200" i="14"/>
  <c r="Q2708" i="14"/>
  <c r="Q1808" i="14"/>
  <c r="Q2663" i="14"/>
  <c r="Q2053" i="14"/>
  <c r="Q434" i="14"/>
  <c r="Q313" i="14"/>
  <c r="Q348" i="14"/>
  <c r="Q39" i="14"/>
  <c r="Q380" i="14"/>
  <c r="Q1099" i="14"/>
  <c r="Q2629" i="14"/>
  <c r="Q2820" i="14"/>
  <c r="Q2264" i="14"/>
  <c r="Q1782" i="14"/>
  <c r="Q1428" i="14"/>
  <c r="Q1449" i="14"/>
  <c r="Q685" i="14"/>
  <c r="Q201" i="14"/>
  <c r="Q354" i="14"/>
  <c r="Q510" i="14"/>
  <c r="Q3046" i="14"/>
  <c r="Q3058" i="14"/>
  <c r="Q1976" i="14"/>
  <c r="Q1462" i="14"/>
  <c r="Q2083" i="14"/>
  <c r="Q1065" i="14"/>
  <c r="Q365" i="14"/>
  <c r="Q199" i="14"/>
  <c r="Q2171" i="14"/>
  <c r="Q2370" i="14"/>
  <c r="Q2737" i="14"/>
  <c r="Q1800" i="14"/>
  <c r="Q2216" i="14"/>
  <c r="Q3063" i="14"/>
  <c r="Q2551" i="14"/>
  <c r="Q1848" i="14"/>
  <c r="Q1687" i="14"/>
  <c r="Q1047" i="14"/>
  <c r="Q902" i="14"/>
  <c r="Q3074" i="14"/>
  <c r="Q2178" i="14"/>
  <c r="Q2417" i="14"/>
  <c r="Q118" i="14"/>
  <c r="Q534" i="14"/>
  <c r="Q416" i="14"/>
  <c r="Q219" i="14"/>
  <c r="Q736" i="14"/>
  <c r="Q119" i="14"/>
  <c r="Q141" i="14"/>
  <c r="Q549" i="14"/>
  <c r="Q391" i="14"/>
  <c r="Q1036" i="14"/>
  <c r="Q677" i="14"/>
  <c r="Q55" i="14"/>
  <c r="Q159" i="14"/>
  <c r="Q140" i="14"/>
  <c r="Q430" i="14"/>
  <c r="Q1066" i="14"/>
  <c r="Q636" i="14"/>
  <c r="Q34" i="14"/>
  <c r="Q189" i="14"/>
  <c r="Q473" i="14"/>
  <c r="Q1002" i="14"/>
  <c r="Q664" i="14"/>
  <c r="Q2839" i="14"/>
  <c r="Q36" i="14"/>
  <c r="Q175" i="14"/>
  <c r="Q449" i="14"/>
  <c r="Q487" i="14"/>
  <c r="Q999" i="14"/>
  <c r="Q35" i="14"/>
  <c r="Q161" i="14"/>
  <c r="Q447" i="14"/>
  <c r="Q319" i="14"/>
  <c r="Q772" i="14"/>
  <c r="Q1670" i="14"/>
  <c r="Q1030" i="14"/>
  <c r="Q1749" i="14"/>
  <c r="Q1109" i="14"/>
  <c r="Q1956" i="14"/>
  <c r="Q1444" i="14"/>
  <c r="Q442" i="14"/>
  <c r="Q1651" i="14"/>
  <c r="Q333" i="14"/>
  <c r="Q373" i="14"/>
  <c r="Q1076" i="14"/>
  <c r="Q881" i="14"/>
  <c r="Q836" i="14"/>
  <c r="Q700" i="14"/>
  <c r="Q576" i="14"/>
  <c r="Q2864" i="14"/>
  <c r="Q2183" i="14"/>
  <c r="Q1080" i="14"/>
  <c r="Q386" i="14"/>
  <c r="Q241" i="14"/>
  <c r="Q1022" i="14"/>
  <c r="Q822" i="14"/>
  <c r="Q780" i="14"/>
  <c r="Q662" i="14"/>
  <c r="Q1148" i="14"/>
  <c r="Q2412" i="14"/>
  <c r="Q350" i="14"/>
  <c r="Q327" i="14"/>
  <c r="Q1085" i="14"/>
  <c r="Q924" i="14"/>
  <c r="Q828" i="14"/>
  <c r="Q708" i="14"/>
  <c r="Q597" i="14"/>
  <c r="Q2509" i="14"/>
  <c r="Q2420" i="14"/>
  <c r="Q293" i="14"/>
  <c r="Q290" i="14"/>
  <c r="Q1020" i="14"/>
  <c r="Q910" i="14"/>
  <c r="Q729" i="14"/>
  <c r="Q571" i="14"/>
  <c r="Q2031" i="14"/>
  <c r="Q2921" i="14"/>
  <c r="Q400" i="14"/>
  <c r="Q246" i="14"/>
  <c r="Q722" i="14"/>
  <c r="Q399" i="14"/>
  <c r="Q2062" i="14"/>
  <c r="Q2452" i="14"/>
  <c r="Q2892" i="14"/>
  <c r="Q1208" i="14"/>
  <c r="Q1812" i="14"/>
  <c r="Q1210" i="14"/>
  <c r="Q493" i="14"/>
  <c r="Q414" i="14"/>
  <c r="Q3069" i="14"/>
  <c r="Q2278" i="14"/>
  <c r="Q1064" i="14"/>
  <c r="Q2148" i="14"/>
  <c r="Q2939" i="14"/>
  <c r="Q1584" i="14"/>
  <c r="Q1056" i="14"/>
  <c r="Q2657" i="14"/>
  <c r="Q1479" i="14"/>
  <c r="Q1492" i="14"/>
  <c r="Q1705" i="14"/>
  <c r="Q137" i="14"/>
  <c r="Q1567" i="14"/>
  <c r="Q2917" i="14"/>
  <c r="Q2645" i="14"/>
  <c r="Q204" i="14"/>
  <c r="Q2518" i="14"/>
  <c r="Q2692" i="14"/>
  <c r="Q2721" i="14"/>
  <c r="Q1735" i="14"/>
  <c r="Q706" i="14"/>
  <c r="Q1850" i="14"/>
  <c r="Q847" i="14"/>
  <c r="Q154" i="14"/>
  <c r="Q536" i="14"/>
  <c r="Q2188" i="14"/>
  <c r="Q2388" i="14"/>
  <c r="Q2913" i="14"/>
  <c r="Q2215" i="14"/>
  <c r="Q1669" i="14"/>
  <c r="Q1786" i="14"/>
  <c r="Q424" i="14"/>
  <c r="Q515" i="14"/>
  <c r="Q99" i="14"/>
  <c r="Q331" i="14"/>
  <c r="Q2193" i="14"/>
  <c r="Q2245" i="14"/>
  <c r="Q2802" i="14"/>
  <c r="Q2896" i="14"/>
  <c r="Q1398" i="14"/>
  <c r="Q980" i="14"/>
  <c r="Q1193" i="14"/>
  <c r="Q557" i="14"/>
  <c r="Q280" i="14"/>
  <c r="Q45" i="14"/>
  <c r="Q335" i="14"/>
  <c r="Q2501" i="14"/>
  <c r="Q2674" i="14"/>
  <c r="Q2983" i="14"/>
  <c r="Q2117" i="14"/>
  <c r="Q1699" i="14"/>
  <c r="Q825" i="14"/>
  <c r="Q796" i="14"/>
  <c r="Q443" i="14"/>
  <c r="Q1880" i="14"/>
  <c r="Q2242" i="14"/>
  <c r="Q2609" i="14"/>
  <c r="Q2704" i="14"/>
  <c r="Q2152" i="14"/>
  <c r="Q2999" i="14"/>
  <c r="Q2487" i="14"/>
  <c r="Q602" i="14"/>
  <c r="Q1623" i="14"/>
  <c r="Q983" i="14"/>
  <c r="Q2619" i="14"/>
  <c r="Q3010" i="14"/>
  <c r="Q1918" i="14"/>
  <c r="Q2824" i="14"/>
  <c r="Q123" i="14"/>
  <c r="Q508" i="14"/>
  <c r="Q397" i="14"/>
  <c r="Q1038" i="14"/>
  <c r="Q710" i="14"/>
  <c r="Q30" i="14"/>
  <c r="Q182" i="14"/>
  <c r="Q502" i="14"/>
  <c r="Q372" i="14"/>
  <c r="Q962" i="14"/>
  <c r="Q652" i="14"/>
  <c r="Q75" i="14"/>
  <c r="Q184" i="14"/>
  <c r="Q546" i="14"/>
  <c r="Q410" i="14"/>
  <c r="Q1048" i="14"/>
  <c r="Q1122" i="14"/>
  <c r="Q54" i="14"/>
  <c r="Q148" i="14"/>
  <c r="Q408" i="14"/>
  <c r="Q958" i="14"/>
  <c r="Q650" i="14"/>
  <c r="Q2515" i="14"/>
  <c r="Q56" i="14"/>
  <c r="Q156" i="14"/>
  <c r="Q422" i="14"/>
  <c r="Q433" i="14"/>
  <c r="Q984" i="14"/>
  <c r="Q61" i="14"/>
  <c r="Q177" i="14"/>
  <c r="Q420" i="14"/>
  <c r="Q278" i="14"/>
  <c r="Q712" i="14"/>
  <c r="Q1606" i="14"/>
  <c r="Q966" i="14"/>
  <c r="Q1685" i="14"/>
  <c r="Q1045" i="14"/>
  <c r="Q1892" i="14"/>
  <c r="Q1380" i="14"/>
  <c r="Q2099" i="14"/>
  <c r="Q1587" i="14"/>
  <c r="Q304" i="14"/>
  <c r="Q355" i="14"/>
  <c r="Q1049" i="14"/>
  <c r="Q861" i="14"/>
  <c r="Q817" i="14"/>
  <c r="Q687" i="14"/>
  <c r="Q1201" i="14"/>
  <c r="Q2573" i="14"/>
  <c r="Q2883" i="14"/>
  <c r="Q320" i="14"/>
  <c r="Q369" i="14"/>
  <c r="Q228" i="14"/>
  <c r="Q1009" i="14"/>
  <c r="Q971" i="14"/>
  <c r="Q758" i="14"/>
  <c r="Q648" i="14"/>
  <c r="Q1107" i="14"/>
  <c r="Q3093" i="14"/>
  <c r="Q295" i="14"/>
  <c r="Q309" i="14"/>
  <c r="Q1071" i="14"/>
  <c r="Q875" i="14"/>
  <c r="Q809" i="14"/>
  <c r="Q681" i="14"/>
  <c r="Q584" i="14"/>
  <c r="Q2170" i="14"/>
  <c r="Q2722" i="14"/>
  <c r="Q498" i="14"/>
  <c r="Q273" i="14"/>
  <c r="Q1005" i="14"/>
  <c r="Q848" i="14"/>
  <c r="Q717" i="14"/>
  <c r="Q1204" i="14"/>
  <c r="Q2927" i="14"/>
  <c r="Q2825" i="14"/>
  <c r="Q379" i="14"/>
  <c r="Q237" i="14"/>
  <c r="Q1507" i="14"/>
  <c r="Q179" i="14"/>
  <c r="Q3092" i="14"/>
  <c r="Q1568" i="14"/>
  <c r="Q2529" i="14"/>
  <c r="Q1799" i="14"/>
  <c r="Q1556" i="14"/>
  <c r="Q618" i="14"/>
  <c r="Q84" i="14"/>
  <c r="Q896" i="14"/>
  <c r="Q2302" i="14"/>
  <c r="Q2709" i="14"/>
  <c r="Q2796" i="14"/>
  <c r="Q2008" i="14"/>
  <c r="Q2875" i="14"/>
  <c r="Q2982" i="14"/>
  <c r="Q2731" i="14"/>
  <c r="Q2000" i="14"/>
  <c r="Q1095" i="14"/>
  <c r="Q1108" i="14"/>
  <c r="Q616" i="14"/>
  <c r="Q149" i="14"/>
  <c r="Q2803" i="14"/>
  <c r="Q2550" i="14"/>
  <c r="Q2517" i="14"/>
  <c r="Q437" i="14"/>
  <c r="Q3072" i="14"/>
  <c r="Q2667" i="14"/>
  <c r="Q2337" i="14"/>
  <c r="Q1415" i="14"/>
  <c r="Q1940" i="14"/>
  <c r="Q1594" i="14"/>
  <c r="Q266" i="14"/>
  <c r="Q216" i="14"/>
  <c r="Q500" i="14"/>
  <c r="Q2398" i="14"/>
  <c r="Q2132" i="14"/>
  <c r="Q2465" i="14"/>
  <c r="Q2055" i="14"/>
  <c r="Q2004" i="14"/>
  <c r="Q1402" i="14"/>
  <c r="Q527" i="14"/>
  <c r="Q323" i="14"/>
  <c r="Q116" i="14"/>
  <c r="Q353" i="14"/>
  <c r="Q3051" i="14"/>
  <c r="Q936" i="14"/>
  <c r="Q2546" i="14"/>
  <c r="Q2791" i="14"/>
  <c r="Q1142" i="14"/>
  <c r="Q1955" i="14"/>
  <c r="Q761" i="14"/>
  <c r="Q668" i="14"/>
  <c r="Q88" i="14"/>
  <c r="Q136" i="14"/>
  <c r="Q600" i="14"/>
  <c r="Q2096" i="14"/>
  <c r="Q2290" i="14"/>
  <c r="Q2535" i="14"/>
  <c r="Q1733" i="14"/>
  <c r="Q1059" i="14"/>
  <c r="Q569" i="14"/>
  <c r="Q771" i="14"/>
  <c r="Q395" i="14"/>
  <c r="Q855" i="14"/>
  <c r="Q2088" i="14"/>
  <c r="Q2481" i="14"/>
  <c r="Q2608" i="14"/>
  <c r="Q2017" i="14"/>
  <c r="Q2935" i="14"/>
  <c r="Q2423" i="14"/>
  <c r="Q2071" i="14"/>
  <c r="Q1559" i="14"/>
  <c r="Q919" i="14"/>
  <c r="Q2555" i="14"/>
  <c r="Q2882" i="14"/>
  <c r="Q912" i="14"/>
  <c r="Q41" i="14"/>
  <c r="Q125" i="14"/>
  <c r="Q545" i="14"/>
  <c r="Q378" i="14"/>
  <c r="Q1024" i="14"/>
  <c r="Q624" i="14"/>
  <c r="Q50" i="14"/>
  <c r="Q210" i="14"/>
  <c r="Q537" i="14"/>
  <c r="Q352" i="14"/>
  <c r="Q930" i="14"/>
  <c r="Q639" i="14"/>
  <c r="Q105" i="14"/>
  <c r="Q214" i="14"/>
  <c r="Q525" i="14"/>
  <c r="Q389" i="14"/>
  <c r="Q986" i="14"/>
  <c r="Q1112" i="14"/>
  <c r="Q102" i="14"/>
  <c r="Q542" i="14"/>
  <c r="Q366" i="14"/>
  <c r="Q819" i="14"/>
  <c r="Q565" i="14"/>
  <c r="Q2464" i="14"/>
  <c r="Q86" i="14"/>
  <c r="Q518" i="14"/>
  <c r="Q405" i="14"/>
  <c r="Q299" i="14"/>
  <c r="Q865" i="14"/>
  <c r="Q111" i="14"/>
  <c r="Q197" i="14"/>
  <c r="Q401" i="14"/>
  <c r="Q1027" i="14"/>
  <c r="Q699" i="14"/>
  <c r="Q1542" i="14"/>
  <c r="Q714" i="14"/>
  <c r="Q1621" i="14"/>
  <c r="Q981" i="14"/>
  <c r="Q1828" i="14"/>
  <c r="Q1188" i="14"/>
  <c r="Q2035" i="14"/>
  <c r="Q1523" i="14"/>
  <c r="Q277" i="14"/>
  <c r="Q332" i="14"/>
  <c r="Q1037" i="14"/>
  <c r="Q827" i="14"/>
  <c r="Q798" i="14"/>
  <c r="Q676" i="14"/>
  <c r="Q2870" i="14"/>
  <c r="Q2497" i="14"/>
  <c r="Q3002" i="14"/>
  <c r="Q298" i="14"/>
  <c r="Q347" i="14"/>
  <c r="Q1097" i="14"/>
  <c r="Q997" i="14"/>
  <c r="Q945" i="14"/>
  <c r="Q745" i="14"/>
  <c r="Q635" i="14"/>
  <c r="Q2641" i="14"/>
  <c r="Q2698" i="14"/>
  <c r="Q478" i="14"/>
  <c r="Q292" i="14"/>
  <c r="Q1057" i="14"/>
  <c r="Q818" i="14"/>
  <c r="Q793" i="14"/>
  <c r="Q673" i="14"/>
  <c r="Q572" i="14"/>
  <c r="Q180" i="14"/>
  <c r="Q24" i="14"/>
  <c r="Q538" i="14"/>
  <c r="Q2539" i="14"/>
  <c r="Q2528" i="14"/>
  <c r="Q1718" i="14"/>
  <c r="Q826" i="14"/>
  <c r="Q1001" i="14"/>
  <c r="Q412" i="14"/>
  <c r="Q2526" i="14"/>
  <c r="Q2813" i="14"/>
  <c r="Q2453" i="14"/>
  <c r="Q2556" i="14"/>
  <c r="Q1184" i="14"/>
  <c r="Q2747" i="14"/>
  <c r="Q2286" i="14"/>
  <c r="Q3052" i="14"/>
  <c r="Q2200" i="14"/>
  <c r="Q1206" i="14"/>
  <c r="Q1635" i="14"/>
  <c r="Q382" i="14"/>
  <c r="Q203" i="14"/>
  <c r="Q1648" i="14"/>
  <c r="Q3000" i="14"/>
  <c r="Q2197" i="14"/>
  <c r="Q548" i="14"/>
  <c r="Q3086" i="14"/>
  <c r="Q2994" i="14"/>
  <c r="Q2392" i="14"/>
  <c r="Q1654" i="14"/>
  <c r="Q916" i="14"/>
  <c r="Q1769" i="14"/>
  <c r="Q220" i="14"/>
  <c r="Q46" i="14"/>
  <c r="Q3007" i="14"/>
  <c r="Q2422" i="14"/>
  <c r="Q2475" i="14"/>
  <c r="Q2792" i="14"/>
  <c r="Q1159" i="14"/>
  <c r="Q314" i="14"/>
  <c r="Q1641" i="14"/>
  <c r="Q638" i="14"/>
  <c r="Q152" i="14"/>
  <c r="Q133" i="14"/>
  <c r="Q726" i="14"/>
  <c r="Q2694" i="14"/>
  <c r="Q2260" i="14"/>
  <c r="Q2977" i="14"/>
  <c r="Q2119" i="14"/>
  <c r="Q1989" i="14"/>
  <c r="Q1914" i="14"/>
  <c r="Q488" i="14"/>
  <c r="Q835" i="14"/>
  <c r="Q69" i="14"/>
  <c r="Q374" i="14"/>
  <c r="Q2963" i="14"/>
  <c r="Q1966" i="14"/>
  <c r="Q2785" i="14"/>
  <c r="Q1991" i="14"/>
  <c r="Q1093" i="14"/>
  <c r="Q1466" i="14"/>
  <c r="Q360" i="14"/>
  <c r="Q110" i="14"/>
  <c r="Q2683" i="14"/>
  <c r="Q2946" i="14"/>
  <c r="Q2932" i="14"/>
  <c r="Q2289" i="14"/>
  <c r="Q2472" i="14"/>
  <c r="Q1216" i="14"/>
  <c r="Q2807" i="14"/>
  <c r="Q2295" i="14"/>
  <c r="Q1943" i="14"/>
  <c r="Q1431" i="14"/>
  <c r="Q338" i="14"/>
  <c r="Q2235" i="14"/>
  <c r="Q2626" i="14"/>
  <c r="Q2929" i="14"/>
  <c r="Q65" i="14"/>
  <c r="Q206" i="14"/>
  <c r="Q503" i="14"/>
  <c r="Q302" i="14"/>
  <c r="Q879" i="14"/>
  <c r="Q2952" i="14"/>
  <c r="Q96" i="14"/>
  <c r="Q169" i="14"/>
  <c r="Q497" i="14"/>
  <c r="Q394" i="14"/>
  <c r="Q925" i="14"/>
  <c r="Q3029" i="14"/>
  <c r="Q52" i="14"/>
  <c r="Q121" i="14"/>
  <c r="Q533" i="14"/>
  <c r="Q438" i="14"/>
  <c r="Q977" i="14"/>
  <c r="Q27" i="14"/>
  <c r="Q162" i="14"/>
  <c r="Q553" i="14"/>
  <c r="Q417" i="14"/>
  <c r="Q788" i="14"/>
  <c r="Q1213" i="14"/>
  <c r="Q31" i="14"/>
  <c r="Q135" i="14"/>
  <c r="Q530" i="14"/>
  <c r="Q362" i="14"/>
  <c r="Q251" i="14"/>
  <c r="Q603" i="14"/>
  <c r="Q58" i="14"/>
  <c r="Q550" i="14"/>
  <c r="Q341" i="14"/>
  <c r="Q887" i="14"/>
  <c r="Q560" i="14"/>
  <c r="Q1414" i="14"/>
  <c r="Q2005" i="14"/>
  <c r="Q1493" i="14"/>
  <c r="Q834" i="14"/>
  <c r="Q1700" i="14"/>
  <c r="Q1060" i="14"/>
  <c r="Q1907" i="14"/>
  <c r="Q1395" i="14"/>
  <c r="Q464" i="14"/>
  <c r="Q297" i="14"/>
  <c r="Q985" i="14"/>
  <c r="Q951" i="14"/>
  <c r="Q505" i="14"/>
  <c r="Q2145" i="14"/>
  <c r="Q732" i="14"/>
  <c r="Q2620" i="14"/>
  <c r="Q2347" i="14"/>
  <c r="Q719" i="14"/>
  <c r="Q2389" i="14"/>
  <c r="Q2936" i="14"/>
  <c r="Q574" i="14"/>
  <c r="Q2795" i="14"/>
  <c r="Q1018" i="14"/>
  <c r="Q330" i="14"/>
  <c r="Q2407" i="14"/>
  <c r="Q284" i="14"/>
  <c r="Q2604" i="14"/>
  <c r="Q1978" i="14"/>
  <c r="Q2716" i="14"/>
  <c r="Q1728" i="14"/>
  <c r="Q1495" i="14"/>
  <c r="Q2740" i="14"/>
  <c r="Q356" i="14"/>
  <c r="Q150" i="14"/>
  <c r="Q622" i="14"/>
  <c r="Q368" i="14"/>
  <c r="Q520" i="14"/>
  <c r="Q2333" i="14"/>
  <c r="Q264" i="14"/>
  <c r="Q383" i="14"/>
  <c r="Q2069" i="14"/>
  <c r="Q1124" i="14"/>
  <c r="Q315" i="14"/>
  <c r="Q734" i="14"/>
  <c r="Q3013" i="14"/>
  <c r="Q328" i="14"/>
  <c r="Q907" i="14"/>
  <c r="Q598" i="14"/>
  <c r="Q452" i="14"/>
  <c r="Q1007" i="14"/>
  <c r="Q647" i="14"/>
  <c r="Q2767" i="14"/>
  <c r="Q448" i="14"/>
  <c r="Q1083" i="14"/>
  <c r="Q792" i="14"/>
  <c r="Q583" i="14"/>
  <c r="Q2900" i="14"/>
  <c r="Q363" i="14"/>
  <c r="Q1054" i="14"/>
  <c r="Q839" i="14"/>
  <c r="Q776" i="14"/>
  <c r="Q641" i="14"/>
  <c r="Q1141" i="14"/>
  <c r="Q2488" i="14"/>
  <c r="Q396" i="14"/>
  <c r="Q223" i="14"/>
  <c r="Q918" i="14"/>
  <c r="Q789" i="14"/>
  <c r="Q678" i="14"/>
  <c r="Q1196" i="14"/>
  <c r="Q2637" i="14"/>
  <c r="Q3081" i="14"/>
  <c r="Q883" i="14"/>
  <c r="Q1738" i="14"/>
  <c r="Q1098" i="14"/>
  <c r="Q1721" i="14"/>
  <c r="Q1081" i="14"/>
  <c r="Q649" i="14"/>
  <c r="Q760" i="14"/>
  <c r="Q799" i="14"/>
  <c r="Q287" i="14"/>
  <c r="Q398" i="14"/>
  <c r="Q1105" i="14"/>
  <c r="Q3087" i="14"/>
  <c r="Q1915" i="14"/>
  <c r="Q2957" i="14"/>
  <c r="Q3028" i="14"/>
  <c r="Q2819" i="14"/>
  <c r="Q2669" i="14"/>
  <c r="Q2307" i="14"/>
  <c r="Q1931" i="14"/>
  <c r="Q1189" i="14"/>
  <c r="Q1423" i="14"/>
  <c r="Q3040" i="14"/>
  <c r="Q2967" i="14"/>
  <c r="Q2623" i="14"/>
  <c r="Q2634" i="14"/>
  <c r="Q2381" i="14"/>
  <c r="Q2552" i="14"/>
  <c r="Q2049" i="14"/>
  <c r="Q1199" i="14"/>
  <c r="Q2814" i="14"/>
  <c r="Q3023" i="14"/>
  <c r="Q3078" i="14"/>
  <c r="Q2997" i="14"/>
  <c r="Q2868" i="14"/>
  <c r="Q2658" i="14"/>
  <c r="Q2655" i="14"/>
  <c r="Q1632" i="14"/>
  <c r="Q1113" i="14"/>
  <c r="Q3030" i="14"/>
  <c r="Q2800" i="14"/>
  <c r="Q2989" i="14"/>
  <c r="Q2924" i="14"/>
  <c r="Q2851" i="14"/>
  <c r="Q1750" i="14"/>
  <c r="Q552" i="14"/>
  <c r="Q2784" i="14"/>
  <c r="Q387" i="14"/>
  <c r="Q2468" i="14"/>
  <c r="Q2930" i="14"/>
  <c r="Q621" i="14"/>
  <c r="Q1576" i="14"/>
  <c r="Q2136" i="14"/>
  <c r="Q301" i="14"/>
  <c r="Q2025" i="14"/>
  <c r="Q1129" i="14"/>
  <c r="Q28" i="14"/>
  <c r="Q1863" i="14"/>
  <c r="Q643" i="14"/>
  <c r="Q2859" i="14"/>
  <c r="Q1146" i="14"/>
  <c r="Q2818" i="14"/>
  <c r="Q2928" i="14"/>
  <c r="Q1367" i="14"/>
  <c r="Q2801" i="14"/>
  <c r="Q270" i="14"/>
  <c r="Q185" i="14"/>
  <c r="Q1633" i="14"/>
  <c r="Q253" i="14"/>
  <c r="Q532" i="14"/>
  <c r="Q59" i="14"/>
  <c r="Q1090" i="14"/>
  <c r="Q306" i="14"/>
  <c r="Q1941" i="14"/>
  <c r="Q996" i="14"/>
  <c r="Q252" i="14"/>
  <c r="Q665" i="14"/>
  <c r="Q2949" i="14"/>
  <c r="Q311" i="14"/>
  <c r="Q921" i="14"/>
  <c r="Q587" i="14"/>
  <c r="Q406" i="14"/>
  <c r="Q969" i="14"/>
  <c r="Q634" i="14"/>
  <c r="Q2341" i="14"/>
  <c r="Q427" i="14"/>
  <c r="Q1042" i="14"/>
  <c r="Q778" i="14"/>
  <c r="Q1197" i="14"/>
  <c r="Q2812" i="14"/>
  <c r="Q342" i="14"/>
  <c r="Q1019" i="14"/>
  <c r="Q815" i="14"/>
  <c r="Q753" i="14"/>
  <c r="Q631" i="14"/>
  <c r="Q1116" i="14"/>
  <c r="Q2376" i="14"/>
  <c r="Q359" i="14"/>
  <c r="Q1067" i="14"/>
  <c r="Q891" i="14"/>
  <c r="Q775" i="14"/>
  <c r="Q669" i="14"/>
  <c r="Q1169" i="14"/>
  <c r="Q2965" i="14"/>
  <c r="Q1207" i="14"/>
  <c r="Q562" i="14"/>
  <c r="Q1674" i="14"/>
  <c r="Q1034" i="14"/>
  <c r="Q1657" i="14"/>
  <c r="Q1017" i="14"/>
  <c r="Q585" i="14"/>
  <c r="Q632" i="14"/>
  <c r="Q735" i="14"/>
  <c r="Q846" i="14"/>
  <c r="Q334" i="14"/>
  <c r="Q2589" i="14"/>
  <c r="Q2895" i="14"/>
  <c r="Q2904" i="14"/>
  <c r="Q2877" i="14"/>
  <c r="Q2964" i="14"/>
  <c r="Q2697" i="14"/>
  <c r="Q2554" i="14"/>
  <c r="Q2189" i="14"/>
  <c r="Q1630" i="14"/>
  <c r="Q1180" i="14"/>
  <c r="Q2729" i="14"/>
  <c r="Q2753" i="14"/>
  <c r="Q2701" i="14"/>
  <c r="Q2312" i="14"/>
  <c r="Q2383" i="14"/>
  <c r="Q3066" i="14"/>
  <c r="Q1647" i="14"/>
  <c r="Q1532" i="14"/>
  <c r="Q1178" i="14"/>
  <c r="Q2319" i="14"/>
  <c r="Q2831" i="14"/>
  <c r="Q2840" i="14"/>
  <c r="Q2925" i="14"/>
  <c r="Q2775" i="14"/>
  <c r="Q2492" i="14"/>
  <c r="Q2326" i="14"/>
  <c r="Q1796" i="14"/>
  <c r="Q1101" i="14"/>
  <c r="Q2269" i="14"/>
  <c r="Q3055" i="14"/>
  <c r="Q2909" i="14"/>
  <c r="Q2852" i="14"/>
  <c r="Q2761" i="14"/>
  <c r="Q2448" i="14"/>
  <c r="Q2356" i="14"/>
  <c r="Q2815" i="14"/>
  <c r="Q1954" i="14"/>
  <c r="Q2981" i="14"/>
  <c r="Q2988" i="14"/>
  <c r="Q3011" i="14"/>
  <c r="Q2914" i="14"/>
  <c r="Q1662" i="14"/>
  <c r="Q994" i="14"/>
  <c r="Q1121" i="14"/>
  <c r="Q1965" i="14"/>
  <c r="Q2234" i="14"/>
  <c r="Q2973" i="14"/>
  <c r="Q2836" i="14"/>
  <c r="Q2835" i="14"/>
  <c r="Q2288" i="14"/>
  <c r="Q2090" i="14"/>
  <c r="Q637" i="14"/>
  <c r="Q748" i="14"/>
  <c r="Q76" i="14"/>
  <c r="Q403" i="14"/>
  <c r="Q170" i="14"/>
  <c r="Q168" i="14"/>
  <c r="Q2351" i="14"/>
  <c r="Q754" i="14"/>
  <c r="Q2734" i="14"/>
  <c r="Q2348" i="14"/>
  <c r="Q1974" i="14"/>
  <c r="Q1440" i="14"/>
  <c r="Q1527" i="14"/>
  <c r="Q1713" i="14"/>
  <c r="Q2143" i="14"/>
  <c r="Q2213" i="14"/>
  <c r="Q2277" i="14"/>
  <c r="Q1695" i="14"/>
  <c r="Q2718" i="14"/>
  <c r="Q2222" i="14"/>
  <c r="Q1399" i="14"/>
  <c r="Q2153" i="14"/>
  <c r="Q1403" i="14"/>
  <c r="Q2809" i="14"/>
  <c r="Q2499" i="14"/>
  <c r="Q2445" i="14"/>
  <c r="Q2095" i="14"/>
  <c r="Q2012" i="14"/>
  <c r="Q90" i="14"/>
  <c r="Q1543" i="14"/>
  <c r="Q3075" i="14"/>
  <c r="Q1696" i="14"/>
  <c r="Q2688" i="14"/>
  <c r="Q163" i="14"/>
  <c r="Q91" i="14"/>
  <c r="Q967" i="14"/>
  <c r="Q191" i="14"/>
  <c r="Q2209" i="14"/>
  <c r="Q830" i="14"/>
  <c r="Q1781" i="14"/>
  <c r="Q586" i="14"/>
  <c r="Q127" i="14"/>
  <c r="Q281" i="14"/>
  <c r="Q808" i="14"/>
  <c r="Q1424" i="14"/>
  <c r="Q2871" i="14"/>
  <c r="Q850" i="14"/>
  <c r="Q43" i="14"/>
  <c r="Q938" i="14"/>
  <c r="Q517" i="14"/>
  <c r="Q32" i="14"/>
  <c r="Q831" i="14"/>
  <c r="Q466" i="14"/>
  <c r="Q108" i="14"/>
  <c r="Q973" i="14"/>
  <c r="Q1013" i="14"/>
  <c r="Q1557" i="14"/>
  <c r="Q1971" i="14"/>
  <c r="Q1026" i="14"/>
  <c r="Q651" i="14"/>
  <c r="Q2898" i="14"/>
  <c r="Q294" i="14"/>
  <c r="Q894" i="14"/>
  <c r="Q2588" i="14"/>
  <c r="Q384" i="14"/>
  <c r="Q943" i="14"/>
  <c r="Q558" i="14"/>
  <c r="Q2828" i="14"/>
  <c r="Q404" i="14"/>
  <c r="Q990" i="14"/>
  <c r="Q767" i="14"/>
  <c r="Q1171" i="14"/>
  <c r="Q2400" i="14"/>
  <c r="Q303" i="14"/>
  <c r="Q1004" i="14"/>
  <c r="Q939" i="14"/>
  <c r="Q738" i="14"/>
  <c r="Q615" i="14"/>
  <c r="Q2856" i="14"/>
  <c r="Q2003" i="14"/>
  <c r="Q321" i="14"/>
  <c r="Q1053" i="14"/>
  <c r="Q869" i="14"/>
  <c r="Q764" i="14"/>
  <c r="Q653" i="14"/>
  <c r="Q1155" i="14"/>
  <c r="Q2885" i="14"/>
  <c r="Q1686" i="14"/>
  <c r="Q2122" i="14"/>
  <c r="Q1610" i="14"/>
  <c r="Q970" i="14"/>
  <c r="Q1593" i="14"/>
  <c r="Q953" i="14"/>
  <c r="Q521" i="14"/>
  <c r="Q568" i="14"/>
  <c r="Q671" i="14"/>
  <c r="Q782" i="14"/>
  <c r="Q265" i="14"/>
  <c r="Q2765" i="14"/>
  <c r="Q2586" i="14"/>
  <c r="Q2666" i="14"/>
  <c r="Q2777" i="14"/>
  <c r="Q2660" i="14"/>
  <c r="Q2543" i="14"/>
  <c r="Q3009" i="14"/>
  <c r="Q2063" i="14"/>
  <c r="Q1881" i="14"/>
  <c r="Q1168" i="14"/>
  <c r="Q1854" i="14"/>
  <c r="Q3056" i="14"/>
  <c r="Q2367" i="14"/>
  <c r="Q1831" i="14"/>
  <c r="Q862" i="14"/>
  <c r="Q2962" i="14"/>
  <c r="Q2742" i="14"/>
  <c r="Q1442" i="14"/>
  <c r="Q1167" i="14"/>
  <c r="Q3048" i="14"/>
  <c r="Q2484" i="14"/>
  <c r="Q2564" i="14"/>
  <c r="Q2845" i="14"/>
  <c r="Q2583" i="14"/>
  <c r="Q2334" i="14"/>
  <c r="Q2736" i="14"/>
  <c r="Q1604" i="14"/>
  <c r="Q3094" i="14"/>
  <c r="Q2522" i="14"/>
  <c r="Q2822" i="14"/>
  <c r="Q2837" i="14"/>
  <c r="Q2762" i="14"/>
  <c r="Q2633" i="14"/>
  <c r="Q2336" i="14"/>
  <c r="Q2103" i="14"/>
  <c r="Q2975" i="14"/>
  <c r="Q2778" i="14"/>
  <c r="Q2901" i="14"/>
  <c r="Q2916" i="14"/>
  <c r="Q2843" i="14"/>
  <c r="Q2834" i="14"/>
  <c r="Q1824" i="14"/>
  <c r="Q596" i="14"/>
  <c r="Q1664" i="14"/>
  <c r="Q2689" i="14"/>
  <c r="Q2991" i="14"/>
  <c r="Q2893" i="14"/>
  <c r="Q2711" i="14"/>
  <c r="Q2735" i="14"/>
  <c r="Q2110" i="14"/>
  <c r="Q63" i="14"/>
  <c r="Q950" i="14"/>
  <c r="Q2968" i="14"/>
  <c r="Q3044" i="14"/>
  <c r="Q3047" i="14"/>
  <c r="Q955" i="14"/>
  <c r="Q482" i="14"/>
  <c r="Q1014" i="14"/>
  <c r="Q213" i="14"/>
  <c r="Q2328" i="14"/>
  <c r="Q749" i="14"/>
  <c r="Q3053" i="14"/>
  <c r="Q1413" i="14"/>
  <c r="Q130" i="14"/>
  <c r="Q2401" i="14"/>
  <c r="Q591" i="14"/>
  <c r="Q3057" i="14"/>
  <c r="Q2743" i="14"/>
  <c r="Q1862" i="14"/>
  <c r="Q95" i="14"/>
  <c r="Q935" i="14"/>
  <c r="Q481" i="14"/>
  <c r="Q82" i="14"/>
  <c r="Q949" i="14"/>
  <c r="Q390" i="14"/>
  <c r="Q164" i="14"/>
  <c r="Q592" i="14"/>
  <c r="Q864" i="14"/>
  <c r="Q1429" i="14"/>
  <c r="Q1843" i="14"/>
  <c r="Q960" i="14"/>
  <c r="Q623" i="14"/>
  <c r="Q2699" i="14"/>
  <c r="Q1086" i="14"/>
  <c r="Q854" i="14"/>
  <c r="Q2485" i="14"/>
  <c r="Q274" i="14"/>
  <c r="Q914" i="14"/>
  <c r="Q1186" i="14"/>
  <c r="Q2569" i="14"/>
  <c r="Q344" i="14"/>
  <c r="Q974" i="14"/>
  <c r="Q742" i="14"/>
  <c r="Q1104" i="14"/>
  <c r="Q1644" i="14"/>
  <c r="Q288" i="14"/>
  <c r="Q988" i="14"/>
  <c r="Q904" i="14"/>
  <c r="Q728" i="14"/>
  <c r="Q605" i="14"/>
  <c r="Q3036" i="14"/>
  <c r="Q1872" i="14"/>
  <c r="Q286" i="14"/>
  <c r="Q1039" i="14"/>
  <c r="Q811" i="14"/>
  <c r="Q751" i="14"/>
  <c r="Q640" i="14"/>
  <c r="Q2879" i="14"/>
  <c r="Q2495" i="14"/>
  <c r="Q1408" i="14"/>
  <c r="Q2058" i="14"/>
  <c r="Q1546" i="14"/>
  <c r="Q906" i="14"/>
  <c r="Q1529" i="14"/>
  <c r="Q889" i="14"/>
  <c r="Q457" i="14"/>
  <c r="Q504" i="14"/>
  <c r="Q607" i="14"/>
  <c r="Q718" i="14"/>
  <c r="Q829" i="14"/>
  <c r="Q2575" i="14"/>
  <c r="Q2830" i="14"/>
  <c r="Q2296" i="14"/>
  <c r="Q2661" i="14"/>
  <c r="Q2146" i="14"/>
  <c r="Q2419" i="14"/>
  <c r="Q2897" i="14"/>
  <c r="Q1962" i="14"/>
  <c r="Q1793" i="14"/>
  <c r="Q1153" i="14"/>
  <c r="Q2350" i="14"/>
  <c r="Q2846" i="14"/>
  <c r="Q3085" i="14"/>
  <c r="Q3100" i="14"/>
  <c r="Q3035" i="14"/>
  <c r="Q2759" i="14"/>
  <c r="Q1975" i="14"/>
  <c r="Q474" i="14"/>
  <c r="Q1152" i="14"/>
  <c r="Q2158" i="14"/>
  <c r="Q2650" i="14"/>
  <c r="Q1912" i="14"/>
  <c r="Q2469" i="14"/>
  <c r="Q2360" i="14"/>
  <c r="Q3042" i="14"/>
  <c r="Q2254" i="14"/>
  <c r="Q1177" i="14"/>
  <c r="Q2457" i="14"/>
  <c r="Q2808" i="14"/>
  <c r="Q1528" i="14"/>
  <c r="Q2725" i="14"/>
  <c r="Q2570" i="14"/>
  <c r="Q2247" i="14"/>
  <c r="Q1816" i="14"/>
  <c r="Q2458" i="14"/>
  <c r="Q3080" i="14"/>
  <c r="Q3032" i="14"/>
  <c r="Q2829" i="14"/>
  <c r="Q2844" i="14"/>
  <c r="Q2748" i="14"/>
  <c r="Q2477" i="14"/>
  <c r="Q2240" i="14"/>
  <c r="Q575" i="14"/>
  <c r="Q2779" i="14"/>
  <c r="Q2268" i="14"/>
  <c r="Q2769" i="14"/>
  <c r="Q2821" i="14"/>
  <c r="Q2519" i="14"/>
  <c r="Q2594" i="14"/>
  <c r="Q1736" i="14"/>
  <c r="Q1845" i="14"/>
  <c r="Q509" i="14"/>
  <c r="Q620" i="14"/>
  <c r="Q787" i="14"/>
  <c r="Q271" i="14"/>
  <c r="Q42" i="14"/>
  <c r="Q3073" i="14"/>
  <c r="Q2691" i="14"/>
  <c r="Q2640" i="14"/>
  <c r="Q2582" i="14"/>
  <c r="Q1869" i="14"/>
  <c r="Q2450" i="14"/>
  <c r="Q1939" i="14"/>
  <c r="Q2232" i="14"/>
  <c r="Q1419" i="14"/>
  <c r="Q3018" i="14"/>
  <c r="Q3049" i="14"/>
  <c r="Q2755" i="14"/>
  <c r="Q2536" i="14"/>
  <c r="Q2566" i="14"/>
  <c r="Q1964" i="14"/>
  <c r="Q2061" i="14"/>
  <c r="Q1832" i="14"/>
  <c r="Q456" i="14"/>
  <c r="Q2476" i="14"/>
  <c r="Q2249" i="14"/>
  <c r="Q2774" i="14"/>
  <c r="Q2190" i="14"/>
  <c r="Q2385" i="14"/>
  <c r="Q2129" i="14"/>
  <c r="Q1860" i="14"/>
  <c r="Q2826" i="14"/>
  <c r="Q2793" i="14"/>
  <c r="Q2395" i="14"/>
  <c r="Q2285" i="14"/>
  <c r="Q1631" i="14"/>
  <c r="Q2127" i="14"/>
  <c r="Q1619" i="14"/>
  <c r="Q1929" i="14"/>
  <c r="Q1626" i="14"/>
  <c r="Q2379" i="14"/>
  <c r="Q1439" i="14"/>
  <c r="Q2752" i="14"/>
  <c r="Q2606" i="14"/>
  <c r="Q2156" i="14"/>
  <c r="Q1702" i="14"/>
  <c r="Q1463" i="14"/>
  <c r="Q1890" i="14"/>
  <c r="Q147" i="14"/>
  <c r="Q2015" i="14"/>
  <c r="Q2182" i="14"/>
  <c r="Q1172" i="14"/>
  <c r="Q3070" i="14"/>
  <c r="Q2811" i="14"/>
  <c r="Q1526" i="14"/>
  <c r="Q2810" i="14"/>
  <c r="Q2958" i="14"/>
  <c r="Q1684" i="14"/>
  <c r="Q358" i="14"/>
  <c r="Q1671" i="14"/>
  <c r="Q73" i="14"/>
  <c r="Q2540" i="14"/>
  <c r="Q931" i="14"/>
  <c r="Q418" i="14"/>
  <c r="Q2151" i="14"/>
  <c r="Q250" i="14"/>
  <c r="Q2353" i="14"/>
  <c r="Q2359" i="14"/>
  <c r="Q2363" i="14"/>
  <c r="Q176" i="14"/>
  <c r="Q611" i="14"/>
  <c r="Q421" i="14"/>
  <c r="Q158" i="14"/>
  <c r="Q71" i="14"/>
  <c r="Q800" i="14"/>
  <c r="Q551" i="14"/>
  <c r="Q38" i="14"/>
  <c r="Q613" i="14"/>
  <c r="Q917" i="14"/>
  <c r="Q1459" i="14"/>
  <c r="Q975" i="14"/>
  <c r="Q2888" i="14"/>
  <c r="Q2595" i="14"/>
  <c r="Q1072" i="14"/>
  <c r="Q720" i="14"/>
  <c r="Q2789" i="14"/>
  <c r="Q261" i="14"/>
  <c r="Q779" i="14"/>
  <c r="Q1174" i="14"/>
  <c r="Q1980" i="14"/>
  <c r="Q307" i="14"/>
  <c r="Q922" i="14"/>
  <c r="Q696" i="14"/>
  <c r="Q2714" i="14"/>
  <c r="Q310" i="14"/>
  <c r="Q256" i="14"/>
  <c r="Q968" i="14"/>
  <c r="Q870" i="14"/>
  <c r="Q716" i="14"/>
  <c r="Q594" i="14"/>
  <c r="Q2827" i="14"/>
  <c r="Q494" i="14"/>
  <c r="Q268" i="14"/>
  <c r="Q1028" i="14"/>
  <c r="Q963" i="14"/>
  <c r="Q737" i="14"/>
  <c r="Q630" i="14"/>
  <c r="Q2872" i="14"/>
  <c r="Q2956" i="14"/>
  <c r="Q1805" i="14"/>
  <c r="Q1994" i="14"/>
  <c r="Q1482" i="14"/>
  <c r="Q746" i="14"/>
  <c r="Q1465" i="14"/>
  <c r="Q610" i="14"/>
  <c r="Q393" i="14"/>
  <c r="Q440" i="14"/>
  <c r="Q543" i="14"/>
  <c r="Q654" i="14"/>
  <c r="Q1170" i="14"/>
  <c r="Q2677" i="14"/>
  <c r="Q2440" i="14"/>
  <c r="Q2923" i="14"/>
  <c r="Q1513" i="14"/>
  <c r="Q2581" i="14"/>
  <c r="Q3022" i="14"/>
  <c r="Q1827" i="14"/>
  <c r="Q1840" i="14"/>
  <c r="Q2283" i="14"/>
  <c r="Q890" i="14"/>
  <c r="Q2686" i="14"/>
  <c r="Q1748" i="14"/>
  <c r="Q120" i="14"/>
  <c r="Q2162" i="14"/>
  <c r="Q633" i="14"/>
  <c r="Q2405" i="14"/>
  <c r="Q1477" i="14"/>
  <c r="Q857" i="14"/>
  <c r="Q2544" i="14"/>
  <c r="Q2007" i="14"/>
  <c r="Q2690" i="14"/>
  <c r="Q523" i="14"/>
  <c r="Q80" i="14"/>
  <c r="Q909" i="14"/>
  <c r="Q501" i="14"/>
  <c r="Q122" i="14"/>
  <c r="Q1218" i="14"/>
  <c r="Q385" i="14"/>
  <c r="Q512" i="14"/>
  <c r="Q1478" i="14"/>
  <c r="Q1764" i="14"/>
  <c r="Q484" i="14"/>
  <c r="Q784" i="14"/>
  <c r="Q2902" i="14"/>
  <c r="Q480" i="14"/>
  <c r="Q956" i="14"/>
  <c r="Q698" i="14"/>
  <c r="Q2108" i="14"/>
  <c r="Q1032" i="14"/>
  <c r="Q757" i="14"/>
  <c r="Q2371" i="14"/>
  <c r="Q2375" i="14"/>
  <c r="Q247" i="14"/>
  <c r="Q941" i="14"/>
  <c r="Q660" i="14"/>
  <c r="Q2703" i="14"/>
  <c r="Q496" i="14"/>
  <c r="Q1092" i="14"/>
  <c r="Q920" i="14"/>
  <c r="Q823" i="14"/>
  <c r="Q670" i="14"/>
  <c r="Q1219" i="14"/>
  <c r="Q2530" i="14"/>
  <c r="Q444" i="14"/>
  <c r="Q245" i="14"/>
  <c r="Q987" i="14"/>
  <c r="Q840" i="14"/>
  <c r="Q704" i="14"/>
  <c r="Q578" i="14"/>
  <c r="Q2705" i="14"/>
  <c r="Q2682" i="14"/>
  <c r="Q1011" i="14"/>
  <c r="Q1866" i="14"/>
  <c r="Q1354" i="14"/>
  <c r="Q1849" i="14"/>
  <c r="Q1209" i="14"/>
  <c r="Q777" i="14"/>
  <c r="Q258" i="14"/>
  <c r="Q312" i="14"/>
  <c r="Q415" i="14"/>
  <c r="Q526" i="14"/>
  <c r="Q1130" i="14"/>
  <c r="Q2806" i="14"/>
  <c r="Q2887" i="14"/>
  <c r="Q2460" i="14"/>
  <c r="Q1990" i="14"/>
  <c r="Q2971" i="14"/>
  <c r="Q2978" i="14"/>
  <c r="Q2678" i="14"/>
  <c r="Q1494" i="14"/>
  <c r="Q1211" i="14"/>
  <c r="Q1115" i="14"/>
  <c r="Q2854" i="14"/>
  <c r="Q2863" i="14"/>
  <c r="Q2853" i="14"/>
  <c r="Q2876" i="14"/>
  <c r="Q2671" i="14"/>
  <c r="Q2763" i="14"/>
  <c r="Q2107" i="14"/>
  <c r="Q22" i="14"/>
  <c r="Q1114" i="14"/>
  <c r="Q2293" i="14"/>
  <c r="Q2823" i="14"/>
  <c r="Q2294" i="14"/>
  <c r="Q3004" i="14"/>
  <c r="Q3027" i="14"/>
  <c r="Q1814" i="14"/>
  <c r="Q1446" i="14"/>
  <c r="Q1136" i="14"/>
  <c r="Q1839" i="14"/>
  <c r="Q2044" i="14"/>
  <c r="Q2204" i="14"/>
  <c r="Q1709" i="14"/>
  <c r="Q3019" i="14"/>
  <c r="Q2938" i="14"/>
  <c r="Q2029" i="14"/>
  <c r="Q1125" i="14"/>
  <c r="Q2717" i="14"/>
  <c r="Q3095" i="14"/>
  <c r="Q2439" i="14"/>
  <c r="Q2255" i="14"/>
  <c r="Q2214" i="14"/>
  <c r="Q2720" i="14"/>
  <c r="Q1615" i="14"/>
  <c r="Q1163" i="14"/>
  <c r="Q2653" i="14"/>
  <c r="Q1790" i="14"/>
  <c r="Q2525" i="14"/>
  <c r="Q2149" i="14"/>
  <c r="Q3083" i="14"/>
  <c r="Q2246" i="14"/>
  <c r="Q2332" i="14"/>
  <c r="Q1397" i="14"/>
  <c r="Q317" i="14"/>
  <c r="Q428" i="14"/>
  <c r="Q595" i="14"/>
  <c r="Q131" i="14"/>
  <c r="Q89" i="14"/>
  <c r="Q2745" i="14"/>
  <c r="Q2304" i="14"/>
  <c r="Q2349" i="14"/>
  <c r="Q2258" i="14"/>
  <c r="Q2315" i="14"/>
  <c r="Q2086" i="14"/>
  <c r="Q1886" i="14"/>
  <c r="Q1135" i="14"/>
  <c r="Q477" i="14"/>
  <c r="Q2644" i="14"/>
  <c r="Q2719" i="14"/>
  <c r="Q2416" i="14"/>
  <c r="Q2157" i="14"/>
  <c r="Q2194" i="14"/>
  <c r="Q802" i="14"/>
  <c r="Q2267" i="14"/>
  <c r="Q1873" i="14"/>
  <c r="Q1611" i="14"/>
  <c r="Q2739" i="14"/>
  <c r="Q2768" i="14"/>
  <c r="Q2558" i="14"/>
  <c r="Q1766" i="14"/>
  <c r="Q2036" i="14"/>
  <c r="Q2155" i="14"/>
  <c r="Q441" i="14"/>
  <c r="Q2325" i="14"/>
  <c r="Q2693" i="14"/>
  <c r="Q1187" i="14"/>
  <c r="Q3062" i="14"/>
  <c r="Q2610" i="14"/>
  <c r="Q1385" i="14"/>
  <c r="Q3021" i="14"/>
  <c r="Q1763" i="14"/>
  <c r="Q506" i="14"/>
  <c r="Q2593" i="14"/>
  <c r="Q655" i="14"/>
  <c r="Q2910" i="14"/>
  <c r="Q1876" i="14"/>
  <c r="Q2491" i="14"/>
  <c r="Q2408" i="14"/>
  <c r="Q1879" i="14"/>
  <c r="Q2498" i="14"/>
  <c r="Q485" i="14"/>
  <c r="Q139" i="14"/>
  <c r="Q763" i="14"/>
  <c r="Q495" i="14"/>
  <c r="Q186" i="14"/>
  <c r="Q1183" i="14"/>
  <c r="Q345" i="14"/>
  <c r="Q528" i="14"/>
  <c r="Q1350" i="14"/>
  <c r="Q1636" i="14"/>
  <c r="Q436" i="14"/>
  <c r="Q773" i="14"/>
  <c r="Q1711" i="14"/>
  <c r="Q458" i="14"/>
  <c r="Q928" i="14"/>
  <c r="Q609" i="14"/>
  <c r="Q2436" i="14"/>
  <c r="Q1021" i="14"/>
  <c r="Q661" i="14"/>
  <c r="Q2990" i="14"/>
  <c r="Q316" i="14"/>
  <c r="Q226" i="14"/>
  <c r="Q807" i="14"/>
  <c r="Q646" i="14"/>
  <c r="Q2972" i="14"/>
  <c r="Q425" i="14"/>
  <c r="Q1068" i="14"/>
  <c r="Q899" i="14"/>
  <c r="Q791" i="14"/>
  <c r="Q657" i="14"/>
  <c r="Q1185" i="14"/>
  <c r="Q2451" i="14"/>
  <c r="Q423" i="14"/>
  <c r="Q236" i="14"/>
  <c r="Q964" i="14"/>
  <c r="Q801" i="14"/>
  <c r="Q693" i="14"/>
  <c r="Q566" i="14"/>
  <c r="Q2886" i="14"/>
  <c r="Q2567" i="14"/>
  <c r="Q947" i="14"/>
  <c r="Q1802" i="14"/>
  <c r="Q1162" i="14"/>
  <c r="Q1785" i="14"/>
  <c r="Q1145" i="14"/>
  <c r="Q713" i="14"/>
  <c r="Q824" i="14"/>
  <c r="Q172" i="14"/>
  <c r="Q351" i="14"/>
  <c r="Q462" i="14"/>
  <c r="Q1119" i="14"/>
  <c r="Q2847" i="14"/>
  <c r="Q2639" i="14"/>
  <c r="Q1525" i="14"/>
  <c r="Q1374" i="14"/>
  <c r="Q2891" i="14"/>
  <c r="Q2794" i="14"/>
  <c r="Q2590" i="14"/>
  <c r="Q2123" i="14"/>
  <c r="Q1194" i="14"/>
  <c r="Q1103" i="14"/>
  <c r="Q2513" i="14"/>
  <c r="Q2601" i="14"/>
  <c r="Q2751" i="14"/>
  <c r="Q2786" i="14"/>
  <c r="Q2505" i="14"/>
  <c r="Q2648" i="14"/>
  <c r="Q2169" i="14"/>
  <c r="Q2797" i="14"/>
  <c r="Q142" i="14"/>
  <c r="Q2225" i="14"/>
  <c r="Q774" i="14"/>
  <c r="Q222" i="14"/>
  <c r="Q257" i="14"/>
  <c r="Q695" i="14"/>
  <c r="Q593" i="14"/>
  <c r="Q841" i="14"/>
  <c r="Q3031" i="14"/>
  <c r="Q691" i="14"/>
  <c r="Q989" i="14"/>
  <c r="Q2955" i="14"/>
  <c r="Q1205" i="14"/>
  <c r="Q3038" i="14"/>
  <c r="Q2021" i="14"/>
  <c r="Q2425" i="14"/>
  <c r="Q2613" i="14"/>
  <c r="Q1894" i="14"/>
  <c r="Q690" i="14"/>
  <c r="Q2342" i="14"/>
  <c r="Q2191" i="14"/>
  <c r="Q1480" i="14"/>
  <c r="Q1569" i="14"/>
  <c r="Q2966" i="14"/>
  <c r="Q1996" i="14"/>
  <c r="Q2995" i="14"/>
  <c r="Q2323" i="14"/>
  <c r="Q445" i="14"/>
  <c r="Q300" i="14"/>
  <c r="Q195" i="14"/>
  <c r="Q104" i="14"/>
  <c r="Q2135" i="14"/>
  <c r="Q2502" i="14"/>
  <c r="Q2077" i="14"/>
  <c r="Q1969" i="14"/>
  <c r="Q1561" i="14"/>
  <c r="Q2541" i="14"/>
  <c r="Q2587" i="14"/>
  <c r="Q2782" i="14"/>
  <c r="Q1583" i="14"/>
  <c r="Q1847" i="14"/>
  <c r="Q2961" i="14"/>
  <c r="Q1982" i="14"/>
  <c r="Q2374" i="14"/>
  <c r="Q2175" i="14"/>
  <c r="Q2032" i="14"/>
  <c r="Q933" i="14"/>
  <c r="Q2953" i="14"/>
  <c r="Q2483" i="14"/>
  <c r="Q1893" i="14"/>
  <c r="Q2300" i="14"/>
  <c r="Q2322" i="14"/>
  <c r="Q2164" i="14"/>
  <c r="Q2104" i="14"/>
  <c r="Q2605" i="14"/>
  <c r="Q2172" i="14"/>
  <c r="Q2680" i="14"/>
  <c r="Q2462" i="14"/>
  <c r="Q1499" i="14"/>
  <c r="Q781" i="14"/>
  <c r="Q2176" i="14"/>
  <c r="Q93" i="14"/>
  <c r="Q2357" i="14"/>
  <c r="Q1096" i="14"/>
  <c r="Q1491" i="14"/>
  <c r="Q2750" i="14"/>
  <c r="Q2142" i="14"/>
  <c r="Q1999" i="14"/>
  <c r="Q1973" i="14"/>
  <c r="Q1690" i="14"/>
  <c r="Q143" i="14"/>
  <c r="Q2087" i="14"/>
  <c r="Q1946" i="14"/>
  <c r="Q1531" i="14"/>
  <c r="Q2168" i="14"/>
  <c r="Q1391" i="14"/>
  <c r="Q1117" i="14"/>
  <c r="Q305" i="14"/>
  <c r="Q2019" i="14"/>
  <c r="Q1590" i="14"/>
  <c r="Q2231" i="14"/>
  <c r="Q511" i="14"/>
  <c r="Q1062" i="14"/>
  <c r="Q843" i="14"/>
  <c r="Q567" i="14"/>
  <c r="Q2549" i="14"/>
  <c r="Q329" i="14"/>
  <c r="Q2798" i="14"/>
  <c r="Q2568" i="14"/>
  <c r="Q2625" i="14"/>
  <c r="Q2867" i="14"/>
  <c r="Q1138" i="14"/>
  <c r="Q2500" i="14"/>
  <c r="Q97" i="14"/>
  <c r="Q1166" i="14"/>
  <c r="Q3015" i="14"/>
  <c r="Q3099" i="14"/>
  <c r="Q2726" i="14"/>
  <c r="Q2577" i="14"/>
  <c r="Q3060" i="14"/>
  <c r="Q3026" i="14"/>
  <c r="Q1488" i="14"/>
  <c r="Q3071" i="14"/>
  <c r="Q3045" i="14"/>
  <c r="Q2907" i="14"/>
  <c r="Q2210" i="14"/>
  <c r="Q381" i="14"/>
  <c r="Q851" i="14"/>
  <c r="Q67" i="14"/>
  <c r="Q3001" i="14"/>
  <c r="Q1776" i="14"/>
  <c r="Q2421" i="14"/>
  <c r="Q1639" i="14"/>
  <c r="Q1744" i="14"/>
  <c r="Q471" i="14"/>
  <c r="Q2432" i="14"/>
  <c r="Q2507" i="14"/>
  <c r="Q2654" i="14"/>
  <c r="Q2291" i="14"/>
  <c r="Q1603" i="14"/>
  <c r="Q2881" i="14"/>
  <c r="Q1653" i="14"/>
  <c r="Q2308" i="14"/>
  <c r="Q1903" i="14"/>
  <c r="Q1936" i="14"/>
  <c r="Q3082" i="14"/>
  <c r="Q2873" i="14"/>
  <c r="Q2228" i="14"/>
  <c r="Q2766" i="14"/>
  <c r="Q2180" i="14"/>
  <c r="Q2220" i="14"/>
  <c r="Q1888" i="14"/>
  <c r="Q1551" i="14"/>
  <c r="Q2503" i="14"/>
  <c r="Q2715" i="14"/>
  <c r="Q2504" i="14"/>
  <c r="Q2327" i="14"/>
  <c r="Q2253" i="14"/>
  <c r="Q2051" i="14"/>
  <c r="Q1920" i="14"/>
  <c r="Q388" i="14"/>
  <c r="Q3089" i="14"/>
  <c r="Q2707" i="14"/>
  <c r="Q2744" i="14"/>
  <c r="Q2598" i="14"/>
  <c r="Q2028" i="14"/>
  <c r="Q1867" i="14"/>
  <c r="Q1803" i="14"/>
  <c r="Q1602" i="14"/>
  <c r="Q79" i="14"/>
  <c r="Q1986" i="14"/>
  <c r="Q1637" i="14"/>
  <c r="Q2033" i="14"/>
  <c r="Q2080" i="14"/>
  <c r="Q1874" i="14"/>
  <c r="Q1460" i="14"/>
  <c r="Q795" i="14"/>
  <c r="Q3101" i="14"/>
  <c r="Q238" i="14"/>
  <c r="Q2070" i="14"/>
  <c r="Q138" i="14"/>
  <c r="Q709" i="14"/>
  <c r="Q672" i="14"/>
  <c r="Q2684" i="14"/>
  <c r="Q2899" i="14"/>
  <c r="Q376" i="14"/>
  <c r="Q2533" i="14"/>
  <c r="Q2100" i="14"/>
  <c r="Q2537" i="14"/>
  <c r="Q1875" i="14"/>
  <c r="Q1127" i="14"/>
  <c r="Q2944" i="14"/>
  <c r="Q2947" i="14"/>
  <c r="Q1150" i="14"/>
  <c r="Q2903" i="14"/>
  <c r="Q2931" i="14"/>
  <c r="Q2362" i="14"/>
  <c r="Q2799" i="14"/>
  <c r="Q2724" i="14"/>
  <c r="Q2303" i="14"/>
  <c r="Q563" i="14"/>
  <c r="Q2912" i="14"/>
  <c r="Q2687" i="14"/>
  <c r="Q842" i="14"/>
  <c r="Q1988" i="14"/>
  <c r="Q212" i="14"/>
  <c r="Q723" i="14"/>
  <c r="Q234" i="14"/>
  <c r="Q2833" i="14"/>
  <c r="Q2728" i="14"/>
  <c r="Q1792" i="14"/>
  <c r="Q2177" i="14"/>
  <c r="Q1643" i="14"/>
  <c r="Q582" i="14"/>
  <c r="Q1675" i="14"/>
  <c r="Q2270" i="14"/>
  <c r="Q2486" i="14"/>
  <c r="Q1678" i="14"/>
  <c r="Q1366" i="14"/>
  <c r="Q2706" i="14"/>
  <c r="Q2696" i="14"/>
  <c r="Q2066" i="14"/>
  <c r="Q1574" i="14"/>
  <c r="Q1821" i="14"/>
  <c r="Q2906" i="14"/>
  <c r="Q2578" i="14"/>
  <c r="Q1957" i="14"/>
  <c r="Q2702" i="14"/>
  <c r="Q1938" i="14"/>
  <c r="Q2101" i="14"/>
  <c r="Q2121" i="14"/>
  <c r="Q1810" i="14"/>
  <c r="Q3025" i="14"/>
  <c r="Q2635" i="14"/>
  <c r="Q2413" i="14"/>
  <c r="Q1942" i="14"/>
  <c r="Q2116" i="14"/>
  <c r="Q1963" i="14"/>
  <c r="Q1455" i="14"/>
  <c r="Q2479" i="14"/>
  <c r="Q3017" i="14"/>
  <c r="Q2627" i="14"/>
  <c r="Q2656" i="14"/>
  <c r="Q2443" i="14"/>
  <c r="Q1909" i="14"/>
  <c r="Q1683" i="14"/>
  <c r="Q2131" i="14"/>
  <c r="Q1396" i="14"/>
  <c r="Q190" i="14"/>
  <c r="Q1823" i="14"/>
  <c r="Q1392" i="14"/>
  <c r="Q1945" i="14"/>
  <c r="Q1928" i="14"/>
  <c r="Q1698" i="14"/>
  <c r="Q1388" i="14"/>
  <c r="Q450" i="14"/>
  <c r="Q524" i="14"/>
  <c r="Q2996" i="14"/>
  <c r="Q165" i="14"/>
  <c r="Q1510" i="14"/>
  <c r="Q2506" i="14"/>
  <c r="Q2652" i="14"/>
  <c r="Q468" i="14"/>
  <c r="Q1622" i="14"/>
  <c r="Q479" i="14"/>
  <c r="Q2366" i="14"/>
  <c r="Q1972" i="14"/>
  <c r="Q3096" i="14"/>
  <c r="Q2985" i="14"/>
  <c r="Q1102" i="14"/>
  <c r="Q2665" i="14"/>
  <c r="Q2954" i="14"/>
  <c r="Q1126" i="14"/>
  <c r="Q2628" i="14"/>
  <c r="Q1550" i="14"/>
  <c r="Q1900" i="14"/>
  <c r="Q2461" i="14"/>
  <c r="Q2532" i="14"/>
  <c r="Q2841" i="14"/>
  <c r="Q1192" i="14"/>
  <c r="Q2548" i="14"/>
  <c r="Q2559" i="14"/>
  <c r="Q2580" i="14"/>
  <c r="Q2442" i="14"/>
  <c r="Q812" i="14"/>
  <c r="Q659" i="14"/>
  <c r="Q106" i="14"/>
  <c r="Q2642" i="14"/>
  <c r="Q2560" i="14"/>
  <c r="Q1438" i="14"/>
  <c r="Q2239" i="14"/>
  <c r="Q1079" i="14"/>
  <c r="Q644" i="14"/>
  <c r="Q2889" i="14"/>
  <c r="Q2085" i="14"/>
  <c r="Q2387" i="14"/>
  <c r="Q2409" i="14"/>
  <c r="Q1406" i="14"/>
  <c r="Q2238" i="14"/>
  <c r="Q2616" i="14"/>
  <c r="Q1950" i="14"/>
  <c r="Q2259" i="14"/>
  <c r="Q1704" i="14"/>
  <c r="Q2618" i="14"/>
  <c r="Q2447" i="14"/>
  <c r="Q1613" i="14"/>
  <c r="Q2614" i="14"/>
  <c r="Q1747" i="14"/>
  <c r="Q1998" i="14"/>
  <c r="Q2009" i="14"/>
  <c r="Q1378" i="14"/>
  <c r="Q2945" i="14"/>
  <c r="Q2563" i="14"/>
  <c r="Q2266" i="14"/>
  <c r="Q1589" i="14"/>
  <c r="Q2013" i="14"/>
  <c r="Q1723" i="14"/>
  <c r="Q982" i="14"/>
  <c r="Q1624" i="14"/>
  <c r="Q2937" i="14"/>
  <c r="Q2547" i="14"/>
  <c r="Q2576" i="14"/>
  <c r="Q2311" i="14"/>
  <c r="Q1703" i="14"/>
  <c r="Q1400" i="14"/>
  <c r="Q2043" i="14"/>
  <c r="Q1347" i="14"/>
  <c r="Q126" i="14"/>
  <c r="Q1638" i="14"/>
  <c r="Q2195" i="14"/>
  <c r="Q1758" i="14"/>
  <c r="Q1807" i="14"/>
  <c r="Q1618" i="14"/>
  <c r="Q1450" i="14"/>
  <c r="Q1797" i="14"/>
  <c r="Q1530" i="14"/>
  <c r="Q3064" i="14"/>
  <c r="Q322" i="14"/>
  <c r="Q249" i="14"/>
  <c r="Q291" i="14"/>
  <c r="Q255" i="14"/>
  <c r="Q1930" i="14"/>
  <c r="Q590" i="14"/>
  <c r="Q1503" i="14"/>
  <c r="Q601" i="14"/>
  <c r="Q3005" i="14"/>
  <c r="Q2329" i="14"/>
  <c r="Q2984" i="14"/>
  <c r="Q3077" i="14"/>
  <c r="Q2850" i="14"/>
  <c r="Q2082" i="14"/>
  <c r="Q3061" i="14"/>
  <c r="Q3034" i="14"/>
  <c r="Q1468" i="14"/>
  <c r="Q2880" i="14"/>
  <c r="Q1830" i="14"/>
  <c r="Q1509" i="14"/>
  <c r="Q1147" i="14"/>
  <c r="Q2951" i="14"/>
  <c r="Q2980" i="14"/>
  <c r="Q2611" i="14"/>
  <c r="Q1118" i="14"/>
  <c r="Q684" i="14"/>
  <c r="Q531" i="14"/>
  <c r="Q217" i="14"/>
  <c r="Q2514" i="14"/>
  <c r="Q2480" i="14"/>
  <c r="Q2244" i="14"/>
  <c r="Q1958" i="14"/>
  <c r="Q2144" i="14"/>
  <c r="Q196" i="14"/>
  <c r="Q2817" i="14"/>
  <c r="Q2712" i="14"/>
  <c r="Q1712" i="14"/>
  <c r="Q1933" i="14"/>
  <c r="Q193" i="14"/>
  <c r="Q1608" i="14"/>
  <c r="Q2301" i="14"/>
  <c r="Q1560" i="14"/>
  <c r="Q2179" i="14"/>
  <c r="Q1780" i="14"/>
  <c r="Q2516" i="14"/>
  <c r="Q2205" i="14"/>
  <c r="Q2760" i="14"/>
  <c r="Q2542" i="14"/>
  <c r="Q1520" i="14"/>
  <c r="Q1864" i="14"/>
  <c r="Q1579" i="14"/>
  <c r="Q806" i="14"/>
  <c r="Q2857" i="14"/>
  <c r="Q2368" i="14"/>
  <c r="Q2079" i="14"/>
  <c r="Q2372" i="14"/>
  <c r="Q1887" i="14"/>
  <c r="Q1783" i="14"/>
  <c r="Q1441" i="14"/>
  <c r="Q2970" i="14"/>
  <c r="Q2770" i="14"/>
  <c r="Q2459" i="14"/>
  <c r="Q2496" i="14"/>
  <c r="Q1878" i="14"/>
  <c r="Q1464" i="14"/>
  <c r="Q2378" i="14"/>
  <c r="Q1659" i="14"/>
  <c r="Q1362" i="14"/>
  <c r="Q62" i="14"/>
  <c r="Q1070" i="14"/>
  <c r="Q2115" i="14"/>
  <c r="Q1655" i="14"/>
  <c r="Q1382" i="14"/>
  <c r="Q1514" i="14"/>
  <c r="Q1370" i="14"/>
  <c r="Q785" i="14"/>
  <c r="Q260" i="14"/>
  <c r="Q1596" i="14"/>
  <c r="Q1537" i="14"/>
  <c r="Q1043" i="14"/>
  <c r="Q407" i="14"/>
  <c r="Q2454" i="14"/>
  <c r="Q2358" i="14"/>
  <c r="Q2134" i="14"/>
  <c r="Q900" i="14"/>
  <c r="Q371" i="14"/>
  <c r="Q1203" i="14"/>
  <c r="Q768" i="14"/>
  <c r="Q225" i="14"/>
  <c r="Q1003" i="14"/>
  <c r="Q1418" i="14"/>
  <c r="Q1156" i="14"/>
  <c r="Q3059" i="14"/>
  <c r="Q1217" i="14"/>
  <c r="Q2933" i="14"/>
  <c r="Q2229" i="14"/>
  <c r="Q3088" i="14"/>
  <c r="Q2287" i="14"/>
  <c r="Q3065" i="14"/>
  <c r="Q2942" i="14"/>
  <c r="Q2597" i="14"/>
  <c r="Q2733" i="14"/>
  <c r="Q1427" i="14"/>
  <c r="Q2118" i="14"/>
  <c r="Q3091" i="14"/>
  <c r="Q2233" i="14"/>
  <c r="Q1132" i="14"/>
  <c r="Q2741" i="14"/>
  <c r="Q2908" i="14"/>
  <c r="Q2428" i="14"/>
  <c r="Q765" i="14"/>
  <c r="Q556" i="14"/>
  <c r="Q467" i="14"/>
  <c r="Q153" i="14"/>
  <c r="Q2771" i="14"/>
  <c r="Q2202" i="14"/>
  <c r="Q1645" i="14"/>
  <c r="Q1677" i="14"/>
  <c r="Q1724" i="14"/>
  <c r="Q3098" i="14"/>
  <c r="Q2617" i="14"/>
  <c r="Q2455" i="14"/>
  <c r="Q2396" i="14"/>
  <c r="Q1614" i="14"/>
  <c r="Q820" i="14"/>
  <c r="Q2651" i="14"/>
  <c r="Q2710" i="14"/>
  <c r="Q2114" i="14"/>
  <c r="Q1937" i="14"/>
  <c r="Q1692" i="14"/>
  <c r="Q2094" i="14"/>
  <c r="Q1544" i="14"/>
  <c r="Q2600" i="14"/>
  <c r="Q2470" i="14"/>
  <c r="Q2263" i="14"/>
  <c r="Q926" i="14"/>
  <c r="Q1456" i="14"/>
  <c r="Q1457" i="14"/>
  <c r="Q2781" i="14"/>
  <c r="Q2206" i="14"/>
  <c r="Q1811" i="14"/>
  <c r="Q2292" i="14"/>
  <c r="Q2386" i="14"/>
  <c r="Q1680" i="14"/>
  <c r="Q1369" i="14"/>
  <c r="Q2890" i="14"/>
  <c r="Q2553" i="14"/>
  <c r="Q2352" i="14"/>
  <c r="Q2390" i="14"/>
  <c r="Q1549" i="14"/>
  <c r="Q2331" i="14"/>
  <c r="Q2298" i="14"/>
  <c r="Q1771" i="14"/>
  <c r="Q991" i="14"/>
  <c r="Q229" i="14"/>
  <c r="Q2321" i="14"/>
  <c r="Q2027" i="14"/>
  <c r="Q1552" i="14"/>
  <c r="Q1884" i="14"/>
  <c r="Q1058" i="14"/>
  <c r="Q786" i="14"/>
  <c r="Q514" i="14"/>
  <c r="Q1992" i="14"/>
  <c r="Q1524" i="14"/>
  <c r="Q1383" i="14"/>
  <c r="Q731" i="14"/>
  <c r="Q454" i="14"/>
  <c r="Q2382" i="14"/>
  <c r="Q2150" i="14"/>
  <c r="Q1120" i="14"/>
  <c r="Q2473" i="14"/>
  <c r="Q683" i="14"/>
  <c r="Q2934" i="14"/>
  <c r="Q2700" i="14"/>
  <c r="Q2424" i="14"/>
  <c r="Q492" i="14"/>
  <c r="Q1472" i="14"/>
  <c r="Q2842" i="14"/>
  <c r="Q2187" i="14"/>
  <c r="Q1904" i="14"/>
  <c r="Q2643" i="14"/>
  <c r="Q2377" i="14"/>
  <c r="Q1901" i="14"/>
  <c r="Q1566" i="14"/>
  <c r="Q2185" i="14"/>
  <c r="Q2198" i="14"/>
  <c r="Q2186" i="14"/>
  <c r="Q1865" i="14"/>
  <c r="Q23" i="14"/>
  <c r="Q1772" i="14"/>
  <c r="Q878" i="14"/>
  <c r="Q361" i="14"/>
  <c r="Q2878" i="14"/>
  <c r="Q2318" i="14"/>
  <c r="Q1581" i="14"/>
  <c r="Q2449" i="14"/>
  <c r="Q1995" i="14"/>
  <c r="Q1719" i="14"/>
  <c r="Q1844" i="14"/>
  <c r="Q1521" i="14"/>
  <c r="Q666" i="14"/>
  <c r="Q2038" i="14"/>
  <c r="Q1741" i="14"/>
  <c r="Q1534" i="14"/>
  <c r="Q1985" i="14"/>
  <c r="Q1501" i="14"/>
  <c r="Q837" i="14"/>
  <c r="Q642" i="14"/>
  <c r="Q2230" i="14"/>
  <c r="Q2125" i="14"/>
  <c r="Q1902" i="14"/>
  <c r="Q1487" i="14"/>
  <c r="Q1629" i="14"/>
  <c r="Q1642" i="14"/>
  <c r="Q998" i="14"/>
  <c r="Q1944" i="14"/>
  <c r="Q1882" i="14"/>
  <c r="Q1737" i="14"/>
  <c r="Q790" i="14"/>
  <c r="Q1393" i="14"/>
  <c r="Q952" i="14"/>
  <c r="Q83" i="14"/>
  <c r="Q2557" i="14"/>
  <c r="Q1384" i="14"/>
  <c r="Q1504" i="14"/>
  <c r="Q2659" i="14"/>
  <c r="Q2006" i="14"/>
  <c r="Q2730" i="14"/>
  <c r="Q3068" i="14"/>
  <c r="Q2393" i="14"/>
  <c r="Q2520" i="14"/>
  <c r="Q2911" i="14"/>
  <c r="Q2207" i="14"/>
  <c r="Q1984" i="14"/>
  <c r="Q1588" i="14"/>
  <c r="Q1857" i="14"/>
  <c r="Q1412" i="14"/>
  <c r="Q1433" i="14"/>
  <c r="Q897" i="14"/>
  <c r="Q349" i="14"/>
  <c r="Q1908" i="14"/>
  <c r="Q1746" i="14"/>
  <c r="Q1545" i="14"/>
  <c r="Q248" i="14"/>
  <c r="Q689" i="14"/>
  <c r="Q262" i="14"/>
  <c r="Q948" i="14"/>
  <c r="Q752" i="14"/>
  <c r="Q1983" i="14"/>
  <c r="Q1471" i="14"/>
  <c r="Q658" i="14"/>
  <c r="Q1006" i="14"/>
  <c r="Q1725" i="14"/>
  <c r="Q893" i="14"/>
  <c r="Q1484" i="14"/>
  <c r="Q2075" i="14"/>
  <c r="Q1371" i="14"/>
  <c r="Q1906" i="14"/>
  <c r="Q1202" i="14"/>
  <c r="Q1571" i="14"/>
  <c r="Q2732" i="14"/>
  <c r="Q1375" i="14"/>
  <c r="Q626" i="14"/>
  <c r="Q2976" i="14"/>
  <c r="Q2572" i="14"/>
  <c r="Q2862" i="14"/>
  <c r="Q364" i="14"/>
  <c r="Q2670" i="14"/>
  <c r="Q2746" i="14"/>
  <c r="Q2091" i="14"/>
  <c r="Q2313" i="14"/>
  <c r="Q2571" i="14"/>
  <c r="Q2305" i="14"/>
  <c r="Q1573" i="14"/>
  <c r="Q1422" i="14"/>
  <c r="Q1856" i="14"/>
  <c r="Q2076" i="14"/>
  <c r="Q2074" i="14"/>
  <c r="Q1777" i="14"/>
  <c r="Q70" i="14"/>
  <c r="Q845" i="14"/>
  <c r="Q1436" i="14"/>
  <c r="Q944" i="14"/>
  <c r="Q2630" i="14"/>
  <c r="Q3024" i="14"/>
  <c r="Q2426" i="14"/>
  <c r="Q2369" i="14"/>
  <c r="Q1923" i="14"/>
  <c r="Q1616" i="14"/>
  <c r="Q1756" i="14"/>
  <c r="Q1461" i="14"/>
  <c r="Q913" i="14"/>
  <c r="Q1935" i="14"/>
  <c r="Q1558" i="14"/>
  <c r="Q2243" i="14"/>
  <c r="Q1911" i="14"/>
  <c r="Q1650" i="14"/>
  <c r="Q1420" i="14"/>
  <c r="Q192" i="14"/>
  <c r="Q2140" i="14"/>
  <c r="Q1997" i="14"/>
  <c r="Q1760" i="14"/>
  <c r="Q224" i="14"/>
  <c r="Q1486" i="14"/>
  <c r="Q1729" i="14"/>
  <c r="Q1481" i="14"/>
  <c r="Q1743" i="14"/>
  <c r="Q1794" i="14"/>
  <c r="Q1665" i="14"/>
  <c r="Q1483" i="14"/>
  <c r="Q1061" i="14"/>
  <c r="Q694" i="14"/>
  <c r="Q2998" i="14"/>
  <c r="Q2493" i="14"/>
  <c r="Q872" i="14"/>
  <c r="Q992" i="14"/>
  <c r="Q2531" i="14"/>
  <c r="Q1688" i="14"/>
  <c r="Q2602" i="14"/>
  <c r="Q3097" i="14"/>
  <c r="Q2265" i="14"/>
  <c r="Q2384" i="14"/>
  <c r="Q2783" i="14"/>
  <c r="Q1993" i="14"/>
  <c r="Q1910" i="14"/>
  <c r="Q1516" i="14"/>
  <c r="Q1697" i="14"/>
  <c r="Q1212" i="14"/>
  <c r="Q1361" i="14"/>
  <c r="Q629" i="14"/>
  <c r="Q580" i="14"/>
  <c r="Q1820" i="14"/>
  <c r="Q1578" i="14"/>
  <c r="Q1447" i="14"/>
  <c r="Q1363" i="14"/>
  <c r="Q555" i="14"/>
  <c r="Q221" i="14"/>
  <c r="Q667" i="14"/>
  <c r="Q1055" i="14"/>
  <c r="Q1919" i="14"/>
  <c r="Q1407" i="14"/>
  <c r="Q1838" i="14"/>
  <c r="Q522" i="14"/>
  <c r="Q1661" i="14"/>
  <c r="Q2124" i="14"/>
  <c r="Q1356" i="14"/>
  <c r="Q2011" i="14"/>
  <c r="Q1179" i="14"/>
  <c r="Q1842" i="14"/>
  <c r="Q1074" i="14"/>
  <c r="Q1351" i="14"/>
  <c r="Q942" i="14"/>
  <c r="Q2018" i="14"/>
  <c r="Q2612" i="14"/>
  <c r="Q2257" i="14"/>
  <c r="Q2607" i="14"/>
  <c r="Q2217" i="14"/>
  <c r="Q339" i="14"/>
  <c r="Q1358" i="14"/>
  <c r="Q2489" i="14"/>
  <c r="Q2631" i="14"/>
  <c r="Q1835" i="14"/>
  <c r="Q2512" i="14"/>
  <c r="Q2272" i="14"/>
  <c r="Q2758" i="14"/>
  <c r="Q151" i="14"/>
  <c r="Q2054" i="14"/>
  <c r="Q2072" i="14"/>
  <c r="Q1947" i="14"/>
  <c r="Q1377" i="14"/>
  <c r="Q692" i="14"/>
  <c r="Q1762" i="14"/>
  <c r="Q770" i="14"/>
  <c r="Q627" i="14"/>
  <c r="Q2097" i="14"/>
  <c r="Q2894" i="14"/>
  <c r="Q2346" i="14"/>
  <c r="Q2297" i="14"/>
  <c r="Q1787" i="14"/>
  <c r="Q1515" i="14"/>
  <c r="Q1570" i="14"/>
  <c r="Q1381" i="14"/>
  <c r="Q705" i="14"/>
  <c r="Q1765" i="14"/>
  <c r="Q2441" i="14"/>
  <c r="Q2067" i="14"/>
  <c r="Q1707" i="14"/>
  <c r="Q1562" i="14"/>
  <c r="Q1220" i="14"/>
  <c r="Q888" i="14"/>
  <c r="Q2023" i="14"/>
  <c r="Q1717" i="14"/>
  <c r="Q1582" i="14"/>
  <c r="Q2192" i="14"/>
  <c r="Q1732" i="14"/>
  <c r="Q1649" i="14"/>
  <c r="Q1409" i="14"/>
  <c r="Q1640" i="14"/>
  <c r="Q1706" i="14"/>
  <c r="Q1585" i="14"/>
  <c r="Q1411" i="14"/>
  <c r="Q876" i="14"/>
  <c r="Q927" i="14"/>
  <c r="Q3006" i="14"/>
  <c r="Q2429" i="14"/>
  <c r="Q2676" i="14"/>
  <c r="Q2508" i="14"/>
  <c r="Q2467" i="14"/>
  <c r="Q1176" i="14"/>
  <c r="Q2538" i="14"/>
  <c r="Q2969" i="14"/>
  <c r="Q2201" i="14"/>
  <c r="Q2320" i="14"/>
  <c r="Q2591" i="14"/>
  <c r="Q1656" i="14"/>
  <c r="Q1795" i="14"/>
  <c r="Q797" i="14"/>
  <c r="Q1625" i="14"/>
  <c r="Q547" i="14"/>
  <c r="Q114" i="14"/>
  <c r="Q64" i="14"/>
  <c r="Q68" i="14"/>
  <c r="Q1740" i="14"/>
  <c r="Q1498" i="14"/>
  <c r="Q885" i="14"/>
  <c r="Q1426" i="14"/>
  <c r="Q66" i="14"/>
  <c r="Q564" i="14"/>
  <c r="Q803" i="14"/>
  <c r="Q663" i="14"/>
  <c r="Q1855" i="14"/>
  <c r="Q1215" i="14"/>
  <c r="Q1710" i="14"/>
  <c r="Q2109" i="14"/>
  <c r="Q1597" i="14"/>
  <c r="Q2060" i="14"/>
  <c r="Q1164" i="14"/>
  <c r="Q1883" i="14"/>
  <c r="Q1051" i="14"/>
  <c r="Q1778" i="14"/>
  <c r="Q1010" i="14"/>
  <c r="Q47" i="14"/>
  <c r="Q844" i="14"/>
  <c r="Q3090" i="14"/>
  <c r="Q2159" i="14"/>
  <c r="Q3084" i="14"/>
  <c r="Q2466" i="14"/>
  <c r="Q1755" i="14"/>
  <c r="Q259" i="14"/>
  <c r="Q2199" i="14"/>
  <c r="Q1870" i="14"/>
  <c r="Q2415" i="14"/>
  <c r="Q2112" i="14"/>
  <c r="Q2435" i="14"/>
  <c r="Q2184" i="14"/>
  <c r="Q2534" i="14"/>
  <c r="Q198" i="14"/>
  <c r="Q1767" i="14"/>
  <c r="Q1770" i="14"/>
  <c r="Q1851" i="14"/>
  <c r="Q804" i="14"/>
  <c r="Q1768" i="14"/>
  <c r="Q1682" i="14"/>
  <c r="Q1475" i="14"/>
  <c r="Q413" i="14"/>
  <c r="Q2960" i="14"/>
  <c r="Q686" i="14"/>
  <c r="Q2262" i="14"/>
  <c r="Q2022" i="14"/>
  <c r="Q1359" i="14"/>
  <c r="Q625" i="14"/>
  <c r="Q1490" i="14"/>
  <c r="Q858" i="14"/>
  <c r="Q233" i="14"/>
  <c r="Q1519" i="14"/>
  <c r="Q2361" i="14"/>
  <c r="Q1987" i="14"/>
  <c r="Q1502" i="14"/>
  <c r="Q1817" i="14"/>
  <c r="Q472" i="14"/>
  <c r="Q1924" i="14"/>
  <c r="Q1922" i="14"/>
  <c r="Q1511" i="14"/>
  <c r="Q2081" i="14"/>
  <c r="Q2120" i="14"/>
  <c r="Q1652" i="14"/>
  <c r="Q1497" i="14"/>
  <c r="Q1137" i="14"/>
  <c r="Q1788" i="14"/>
  <c r="Q1634" i="14"/>
  <c r="Q1360" i="14"/>
  <c r="Q1195" i="14"/>
  <c r="Q739" i="14"/>
  <c r="Q599" i="14"/>
  <c r="Q2950" i="14"/>
  <c r="Q2365" i="14"/>
  <c r="Q2596" i="14"/>
  <c r="Q3043" i="14"/>
  <c r="Q2403" i="14"/>
  <c r="Q2788" i="14"/>
  <c r="Q2474" i="14"/>
  <c r="Q2905" i="14"/>
  <c r="Q2137" i="14"/>
  <c r="Q2256" i="14"/>
  <c r="Q2527" i="14"/>
  <c r="Q1144" i="14"/>
  <c r="Q1693" i="14"/>
  <c r="Q1834" i="14"/>
  <c r="Q1553" i="14"/>
  <c r="Q1451" i="14"/>
  <c r="Q740" i="14"/>
  <c r="Q880" i="14"/>
  <c r="Q2048" i="14"/>
  <c r="Q1660" i="14"/>
  <c r="Q1913" i="14"/>
  <c r="Q1421" i="14"/>
  <c r="Q1154" i="14"/>
  <c r="Q849" i="14"/>
  <c r="Q275" i="14"/>
  <c r="Q544" i="14"/>
  <c r="Q215" i="14"/>
  <c r="Q1791" i="14"/>
  <c r="Q1151" i="14"/>
  <c r="Q1646" i="14"/>
  <c r="Q2045" i="14"/>
  <c r="Q1533" i="14"/>
  <c r="Q1932" i="14"/>
  <c r="Q1100" i="14"/>
  <c r="Q1819" i="14"/>
  <c r="Q859" i="14"/>
  <c r="Q1714" i="14"/>
  <c r="Q882" i="14"/>
  <c r="Q171" i="14"/>
  <c r="Q866" i="14"/>
  <c r="Q1140" i="14"/>
  <c r="Q1773" i="14"/>
  <c r="Q1376" i="14"/>
  <c r="Q2160" i="14"/>
  <c r="Q2223" i="14"/>
  <c r="Q25" i="14"/>
  <c r="Q2203" i="14"/>
  <c r="Q2317" i="14"/>
  <c r="Q2579" i="14"/>
  <c r="Q1538" i="14"/>
  <c r="Q1967" i="14"/>
  <c r="Q741" i="14"/>
  <c r="Q2039" i="14"/>
  <c r="Q2695" i="14"/>
  <c r="Q2364" i="14"/>
  <c r="Q40" i="14"/>
  <c r="Q1352" i="14"/>
  <c r="Q1033" i="14"/>
  <c r="Q1667" i="14"/>
  <c r="Q1753" i="14"/>
  <c r="Q874" i="14"/>
  <c r="Q628" i="14"/>
  <c r="Q2622" i="14"/>
  <c r="Q2166" i="14"/>
  <c r="Q2165" i="14"/>
  <c r="Q1759" i="14"/>
  <c r="Q2105" i="14"/>
  <c r="Q2224" i="14"/>
  <c r="Q1905" i="14"/>
  <c r="Q1348" i="14"/>
  <c r="Q499" i="14"/>
  <c r="Q2338" i="14"/>
  <c r="Q2281" i="14"/>
  <c r="Q1774" i="14"/>
  <c r="Q490" i="14"/>
  <c r="Q1505" i="14"/>
  <c r="Q1410" i="14"/>
  <c r="Q1742" i="14"/>
  <c r="Q1517" i="14"/>
  <c r="Q2227" i="14"/>
  <c r="Q1977" i="14"/>
  <c r="Q2040" i="14"/>
  <c r="Q1564" i="14"/>
  <c r="Q1191" i="14"/>
  <c r="Q884" i="14"/>
  <c r="Q1716" i="14"/>
  <c r="Q1554" i="14"/>
  <c r="Q1389" i="14"/>
  <c r="Q1474" i="14"/>
  <c r="Q432" i="14"/>
  <c r="Q87" i="14"/>
  <c r="Q2014" i="14"/>
  <c r="Q2237" i="14"/>
  <c r="Q2444" i="14"/>
  <c r="Q2979" i="14"/>
  <c r="Q2339" i="14"/>
  <c r="Q3050" i="14"/>
  <c r="Q2410" i="14"/>
  <c r="Q2713" i="14"/>
  <c r="Q2920" i="14"/>
  <c r="Q2126" i="14"/>
  <c r="Q2463" i="14"/>
  <c r="Q2111" i="14"/>
  <c r="Q1454" i="14"/>
  <c r="Q1754" i="14"/>
  <c r="Q1470" i="14"/>
  <c r="Q725" i="14"/>
  <c r="Q282" i="14"/>
  <c r="Q337" i="14"/>
  <c r="Q1885" i="14"/>
  <c r="Q1580" i="14"/>
  <c r="Q1841" i="14"/>
  <c r="Q1181" i="14"/>
  <c r="Q178" i="14"/>
  <c r="Q617" i="14"/>
  <c r="Q1106" i="14"/>
  <c r="Q1041" i="14"/>
  <c r="Q254" i="14"/>
  <c r="Q1727" i="14"/>
  <c r="Q1087" i="14"/>
  <c r="Q1518" i="14"/>
  <c r="Q1981" i="14"/>
  <c r="Q1469" i="14"/>
  <c r="Q1868" i="14"/>
  <c r="Q972" i="14"/>
  <c r="Q1691" i="14"/>
  <c r="Q370" i="14"/>
  <c r="Q1586" i="14"/>
  <c r="Q1825" i="14"/>
  <c r="Q57" i="14"/>
  <c r="Q727" i="14"/>
  <c r="Q1128" i="14"/>
  <c r="Q2940" i="14"/>
  <c r="Q2632" i="14"/>
  <c r="Q2064" i="14"/>
  <c r="Q1837" i="14"/>
  <c r="Q232" i="14"/>
  <c r="Q2065" i="14"/>
  <c r="Q1951" i="14"/>
  <c r="Q2406" i="14"/>
  <c r="Q1110" i="14"/>
  <c r="Q2380" i="14"/>
  <c r="Q756" i="14"/>
  <c r="Q1726" i="14"/>
  <c r="Q2490" i="14"/>
  <c r="Q2284" i="14"/>
  <c r="Q207" i="14"/>
  <c r="Q2248" i="14"/>
  <c r="Q1000" i="14"/>
  <c r="Q1539" i="14"/>
  <c r="Q1681" i="14"/>
  <c r="Q409" i="14"/>
  <c r="Q132" i="14"/>
  <c r="Q2078" i="14"/>
  <c r="Q2052" i="14"/>
  <c r="Q2050" i="14"/>
  <c r="Q1555" i="14"/>
  <c r="Q2001" i="14"/>
  <c r="Q1757" i="14"/>
  <c r="Q1745" i="14"/>
  <c r="Q1467" i="14"/>
  <c r="Q2355" i="14"/>
  <c r="Q2241" i="14"/>
  <c r="Q2138" i="14"/>
  <c r="Q1595" i="14"/>
  <c r="Q2208" i="14"/>
  <c r="Q1214" i="14"/>
  <c r="Q656" i="14"/>
  <c r="Q1496" i="14"/>
  <c r="Q2433" i="14"/>
  <c r="Q2139" i="14"/>
  <c r="Q1899" i="14"/>
  <c r="Q1952" i="14"/>
  <c r="Q1898" i="14"/>
  <c r="Q1445" i="14"/>
  <c r="Q570" i="14"/>
  <c r="Q1628" i="14"/>
  <c r="Q1430" i="14"/>
  <c r="Q1050" i="14"/>
  <c r="Q1386" i="14"/>
  <c r="Q1025" i="14"/>
  <c r="Q134" i="14"/>
  <c r="Q2749" i="14"/>
  <c r="Q2173" i="14"/>
  <c r="Q2316" i="14"/>
  <c r="Q2915" i="14"/>
  <c r="Q2275" i="14"/>
  <c r="Q2986" i="14"/>
  <c r="Q2282" i="14"/>
  <c r="Q2649" i="14"/>
  <c r="Q2776" i="14"/>
  <c r="Q1953" i="14"/>
  <c r="Q2399" i="14"/>
  <c r="Q2047" i="14"/>
  <c r="Q1916" i="14"/>
  <c r="Q1666" i="14"/>
  <c r="Q946" i="14"/>
  <c r="Q1434" i="14"/>
  <c r="Q915" i="14"/>
  <c r="Q272" i="14"/>
  <c r="Q1679" i="14"/>
  <c r="Q1500" i="14"/>
  <c r="Q1761" i="14"/>
  <c r="Q1476" i="14"/>
  <c r="Q1425" i="14"/>
  <c r="Q1016" i="14"/>
  <c r="Q1489" i="14"/>
  <c r="Q833" i="14"/>
  <c r="Q157" i="14"/>
  <c r="Q1663" i="14"/>
  <c r="Q1023" i="14"/>
  <c r="Q1390" i="14"/>
  <c r="Q1917" i="14"/>
  <c r="Q1405" i="14"/>
  <c r="Q1804" i="14"/>
  <c r="Q908" i="14"/>
  <c r="Q1627" i="14"/>
  <c r="Q2098" i="14"/>
  <c r="Q1522" i="14"/>
  <c r="Q929" i="14"/>
  <c r="Q60" i="14"/>
  <c r="Q3012" i="14"/>
  <c r="Q2130" i="14"/>
  <c r="Q2236" i="14"/>
  <c r="Q2756" i="14"/>
  <c r="Q701" i="14"/>
  <c r="Q2523" i="14"/>
  <c r="Q1858" i="14"/>
  <c r="Q2092" i="14"/>
  <c r="Q2638" i="14"/>
  <c r="Q1547" i="14"/>
  <c r="Q2026" i="14"/>
  <c r="Q2681" i="14"/>
  <c r="Q2314" i="14"/>
  <c r="Q2397" i="14"/>
  <c r="Q2221" i="14"/>
  <c r="Q101" i="14"/>
  <c r="Q1708" i="14"/>
  <c r="Q863" i="14"/>
  <c r="Q1182" i="14"/>
  <c r="Q1609" i="14"/>
  <c r="Q961" i="14"/>
  <c r="Q3037" i="14"/>
  <c r="Q2926" i="14"/>
  <c r="Q1949" i="14"/>
  <c r="Q1948" i="14"/>
  <c r="Q2251" i="14"/>
  <c r="Q1921" i="14"/>
  <c r="Q1512" i="14"/>
  <c r="Q1673" i="14"/>
  <c r="Q1387" i="14"/>
  <c r="Q2274" i="14"/>
  <c r="Q2037" i="14"/>
  <c r="Q2010" i="14"/>
  <c r="Q1190" i="14"/>
  <c r="Q1960" i="14"/>
  <c r="Q1453" i="14"/>
  <c r="Q240" i="14"/>
  <c r="Q2402" i="14"/>
  <c r="Q2345" i="14"/>
  <c r="Q2059" i="14"/>
  <c r="Q1694" i="14"/>
  <c r="Q1859" i="14"/>
  <c r="Q1818" i="14"/>
  <c r="Q1357" i="14"/>
  <c r="Q923" i="14"/>
  <c r="Q1548" i="14"/>
  <c r="Q1889" i="14"/>
  <c r="Q1452" i="14"/>
  <c r="Q978" i="14"/>
  <c r="Q769" i="14"/>
  <c r="Q29" i="14"/>
  <c r="Q2685" i="14"/>
  <c r="Q2073" i="14"/>
  <c r="Q2252" i="14"/>
  <c r="Q2787" i="14"/>
  <c r="Q2211" i="14"/>
  <c r="Q2922" i="14"/>
  <c r="Q2218" i="14"/>
  <c r="Q2585" i="14"/>
  <c r="Q2672" i="14"/>
  <c r="Q1536" i="14"/>
  <c r="Q2335" i="14"/>
  <c r="Q2128" i="14"/>
  <c r="Q1836" i="14"/>
  <c r="Q1506" i="14"/>
  <c r="Q1437" i="14"/>
  <c r="Q1346" i="14"/>
  <c r="Q645" i="14"/>
  <c r="Q343" i="14"/>
  <c r="Q1565" i="14"/>
  <c r="Q202" i="14"/>
  <c r="Q1689" i="14"/>
  <c r="Q1404" i="14"/>
  <c r="Q1353" i="14"/>
  <c r="Q98" i="14"/>
  <c r="Q1417" i="14"/>
  <c r="Q539" i="14"/>
  <c r="Q516" i="14"/>
  <c r="Q1599" i="14"/>
  <c r="Q959" i="14"/>
  <c r="Q1198" i="14"/>
  <c r="Q1853" i="14"/>
  <c r="Q1149" i="14"/>
  <c r="Q1676" i="14"/>
  <c r="Q762" i="14"/>
  <c r="Q1563" i="14"/>
  <c r="Q2034" i="14"/>
  <c r="Q1458" i="14"/>
  <c r="Q1775" i="14"/>
  <c r="Q1401" i="14"/>
  <c r="Q2948" i="14"/>
  <c r="Q1701" i="14"/>
  <c r="Q2959" i="14"/>
  <c r="Q2943" i="14"/>
  <c r="Q573" i="14"/>
  <c r="Q2438" i="14"/>
  <c r="Q1801" i="14"/>
  <c r="Q1806" i="14"/>
  <c r="Q2478" i="14"/>
  <c r="Q3033" i="14"/>
  <c r="Q2394" i="14"/>
  <c r="Q2430" i="14"/>
  <c r="Q1598" i="14"/>
  <c r="Q2093" i="14"/>
  <c r="Q2102" i="14"/>
  <c r="Q37" i="14"/>
  <c r="Q1540" i="14"/>
  <c r="Q535" i="14"/>
  <c r="Q1852" i="14"/>
  <c r="Q1485" i="14"/>
  <c r="Q721" i="14"/>
  <c r="Q3076" i="14"/>
  <c r="Q3014" i="14"/>
  <c r="Q1784" i="14"/>
  <c r="Q1575" i="14"/>
  <c r="Q2163" i="14"/>
  <c r="Q1822" i="14"/>
  <c r="Q1143" i="14"/>
  <c r="Q1601" i="14"/>
  <c r="Q979" i="14"/>
  <c r="Q2141" i="14"/>
  <c r="Q1934" i="14"/>
  <c r="Q1739" i="14"/>
  <c r="Q2089" i="14"/>
  <c r="Q1871" i="14"/>
  <c r="Q1373" i="14"/>
  <c r="Q905" i="14"/>
  <c r="Q2330" i="14"/>
  <c r="Q2250" i="14"/>
  <c r="Q1979" i="14"/>
  <c r="Q1591" i="14"/>
  <c r="Q1731" i="14"/>
  <c r="Q1730" i="14"/>
  <c r="Q1355" i="14"/>
  <c r="Q2024" i="14"/>
  <c r="Q1432" i="14"/>
  <c r="Q1809" i="14"/>
  <c r="Q1372" i="14"/>
  <c r="Q1473" i="14"/>
  <c r="Q402" i="14"/>
  <c r="Q324" i="14"/>
  <c r="Q2621" i="14"/>
  <c r="Q1896" i="14"/>
  <c r="Q2113" i="14"/>
  <c r="Q2723" i="14"/>
  <c r="Q2147" i="14"/>
  <c r="Q2858" i="14"/>
  <c r="Q2154" i="14"/>
  <c r="Q2521" i="14"/>
  <c r="Q2584" i="14"/>
  <c r="Q3039" i="14"/>
  <c r="Q2271" i="14"/>
  <c r="Q2056" i="14"/>
  <c r="Q1668" i="14"/>
  <c r="Q561" i="14"/>
  <c r="Q426" i="14"/>
  <c r="Q289" i="14"/>
  <c r="Q112" i="14"/>
  <c r="Q326" i="14"/>
  <c r="Q1416" i="14"/>
  <c r="Q1826" i="14"/>
  <c r="Q1617" i="14"/>
  <c r="Q1084" i="14"/>
  <c r="Q1012" i="14"/>
  <c r="Q279" i="14"/>
  <c r="Q1161" i="14"/>
  <c r="Q1008" i="14"/>
  <c r="Q211" i="14"/>
  <c r="Q1535" i="14"/>
  <c r="Q895" i="14"/>
  <c r="Q1134" i="14"/>
  <c r="Q1789" i="14"/>
  <c r="Q957" i="14"/>
  <c r="Q1612" i="14"/>
  <c r="Q188" i="14"/>
  <c r="Q1435" i="14"/>
  <c r="Q1970" i="14"/>
  <c r="Q1394" i="14"/>
  <c r="Q33" i="16" a="1"/>
  <c r="Q33" i="16" s="1"/>
  <c r="Q23" i="16" a="1"/>
  <c r="Q23" i="16" s="1"/>
  <c r="Q30" i="16" a="1"/>
  <c r="Q30" i="16" s="1"/>
  <c r="Q25" i="16" a="1"/>
  <c r="Q25" i="16" s="1"/>
  <c r="Q29" i="16" a="1"/>
  <c r="Q29" i="16" s="1"/>
  <c r="Q22" i="16" a="1"/>
  <c r="Q22" i="16" s="1"/>
  <c r="Q34" i="16" a="1"/>
  <c r="Q34" i="16" s="1"/>
  <c r="Q32" i="16" a="1"/>
  <c r="Q32" i="16" s="1"/>
  <c r="Q28" i="16" a="1"/>
  <c r="Q28" i="16" s="1"/>
  <c r="Q27" i="16" a="1"/>
  <c r="Q27" i="16" s="1"/>
  <c r="Q26" i="16" a="1"/>
  <c r="Q26" i="16" s="1"/>
  <c r="Q24" i="16" a="1"/>
  <c r="Q24" i="16" s="1"/>
  <c r="Q31" i="16" a="1"/>
  <c r="Q31" i="16" s="1"/>
  <c r="Q1221" i="14"/>
  <c r="Q1222" i="14"/>
  <c r="Q1223" i="14"/>
  <c r="Q1224" i="14"/>
  <c r="Q1225" i="14"/>
  <c r="Q1226" i="14"/>
  <c r="Q1227" i="14"/>
  <c r="Q1228" i="14"/>
  <c r="Q1229" i="14"/>
  <c r="Q1230" i="14"/>
  <c r="Q1231" i="14"/>
  <c r="Q1232" i="14"/>
  <c r="Q1233" i="14"/>
  <c r="Q1234" i="14"/>
  <c r="Q1235" i="14"/>
  <c r="Q1236" i="14"/>
  <c r="Q1237" i="14"/>
  <c r="Q1238" i="14"/>
  <c r="Q1239" i="14"/>
  <c r="Q1240" i="14"/>
  <c r="Q1241" i="14"/>
  <c r="Q1242" i="14"/>
  <c r="Q1243" i="14"/>
  <c r="Q1244" i="14"/>
  <c r="Q1245" i="14"/>
  <c r="Q1246" i="14"/>
  <c r="Q1247" i="14"/>
  <c r="Q1248" i="14"/>
  <c r="Q1249" i="14"/>
  <c r="Q1250" i="14"/>
  <c r="Q1251" i="14"/>
  <c r="Q1252" i="14"/>
  <c r="Q1253" i="14"/>
  <c r="Q1254" i="14"/>
  <c r="Q1255" i="14"/>
  <c r="Q1256" i="14"/>
  <c r="Q1257" i="14"/>
  <c r="Q1258" i="14"/>
  <c r="Q1259" i="14"/>
  <c r="Q1260" i="14"/>
  <c r="Q1261" i="14"/>
  <c r="Q1262" i="14"/>
  <c r="Q1263" i="14"/>
  <c r="Q1264" i="14"/>
  <c r="Q1265" i="14"/>
  <c r="Q1266" i="14"/>
  <c r="Q1267" i="14"/>
  <c r="Q1268" i="14"/>
  <c r="Q1269" i="14"/>
  <c r="Q1270" i="14"/>
  <c r="Q1271" i="14"/>
  <c r="F40" i="20"/>
  <c r="G40" i="20"/>
  <c r="Q1272" i="14"/>
  <c r="Q498" i="16"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s="1"/>
  <c r="P1310" i="14" l="1"/>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M31" i="20"/>
  <c r="G21" i="25"/>
  <c r="G19" i="25" l="1"/>
  <c r="J8" i="25" s="1"/>
  <c r="J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tc={67FEF3FB-9EAC-4B59-866C-D572152B53D6}</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67FEF3FB-9EAC-4B59-866C-D572152B53D6}">
      <text>
        <t>[Threaded comment]
Your version of Excel allows you to read this threaded comment; however, any edits to it will get removed if the file is opened in a newer version of Excel. Learn more: https://go.microsoft.com/fwlink/?linkid=870924
Comment:
    See comment in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<sst xmlns="http://schemas.openxmlformats.org/spreadsheetml/2006/main" count="17177" uniqueCount="764">
  <si>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</si>
  <si>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</si>
  <si>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</si>
  <si>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</si>
  <si>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</si>
  <si>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</si>
  <si>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</si>
  <si>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</si>
  <si>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</si>
  <si>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</si>
  <si>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</si>
  <si>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</si>
  <si>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</si>
  <si>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</si>
  <si>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</si>
  <si>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</si>
  <si>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</si>
  <si>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</si>
  <si>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</si>
  <si>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</si>
  <si>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</si>
  <si>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</si>
  <si>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</si>
  <si>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</si>
  <si>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</si>
  <si>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</si>
  <si>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</si>
  <si>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</si>
  <si>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</si>
  <si>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</si>
  <si>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</si>
  <si>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</si>
  <si>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</si>
  <si>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</si>
  <si>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</si>
  <si>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</si>
  <si>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</si>
  <si>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</si>
  <si>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</si>
  <si>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</si>
  <si>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</si>
  <si>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</si>
  <si>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</si>
  <si>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</si>
  <si>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</si>
  <si>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</si>
  <si>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</si>
  <si>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</si>
  <si>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</si>
  <si>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</si>
  <si>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</si>
  <si>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</si>
  <si>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</si>
  <si>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</si>
  <si>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</si>
  <si>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</si>
  <si>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</si>
  <si>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</si>
  <si>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</si>
  <si>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</si>
  <si>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</si>
  <si>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</si>
  <si>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</si>
  <si>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</si>
  <si>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</si>
  <si>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</si>
  <si>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</si>
  <si>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</si>
  <si>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</si>
  <si>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</si>
  <si>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</si>
  <si>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</si>
  <si>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</si>
  <si>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</si>
  <si>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</si>
  <si>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</si>
  <si>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</si>
  <si>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</si>
  <si>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</si>
  <si>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</si>
  <si>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</si>
  <si>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</si>
  <si>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</si>
  <si>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</si>
  <si>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</si>
  <si>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</si>
  <si>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</si>
  <si>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</si>
  <si>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</si>
  <si>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</si>
  <si>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</si>
  <si>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</si>
  <si>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</si>
  <si>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</si>
  <si>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</si>
  <si>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</si>
  <si>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</si>
  <si>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</si>
  <si>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</si>
  <si>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</si>
  <si>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</si>
  <si>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</si>
  <si>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</si>
  <si>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</si>
  <si>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</si>
  <si>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</si>
  <si>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</si>
  <si>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</si>
  <si>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</si>
  <si>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</si>
  <si>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</si>
  <si>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</si>
  <si>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</si>
  <si>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</si>
  <si>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</si>
  <si>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</si>
  <si>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</si>
  <si>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</si>
  <si>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</si>
  <si>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</si>
  <si>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</si>
  <si>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</si>
  <si>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</si>
  <si>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</si>
  <si>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</si>
  <si>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</si>
  <si>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</si>
  <si>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</si>
  <si>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</si>
  <si>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</si>
  <si>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</si>
  <si>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</si>
  <si>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</si>
  <si>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</si>
  <si>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</si>
  <si>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</si>
  <si>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</si>
  <si>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</si>
  <si>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</si>
  <si>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</si>
  <si>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</si>
  <si>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</si>
  <si>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</si>
  <si>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</si>
  <si>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</si>
  <si>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</si>
  <si>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</si>
  <si>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</si>
  <si>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</si>
  <si>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</si>
  <si>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</si>
  <si>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</si>
  <si>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</si>
  <si>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</si>
  <si>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</si>
  <si>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</si>
  <si>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</si>
  <si>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</si>
  <si>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</si>
  <si>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</si>
  <si>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</si>
  <si>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</si>
  <si>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</si>
  <si>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</si>
  <si>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</si>
  <si>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</si>
  <si>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</si>
  <si>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</si>
  <si>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</si>
  <si>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</si>
  <si>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</si>
  <si>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</si>
  <si>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</si>
  <si>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</si>
  <si>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</si>
  <si>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</si>
  <si>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</si>
  <si>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</si>
  <si>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</si>
  <si>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</si>
  <si>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</si>
  <si>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</si>
  <si>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</si>
  <si>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</si>
  <si>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</si>
  <si>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</si>
  <si>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</si>
  <si>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</si>
  <si>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</si>
  <si>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</si>
  <si>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</si>
  <si>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</si>
  <si>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</si>
  <si>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</si>
  <si>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</si>
  <si>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</si>
  <si>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</si>
  <si>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</si>
  <si>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</si>
  <si>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</si>
  <si>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</si>
  <si>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</si>
  <si>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</si>
  <si>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</si>
  <si>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</si>
  <si>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</si>
  <si>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</si>
  <si>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</si>
  <si>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</si>
  <si>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</si>
  <si>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</si>
  <si>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</si>
  <si>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</si>
  <si>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</si>
  <si>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</si>
  <si>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</si>
  <si>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</si>
  <si>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</si>
  <si>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</si>
  <si>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</si>
  <si>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</si>
  <si>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</si>
  <si>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</si>
  <si>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</si>
  <si>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</si>
  <si>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</si>
  <si>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</si>
  <si>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</si>
  <si>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</si>
  <si>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</si>
  <si>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</si>
  <si>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</si>
  <si>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</si>
  <si>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</si>
  <si>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</si>
  <si>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</si>
  <si>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</si>
  <si>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</si>
  <si>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</si>
  <si>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</si>
  <si>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</si>
  <si>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</si>
  <si>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</si>
  <si>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</si>
  <si>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</si>
  <si>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</si>
  <si>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</si>
  <si>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</si>
  <si>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</si>
  <si>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</si>
  <si>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</si>
  <si>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</si>
  <si>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</si>
  <si>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</si>
  <si>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</si>
  <si>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</si>
  <si>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</si>
  <si>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</si>
  <si>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</si>
  <si>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</si>
  <si>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</si>
  <si>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</si>
  <si>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</si>
  <si>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</si>
  <si>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</si>
  <si>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</si>
  <si>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</si>
  <si>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</si>
  <si>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</si>
  <si>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</si>
  <si>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</si>
  <si>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</si>
  <si>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</si>
  <si>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</si>
  <si>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</si>
  <si>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</si>
  <si>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</si>
  <si>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</si>
  <si>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Linear Asset in Newcastle DSP Area - 150mm</t>
  </si>
  <si>
    <t>Newcastle</t>
  </si>
  <si>
    <t>Metres</t>
  </si>
  <si>
    <t>Linear Asset in Newcastle DSP Area - 375mm</t>
  </si>
  <si>
    <t>Linear Asset in Newcastle DSP Area - 200mm</t>
  </si>
  <si>
    <t>CAVES BEACH WPS-SCENIC DRIVE-CIVIL</t>
  </si>
  <si>
    <t>Asset</t>
  </si>
  <si>
    <t>CAVES BEACH WPS-SCENIC DRIVE-ELECTRICAL</t>
  </si>
  <si>
    <t>CAVES BEACH WPS-SCENIC DRIVE-MECH PUMP 1</t>
  </si>
  <si>
    <t>CAVES BEACH WPS-SCENIC DRIVE-MECH PUMP 2</t>
  </si>
  <si>
    <t>WALLSEND WPS-NCLE RD-T'FORMERS 2X750KVA</t>
  </si>
  <si>
    <t>Linear Asset in Newcastle DSP Area - 300mm</t>
  </si>
  <si>
    <t>Linear Asset in Newcastle DSP Area - 225mm</t>
  </si>
  <si>
    <t>Linear Asset in Newcastle DSP Area - 250mm</t>
  </si>
  <si>
    <t>Linear Asset in Newcastle DSP Area - 500mm</t>
  </si>
  <si>
    <t>Linear Asset in Newcastle DSP Area - 750mm</t>
  </si>
  <si>
    <t>Linear Asset in Newcastle DSP Area - 600mm</t>
  </si>
  <si>
    <t>DUDLEY H.L.T.CONCRETE-CIVIL</t>
  </si>
  <si>
    <t>SWANSEA 2 RES. ROOF-STEEL-CIVIL</t>
  </si>
  <si>
    <t>SWANSEA 2 RES. STEEL-CIVIL</t>
  </si>
  <si>
    <t>ADAMSTOWN WPS-ELECTRICAL UNIT 4</t>
  </si>
  <si>
    <t>ADAMSTOWN WPS-MECHANICAL PUMP NO 4</t>
  </si>
  <si>
    <t>NEW LAMBTON WPS-ST JAMES RD-MECH PUMP 3</t>
  </si>
  <si>
    <t>THE HILL 2 WPS - PIT ST - PUMP 1(N.I.S.)</t>
  </si>
  <si>
    <t>THE HILL 2 WPS - PIT ST - PUMP 2(N.I.S)</t>
  </si>
  <si>
    <t>ADAMSTOWN HTS 2 RES - ROOF-AL SHEET</t>
  </si>
  <si>
    <t>ADAMSTOWN HTS 2 RES - STEEL-CIVIL</t>
  </si>
  <si>
    <t>ADAMSTOWN HTS 4 RES (HLT) CONCRETE-CIVIL</t>
  </si>
  <si>
    <t>LOOKOUT 2 RESERVOIR ROOF- STEEL - CIVIL</t>
  </si>
  <si>
    <t>LOOKOUT 2 RESERVOIR STEEL-CIVIL</t>
  </si>
  <si>
    <t>LOOKOUT 3 RESERVOIR ROOF -STEEL-CIVIL</t>
  </si>
  <si>
    <t>LOOKOUT 3 RESERVOIR STEEL-CIVIL</t>
  </si>
  <si>
    <t>CAVES BEACH TANK-CIVIL</t>
  </si>
  <si>
    <t>LOOKOUT H.L.T.NEW LAMBTON-CIVIL</t>
  </si>
  <si>
    <t>WARABROOK WPS-CASUARINA ST-CIVIL-PIT</t>
  </si>
  <si>
    <t>WARABROOK WPS-CASUARINA ST-MECH PUMP 1</t>
  </si>
  <si>
    <t>MAYFIELD WPS-BULL ST.-ELECTRICAL</t>
  </si>
  <si>
    <t>MAYFIELD WPS-BULL ST.-MECH</t>
  </si>
  <si>
    <t>MEREWETHER 2 WPS - ELECTRICAL</t>
  </si>
  <si>
    <t>BELMONT 1 RESVR-TELEMETRY</t>
  </si>
  <si>
    <t>MOUNT HUTTON RES.CONCRETE-TELEMETRY</t>
  </si>
  <si>
    <t>BELMONT WPS-TELEMETRY</t>
  </si>
  <si>
    <t>CAVES BEACH WPS-SCENIC DRIVE-TELEMETRY</t>
  </si>
  <si>
    <t>CHARLESTOWN BOOSTR-CHARLES'N RD_ELECT</t>
  </si>
  <si>
    <t>WARATAH 5 RES. CONC TELEMETRY(N.I.S)</t>
  </si>
  <si>
    <t>BELMONT WPS-CIVIL</t>
  </si>
  <si>
    <t>THE HILL 2 WPS - PIT ST - ELECTRICAL</t>
  </si>
  <si>
    <t>LAMBTON WPS NCLE/CRDCE RD-TELEMETRY</t>
  </si>
  <si>
    <t>ADAMSTOWN HTS 1 RES STEEL-TELEMETRY</t>
  </si>
  <si>
    <t>ADAMSTOWN HTS 3 RESERVOIR - TELEMETRY</t>
  </si>
  <si>
    <t>BELMONT 2 RESVR STEEL-TELEMETRY</t>
  </si>
  <si>
    <t>LOOKOUT 2 RESERVOIR STEEL-TELEMETRY</t>
  </si>
  <si>
    <t>LOOKOUT 3 RESERVOIR STEEL-TELEMETRY</t>
  </si>
  <si>
    <t>SWANSEA 2 RESERVOIR - TELEMETRY</t>
  </si>
  <si>
    <t>WARATAH 2 RES. CONCRETE-TELEMETRY N.I.S.</t>
  </si>
  <si>
    <t>LAMBTON WPS FLOW METER - 375MM</t>
  </si>
  <si>
    <t>LAMBTON WPS FLOW METER - 500MM</t>
  </si>
  <si>
    <t>LAMBTON WPS FLOW METER - TELEMETRY</t>
  </si>
  <si>
    <t>NEW LAMBTON WPS-ST JAMES RD-FLOW METER</t>
  </si>
  <si>
    <t>NEW LAMBTON WPS-ST JAMES RD-TELEMETRY</t>
  </si>
  <si>
    <t>THE HILL 2 WPS - PIT ST - PUMP 4</t>
  </si>
  <si>
    <t>THE HILL 2 WPS - PIT ST - TELEMETRY</t>
  </si>
  <si>
    <t>WALLSEND WPS-NCLE RD-FLOWMETER 1050MM</t>
  </si>
  <si>
    <t>WALLSEND WPS-NCLE RD-FLOWMETER 375MM</t>
  </si>
  <si>
    <t>WALLSEND WPS-NCLE RD-FLOWMETER 750MM</t>
  </si>
  <si>
    <t>WALLSEND WPS-NCLE RD-TELEMETRY</t>
  </si>
  <si>
    <t>MOUNT HUTTON RES. ROOF-Z/L SHEET-CIVIL</t>
  </si>
  <si>
    <t>MOUNT HUTTON RES.CONCRETE-CIVIL</t>
  </si>
  <si>
    <t>BELMONT 1 RESVR-CIVIL - OVERFLOW</t>
  </si>
  <si>
    <t>NEWCASTLE 2 RES. CONC-AUTO INLET VALVE</t>
  </si>
  <si>
    <t>NEWCASTLE 2 RESERVOIR - TELEMETRY</t>
  </si>
  <si>
    <t>CARDIFF SOUTH WPS-GERTRUDE ST-FLOWMETER</t>
  </si>
  <si>
    <t>CARDIFF SOUTH WPS-MAUD ST-FLOWMETER</t>
  </si>
  <si>
    <t>CAVES BEACH WPS-SCENIC DRIVE-MECH-PUMP</t>
  </si>
  <si>
    <t>LOOKOUT RESVR-FLOW METERNG &amp; LEVEL MONI</t>
  </si>
  <si>
    <t>CHARLESTOWN WATER BOOSTER-PUMPS</t>
  </si>
  <si>
    <t xml:space="preserve">W.1 </t>
  </si>
  <si>
    <t>BELMONT WPS - ELECTRICAL</t>
  </si>
  <si>
    <t>LAMBTON WPS NCLE/CRDCE RD- ELECT PFC</t>
  </si>
  <si>
    <t>MEREWETHER 1 WPS - ELECT</t>
  </si>
  <si>
    <t>MEREWETHER 1 WPS - MECH VSP</t>
  </si>
  <si>
    <t>MEREWETHER 1 WPS - TELEMETRY</t>
  </si>
  <si>
    <t>NORTH LAMBTON RESERVOIR-CIVIL-FENCING</t>
  </si>
  <si>
    <t>MOUNT HUTTON RES.CONCRETE - CIVIL ROAD</t>
  </si>
  <si>
    <t>MAYFIELD WPS-BULL ST.-MECH-SPARE PUMP</t>
  </si>
  <si>
    <t>THE HILL 2 WPS - PIT ST - PUMP 5</t>
  </si>
  <si>
    <t>MURRAYS BEACH 1 RESERVOIR -TELEMETRY</t>
  </si>
  <si>
    <t>CHARLESTOWN BOOSTR-CHARLES'N RD-TELEM</t>
  </si>
  <si>
    <t>DUDLEY WPS - DUDLEY RD -TELEMETRY</t>
  </si>
  <si>
    <t>MAYFIELD WPS-BULL ST.-TELEMETRY</t>
  </si>
  <si>
    <t>MEREWETHER 2 WPS-CHARLOTTE ST-TELEMETRY</t>
  </si>
  <si>
    <t>MEREWETHER 3 WPS - TELEMETRY</t>
  </si>
  <si>
    <t>MURRAYS BEACH 1 WPS - TELEMETRY</t>
  </si>
  <si>
    <t>WARABROOK WPS-CASUARINA ST-TELEMETRY</t>
  </si>
  <si>
    <t>Linear Asset in Newcastle DSP Area - 400mm</t>
  </si>
  <si>
    <t>LAMBTON WPS - ACCESS ROAD</t>
  </si>
  <si>
    <t>MOUNT HUTTON RES-MECH-AIV REPLACEMENT</t>
  </si>
  <si>
    <t>NEW LAMBTON WPS-ST JAMES-MECH-CONT VALVE</t>
  </si>
  <si>
    <t>ADAMSTOWN HTS 4 RES (HLT) - TELEMETRY</t>
  </si>
  <si>
    <t>ADAMSTOWN HTS 1 RES - STEEL-REPL TELEM</t>
  </si>
  <si>
    <t>BELMONT 1 RESVR-REPL WORMALD TELEMETRY</t>
  </si>
  <si>
    <t>MOUNT HUTTON RES-REPL WORMALD TELEMETRY</t>
  </si>
  <si>
    <t>CARDIFF SOUTH WPS-MAUDE ST-REPL TELEMTRY</t>
  </si>
  <si>
    <t>CAVES BEACH WPS-SCENIC DRIVE-REPL TELEM</t>
  </si>
  <si>
    <t>MEREWETHER 2 WPS - REPLACE TELEMETRY</t>
  </si>
  <si>
    <t>BELMONT 2 RESVR STEEL-CIVIL-PROT COATING</t>
  </si>
  <si>
    <t>CAVES BEACH TANK - CIVIL - PROTECT COAT</t>
  </si>
  <si>
    <t>MEREWETHER 3 WPS - ELEC UPGRAD</t>
  </si>
  <si>
    <t>LAMBTON WPS NCLE/CRDCE RD-CIVIL (2001)</t>
  </si>
  <si>
    <t>LAMBTON WPS NCLE/CRDCE RD-ELECT-MECH</t>
  </si>
  <si>
    <t>LAMBTON WPS NCLE/CRDCE RD-ELECT-S/BOARD</t>
  </si>
  <si>
    <t>LAMBTON WPS NCLE/CRDCE RD-TELEM (2001)</t>
  </si>
  <si>
    <t>NEW LAMBTON WPS-ST JAMES RD-CIVIL-FENCE</t>
  </si>
  <si>
    <t>BELMONT 2 RESVR STEEL - MECH AIV REPLACE</t>
  </si>
  <si>
    <t>CARDIFF SOUTH RESERVOIR - SECURITY GATE</t>
  </si>
  <si>
    <t>NORTH LAMBTON RESERVOIR ROOF - CIVIL</t>
  </si>
  <si>
    <t>SWANSEA 1 RES - MECH - AIV REPLACEMENT</t>
  </si>
  <si>
    <t>SWANSEA 2 RES - CIVIL - AIV REPLACEMENT</t>
  </si>
  <si>
    <t>SWANSEA 2 RES - MECH - AIV REPLACEMENT</t>
  </si>
  <si>
    <t>BELMONT WPS - MECH PUMP 1 (REPLACEMENT)</t>
  </si>
  <si>
    <t>DUDLEY WPS - DUDLEY RD - TELEMETRY</t>
  </si>
  <si>
    <t>NEW LAMBTON HTS 1 WPS - SWITCHBOARD</t>
  </si>
  <si>
    <t>BELMONT WPS MECH REPLACE PUMP 2</t>
  </si>
  <si>
    <t>ADAMSTOWN 2 HTS RES - HANDRAIL/TOEBOARD</t>
  </si>
  <si>
    <t>ADAMSTOWN HTS 1 RES - HANDRAIL/TOEBOARD</t>
  </si>
  <si>
    <t>ADAMSTOWN HTS 2 RES - SAFETY ATTACHMENTS</t>
  </si>
  <si>
    <t>ADAMSTOWN HTS 2 RES - SAFETY MESH</t>
  </si>
  <si>
    <t>ADAMSTOWN HTS 3 RES - SAFETY ATTACHMENT</t>
  </si>
  <si>
    <t>BELMONT 1 RESVR - SAFETY ATTACHMENT</t>
  </si>
  <si>
    <t>CARDIFF SOUTH RES - SAFETY ATTACHEMENT</t>
  </si>
  <si>
    <t>DUDLEY HLT - VARIOUS WORKS</t>
  </si>
  <si>
    <t>DUDLEY RES - SAFETY ATTACHMENTS</t>
  </si>
  <si>
    <t>LOOKOUT NO2 RES - SAFETY ATTACHMENTS</t>
  </si>
  <si>
    <t>LOOKOUT NO3 RES - SAFETY ATTACHMENTS</t>
  </si>
  <si>
    <t>MOUNT HUTTON RES - SAFETY ATTACHMENTS</t>
  </si>
  <si>
    <t>MURRAYS BEACH 1 RES - SAFETY ATTACHEMENT</t>
  </si>
  <si>
    <t>MURRAYS BEACH 1 RES - VARIOUS WORKS</t>
  </si>
  <si>
    <t>NEW LAMBTON NO2 RES-SAFETY ATTACHMENTS</t>
  </si>
  <si>
    <t>NEW LAMBTON NO2 RES - VARIOUS WORKS</t>
  </si>
  <si>
    <t>SWANSEA NO1 RES - SAFETY ATTACHMENTS</t>
  </si>
  <si>
    <t>SWANSEA NO2 RES - SAFETY ATTACHMENTS</t>
  </si>
  <si>
    <t>ADAMSTOWN HTS 1 RES - SAMPLE TAP</t>
  </si>
  <si>
    <t>ADAMSTOWN HTS 2 RES - SAMPLE TAP</t>
  </si>
  <si>
    <t>DUDLEY HLT - SAMPLE TAP</t>
  </si>
  <si>
    <t>LOOKOUT (NEW LAMBTON) TANK - SAMPLE TAP</t>
  </si>
  <si>
    <t>MURRAYS BEACH 1 RESERVOIR-SAMPLE TAP</t>
  </si>
  <si>
    <t>ADAMSTOWN HTS 3 RES.CONCRETE-CIVIL</t>
  </si>
  <si>
    <t>MURRAYS BEACH 1 RES GATE/TRAFFIC BARRIER</t>
  </si>
  <si>
    <t>NEWCASTLE 1 RES - CIVIL-ALUMINIUM GRATES</t>
  </si>
  <si>
    <t>WARATAH 2 RESERVOIR - EMM TELEM 2005/06</t>
  </si>
  <si>
    <t>MEREWETHER 1 WPS - EMM TELEM 05/06</t>
  </si>
  <si>
    <t>WALLSEND 1 WPS - EMM TELEM 2005/06</t>
  </si>
  <si>
    <t>LOOKOUT RESERVOIR - SECURITY FENCES</t>
  </si>
  <si>
    <t>MEREWETHER 3 RESERVOIR - EMM REP 2004/05</t>
  </si>
  <si>
    <t>MOUNT HUTTON RES - SECURITY GATE/ FENCE</t>
  </si>
  <si>
    <t>MURRAYS BEACH 1 RESERVOIR - EMM 04/05</t>
  </si>
  <si>
    <t>WARATAH 2 RES - EMM REP 2004/05</t>
  </si>
  <si>
    <t>CARDIFF SOUTH WPS - CIVIL UPGRADE</t>
  </si>
  <si>
    <t>CARDIFF SOUTH WPS - REPLACE MECH PUMP 3</t>
  </si>
  <si>
    <t>CARDIFF SOUTH WPS - SWITCHBOARD UPGRADE</t>
  </si>
  <si>
    <t>CARDIFF SOUTH WPS - TELEMETRY PUMP 3</t>
  </si>
  <si>
    <t>LOOKOUT HLT WPS - EMM REP 2004/05</t>
  </si>
  <si>
    <t>WARABROOK WPS - EMM REP 2004/05</t>
  </si>
  <si>
    <t>WARABROOK WPS - SPARE WATER PUMP</t>
  </si>
  <si>
    <t>ADAMSTOWN HTS 3 RES - GATE &amp; BOLLARDS</t>
  </si>
  <si>
    <t>CARDIFF SOUTH RES - SECURITY COMPOUND</t>
  </si>
  <si>
    <t>ADAMSTOWN HTS 1 RES - SECURITY COMPOUND</t>
  </si>
  <si>
    <t>ADAMSTOWN HTS 2 RES - SECURITY COMPOUND</t>
  </si>
  <si>
    <t>BELMONT 1 RESVR-SECURITY COMPOUND</t>
  </si>
  <si>
    <t>CAVES BEACH HLT - SECURITY COMPOUND</t>
  </si>
  <si>
    <t>CHARLESTOWN  2 WPS-RECOMMISSIONING ELECT</t>
  </si>
  <si>
    <t>CHARLESTOWN 2 WPS - RECOMMISSIONING</t>
  </si>
  <si>
    <t>CHARLESTOWN 2 WPS - RECOMMISSIONING MECH</t>
  </si>
  <si>
    <t>CHARLESTOWN 2 WPS -RECOMMISSIONING CIVIL</t>
  </si>
  <si>
    <t>BELMONT 2 RESERVOIR COMPOUND</t>
  </si>
  <si>
    <t>MURRAYS BEACH 1 RESERVOIR COMPOUND</t>
  </si>
  <si>
    <t>ADAMSTOWN HTS 4 RES (HLT) - CONDUIT PIT</t>
  </si>
  <si>
    <t>ADAMSTOWN HTS 2 RES - CATHODES</t>
  </si>
  <si>
    <t>ADAMSTOWN HTS 2 RES - EMM REPLACE 06/</t>
  </si>
  <si>
    <t>ADAMSTOWN HTS 3 RES - ACCESS LADDERS</t>
  </si>
  <si>
    <t>MOUNT HUTTON RESERVOIR - EMM ELECT 07/08</t>
  </si>
  <si>
    <t>MURRAYS BEACH 1 RESERVOIR - EMM 06/07</t>
  </si>
  <si>
    <t>NEW LAMBTON NO 2 - RES EMM REPLACE 2006/</t>
  </si>
  <si>
    <t>NTH LAMBTON 1 RESERVOIR - EMM 06/07</t>
  </si>
  <si>
    <t>ADAMSTOWN WPS - EMM REPLACE 2006/07</t>
  </si>
  <si>
    <t>BELMONT 1 WPS - EMM REPLACE 2006/07</t>
  </si>
  <si>
    <t>WALLSEND WPS-NCLE RD - EMM REPLACE 06/07</t>
  </si>
  <si>
    <t>ADAMSTOWN HTS 1 RES - ELECTRICAL</t>
  </si>
  <si>
    <t>LOOKOUT RESERVOIR - ACCESS GATES</t>
  </si>
  <si>
    <t>SWANSEA 2 RESERVOIR - REFIRBISHMENT</t>
  </si>
  <si>
    <t>MURRAYS BEACH 1 RESERVOIR - FLOW METER</t>
  </si>
  <si>
    <t>WARABROOK WPS - PUMP</t>
  </si>
  <si>
    <t>ADAMSTOWN HTS 3 RESERVOIR - EMM 2007-08</t>
  </si>
  <si>
    <t>CARDIFF SOUTH RESERVOIR - EMM 2007-08</t>
  </si>
  <si>
    <t>MOUNT HUTTON 1 RES - EMM MECH 07-08</t>
  </si>
  <si>
    <t>MOUNT HUTTON 1 RES - EMM TELEM 07-08</t>
  </si>
  <si>
    <t>CHARLESTOWN 2 WPS - EMM 2007-08</t>
  </si>
  <si>
    <t>LAMBTON 1 WPS - EMM 2007-08</t>
  </si>
  <si>
    <t>MEREWETHER 1 WPS - GEN CONNECTION POINT</t>
  </si>
  <si>
    <t>NEW LAMBTON HTS 1 WPS - EMM 2007/08</t>
  </si>
  <si>
    <t>NEW LAMBTON HTS 1 WPS - EMM 2007-08</t>
  </si>
  <si>
    <t>WALLSEND 1 WPS - EMM 2007-08</t>
  </si>
  <si>
    <t>WALLSEND 1 WPS - SWITCHBOARD</t>
  </si>
  <si>
    <t>MOUNT HUTTON RESERVOIR - HATCH COVER</t>
  </si>
  <si>
    <t>SWANSEA 2 RESERVOIR COMPOUND</t>
  </si>
  <si>
    <t>THE HILL 2 WPS - PIT ST - PUMP 1</t>
  </si>
  <si>
    <t>MURRAYS BEACH 1 RESERVOIR - ELECT</t>
  </si>
  <si>
    <t>NORTH LAMBTON RESERVOIR - CHLORINATOR</t>
  </si>
  <si>
    <t>NTH LAMBTON RESERVOIR - V/HOUSE DOORS</t>
  </si>
  <si>
    <t>WALLSEND 1 WPS - ELECTRICAL REPS</t>
  </si>
  <si>
    <t>WALLSEND 1 WPS - MECH REPLACEMENTS</t>
  </si>
  <si>
    <t>MEREWETHER 3 WPS - ALUMINIUM FLOOR PLATE</t>
  </si>
  <si>
    <t>NORTH LAMBTON WPS TELEMETRY 2009</t>
  </si>
  <si>
    <t>ADAMSTOWN HTS 3 RES - VALVE SUPPORTS</t>
  </si>
  <si>
    <t>NEW LAMBTON HGTS PRV - MECH REPLACEMENTS</t>
  </si>
  <si>
    <t>SWANSEA RESERVOIR - SECURITY FENCING</t>
  </si>
  <si>
    <t>NEW LAMBTON HTS 1 WPS - AIR PRESSURE</t>
  </si>
  <si>
    <t>MURRAYS BEACH 1 WPS - PRV</t>
  </si>
  <si>
    <t>LOOKOUT RESERVOIR  - SCOUR LINE DRAIN</t>
  </si>
  <si>
    <t>NEW LAMBTON 1 WPS - AMMETERS</t>
  </si>
  <si>
    <t>NEW LAMBTON 1 WPS-ULTRASONIC FLOW METER</t>
  </si>
  <si>
    <t>WALLSEND 1 WPS - ELECTRICAL UPGRADE</t>
  </si>
  <si>
    <t>CARDIFF SOUTH WPS - CHLORINATOR</t>
  </si>
  <si>
    <t>ADAMSTOWN HTS 3 RES - LEVEL SENSOR</t>
  </si>
  <si>
    <t>NEW LAMBTON HEIGHTS LOOKOUT 3 - ANODES</t>
  </si>
  <si>
    <t>THE HILL 2 WPS - PIT ST - VALVES</t>
  </si>
  <si>
    <t>LOOKOUT RESERVOIR NEW LAMBTON RD RESURF</t>
  </si>
  <si>
    <t>NEW LAMBTON 2 RESERVOIR - PDS OUTSTATION</t>
  </si>
  <si>
    <t>WARABROOK WPS - VSD REPLACEMENT</t>
  </si>
  <si>
    <t>NORTH LAMBTON RES-SODIUM HYPO EQUIPMENT</t>
  </si>
  <si>
    <t>ADAMSTOWN HTS 3 RES-BATTERIES &amp; PARTS</t>
  </si>
  <si>
    <t>NTH LAMBTON RES-LIGHTS &amp; POWER OUTLETS</t>
  </si>
  <si>
    <t>NEW LAMBTON HEIGHTS RES - WATER BARRIERS</t>
  </si>
  <si>
    <t>NEW LAMBTON LOOKOUT RES 2 &amp; 3 - REPAIRS</t>
  </si>
  <si>
    <t>LAMBTON 1 WPS - PUMP 5 ELECTRIC MOTOR</t>
  </si>
  <si>
    <t>ADAMSTOWN HTS 4 RES(HLT)-ACCESS DOOR</t>
  </si>
  <si>
    <t>MURRAYS BEACH 1 WPS -EMERGENCY GENERATOR</t>
  </si>
  <si>
    <t>THE HILL 2 WPS - PIT ST - CHLOR ANALYSER</t>
  </si>
  <si>
    <t>ADAMSTOWN HTS 4 RES (HLT) - VAR CIVIL</t>
  </si>
  <si>
    <t>NORTH LAMBTON WPS - FLOWMETER</t>
  </si>
  <si>
    <t>NEW LAMBTON 1 WPS - ROOF RESTORATION</t>
  </si>
  <si>
    <t>LOOKOUT 2 RESERVOIR - REFIRBISHMENT 2011</t>
  </si>
  <si>
    <t>ADAMSTOWN HTS 2 RES - REFIRBISHMENT 2011</t>
  </si>
  <si>
    <t>WARATAH WEST 1 WPS - SWITCHBOARD</t>
  </si>
  <si>
    <t>MURRAYS BEACH 1 WPS - SECURITY FENCE</t>
  </si>
  <si>
    <t>THE HILL 2 WPS - PITT ST - ROOF</t>
  </si>
  <si>
    <t>Linear Asset in Newcastle DSP Area - 1200mm</t>
  </si>
  <si>
    <t>WALLSEND 1 WPS - INTERNAL PIPEWORK</t>
  </si>
  <si>
    <t>WALLSEND 1 WPS - MSB 1 SUPPLY</t>
  </si>
  <si>
    <t>WALLSEND 1 WPS - MSB 2 SUPPLY</t>
  </si>
  <si>
    <t>WALLSEND 1 WPS - MSB 3 SUPPLY</t>
  </si>
  <si>
    <t>WALLSEND 1 WPS - POWERLINES &amp; CABLING</t>
  </si>
  <si>
    <t>WALLSEND 1 WPS - PUMP 1A</t>
  </si>
  <si>
    <t>WALLSEND 1 WPS - PUMP 2A</t>
  </si>
  <si>
    <t>WALLSEND 1 WPS - PUMP 3A</t>
  </si>
  <si>
    <t>WALLSEND 1 WPS - PUMP 4A</t>
  </si>
  <si>
    <t>WALLSEND 1 WPS - PUMP 5A</t>
  </si>
  <si>
    <t>WALLSEND 1 WPS - PUMP 6A</t>
  </si>
  <si>
    <t>WALLSEND 1 WPS - PUMPROOM UPGRADE</t>
  </si>
  <si>
    <t>WALLSEND 1 WPS - SCADA CONTROL</t>
  </si>
  <si>
    <t>WALLSEND 1 WPS - S'ROOM 1 COMPUTER FLOOR</t>
  </si>
  <si>
    <t>WALLSEND 1 WPS - S'ROOM 1 UPGRADE CIVIL</t>
  </si>
  <si>
    <t>WALLSEND 1 WPS - S'ROOM 2 COMPUTER FLOOR</t>
  </si>
  <si>
    <t>WALLSEND 1 WPS - S'ROOM 2 UPGRADE CIVIL</t>
  </si>
  <si>
    <t>WALLSEND 1 WPS - STORMWATER WORKS</t>
  </si>
  <si>
    <t>WALLSEND 1 WPS - SWITCHROOM 1 ELECTRICAL</t>
  </si>
  <si>
    <t>WALLSEND 1 WPS - SWITCHROOM 2 ELECTRICAL</t>
  </si>
  <si>
    <t>WALLSEND 1 WPS - TRANSFORMER PLATFORM</t>
  </si>
  <si>
    <t>CARDIFF SOUTH WPS - SWITCHBOARD</t>
  </si>
  <si>
    <t>NEW LAMBTON 2 RESERVOIR - REFIRB 2013</t>
  </si>
  <si>
    <t>LOOKOUT 2 RESERVOIR - INLET VALVE</t>
  </si>
  <si>
    <t>SWANSEA RESERVOIR - ACCESS GATE</t>
  </si>
  <si>
    <t>ADAMSTOWN HTS 3 RESERVOIR - FENCING</t>
  </si>
  <si>
    <t>THE HILL 2 WPS - PITT ST - ACCESS LADDER</t>
  </si>
  <si>
    <t>NEW LAMBTON HTS 1 WPS - EMM MECH 13/14</t>
  </si>
  <si>
    <t>MEREWETHER 3 WPS - EMM MECH 13/14</t>
  </si>
  <si>
    <t>LAMBTON 1 WPS - EMM ELEC 2013</t>
  </si>
  <si>
    <t>NEW LAMBTON HTS 1 WPS - CIVIL ROOF</t>
  </si>
  <si>
    <t>ADAMSTOWN HTS 1 RES - EMM ELEC 2013</t>
  </si>
  <si>
    <t>DUDLEY WPS - DUDLEY RD - EMM MECH 13/14</t>
  </si>
  <si>
    <t>NTH LAMBTON RES - EMM ELEC 2013</t>
  </si>
  <si>
    <t>LAMBTON 1 WPS - EMM ELEC 2014</t>
  </si>
  <si>
    <t>NEWCASTLE 1 RES (NIS) - CRANE ASSESSMENT</t>
  </si>
  <si>
    <t>COND'N ASSESSMENT - LAMBTON WPS</t>
  </si>
  <si>
    <t>MEREWETHER 1 WPS - CONDITION ASSESSMENT</t>
  </si>
  <si>
    <t>CARDIFF SOUTH 1 WPS - EMM ELEC RCTV 2014</t>
  </si>
  <si>
    <t>WALLSEND 1 WPS - EMM ELEC 2014</t>
  </si>
  <si>
    <t>ADAMSTOWN HTS 1 WPS - EMM ELECT 2014</t>
  </si>
  <si>
    <t>CARDIFF SOUTH WPS - EMM ELEC 2014</t>
  </si>
  <si>
    <t>WARABROOK WPS - ELECT 2014</t>
  </si>
  <si>
    <t>BELMONT NORTH 1 WPS - EMM ELEC 2014</t>
  </si>
  <si>
    <t>ADAMSTOWN WPS - EMM ELEC 2014</t>
  </si>
  <si>
    <t>ADAMSTOWN 1 WPS - EMM MECH 13/14</t>
  </si>
  <si>
    <t>NORTH LAMBTON 1 WPS - EMM MECH 13/14</t>
  </si>
  <si>
    <t>WARATAH 1 WPS- MONOBEAM</t>
  </si>
  <si>
    <t>CAVES BEACH WPS - EMM ELEC 2014</t>
  </si>
  <si>
    <t>NORTH LAMBTON RESERVOIR - DOWNPIPES</t>
  </si>
  <si>
    <t>NEWCASTLE 1 RES (NIS) - REFURB 2014</t>
  </si>
  <si>
    <t>NTH LAMBTON 1 RES - SECURITY FENCE 2014</t>
  </si>
  <si>
    <t>NORTH LAMBTON WPS - EMM ELEC 2014</t>
  </si>
  <si>
    <t>BELMONT NORTH 1 WPS - EMM VALVES 2014</t>
  </si>
  <si>
    <t>BELMONT NORTH 1 WPS - EMM LIFT DVCS 2015</t>
  </si>
  <si>
    <t>CARDIFF SOUTH WPS - EMM LIFT DVCS 2015</t>
  </si>
  <si>
    <t>CARDIFF SOUTH WPS - CHLORINATOR 2015</t>
  </si>
  <si>
    <t>ADAMSTOWN WPS - EMM MECH 2015</t>
  </si>
  <si>
    <t>DUDLEY WPS - DUDLEY RD - EMM ELEC 2015</t>
  </si>
  <si>
    <t>WALLSEND 1 WPS - EMM ELEC 2015</t>
  </si>
  <si>
    <t>CARDIFF SOUTH WPS - EMM ELEC 2015</t>
  </si>
  <si>
    <t>CHARLESTOWN 2 WPS - EMM MECH 13/14</t>
  </si>
  <si>
    <t>ADAMSTOWN HTS 1 RES - LIFTING DAVITS</t>
  </si>
  <si>
    <t>ADAMSTOWN HTS 3 RES - LIFTING DAVITS</t>
  </si>
  <si>
    <t>BELMONT 1 RES - CHLORINE BUILDING</t>
  </si>
  <si>
    <t>WALLSEND WPS - DRIVEWAY ACCESS</t>
  </si>
  <si>
    <t>MEREWETHER 2 WPS - EMM MECH 2015</t>
  </si>
  <si>
    <t>DUDLEY RES - EMM ELEC 2015</t>
  </si>
  <si>
    <t>LOOKOUT RESERVOIR - EMM MECH 13/14</t>
  </si>
  <si>
    <t>LAMBTON 1 WPS- EMM MECH 13/14</t>
  </si>
  <si>
    <t>BELMONT 1 RESERVOIR - CHLORINATOR</t>
  </si>
  <si>
    <t>NORTH LAMBTON RESERVOIR - FLOWMETER</t>
  </si>
  <si>
    <t>NEWCASTLE 1 RES (NIS) HERITAGE</t>
  </si>
  <si>
    <t>LAMBTON 1 WPS - WATER SERVICE</t>
  </si>
  <si>
    <t>NEW LAMBTON HTS 1 WPS - WATER SERVICE</t>
  </si>
  <si>
    <t>THE HILL 2 WPS - PIT ST - WATER SERVICE</t>
  </si>
  <si>
    <t>WARABROOK 1 WPS - WATER SERVICE</t>
  </si>
  <si>
    <t>WARATAH WEST 1 WPS - WATER SERVICE</t>
  </si>
  <si>
    <t>CHARLESTOWN 2 WPS - EMM VALVES 2015</t>
  </si>
  <si>
    <t>MURRAYS BEACH 1 RES - COND ASSESSMENT</t>
  </si>
  <si>
    <t>NEWCASTLE 1 RES (NIS) - COND ASSESSMENT</t>
  </si>
  <si>
    <t>LAMBTON 1 WPS - EMM MECH 2015</t>
  </si>
  <si>
    <t>SWANSEA STH WPS - EMM LIFT DVCS 2015</t>
  </si>
  <si>
    <t>LAMBTON 1 WPS - EMM ELEC 2015</t>
  </si>
  <si>
    <t>ADAMSTOWN WPS - EMM VALVES 2015</t>
  </si>
  <si>
    <t>LAMBTON 1 WPS - EMM VALVES 2015</t>
  </si>
  <si>
    <t>MEREWETHER 3 RES - EMM LIFT DVCS 2015</t>
  </si>
  <si>
    <t>NEW LAMBTON HGHTS RES - EMM VALVES 2015</t>
  </si>
  <si>
    <t>MEREWETHER 3 RESERVOIR - EMM MECH 2015</t>
  </si>
  <si>
    <t>CAMS WHARF RESERVOIR - ROOF REHAB 2015</t>
  </si>
  <si>
    <t>SWANSEA 2 RESERVOIR - ROOF REHAB 2015</t>
  </si>
  <si>
    <t>New Lambton 2 Reservoir Roof</t>
  </si>
  <si>
    <t>MURRAYS BEACH 1 WPS - EMM ELEC RCTV 2016</t>
  </si>
  <si>
    <t>LAMBTON 1 WPS - MECHA 2016</t>
  </si>
  <si>
    <t>NORTH LAMBTON WPS - EMM MECH 2016</t>
  </si>
  <si>
    <t>LAMBTON 1 WPS - EMM MECH 2016</t>
  </si>
  <si>
    <t>CHARLESTOWN 2 WPS - EMM MECH 2016</t>
  </si>
  <si>
    <t>ADAMSTOWN 1 WPS - EMM ELEC 2016</t>
  </si>
  <si>
    <t>NEWCASTLE 2 RES. CONC - EMM VALVES 2016</t>
  </si>
  <si>
    <t>CAMS WHARF RESERVOIR - ROOF REHAB 2016</t>
  </si>
  <si>
    <t>SWANSEA 2 RESERVOIR - ROOF REHAB 2016</t>
  </si>
  <si>
    <t>LAMBTON 1 WPS - EMM ELEC REACTIVE 2016</t>
  </si>
  <si>
    <t>LAMBTON 1 WPS - PLC UPGRADE</t>
  </si>
  <si>
    <t>LAMBTON 1 WPS - TELEMETRY/SCADA UPGRADE</t>
  </si>
  <si>
    <t>ADAMSTOWN HTS 1 WPS - REPLACE PUMP 2</t>
  </si>
  <si>
    <t>ADAMSTOWN HTS 1 WPS - REPLACE PUMP 3</t>
  </si>
  <si>
    <t>CAMS WHARF RESERVOIR - ELECT  2016</t>
  </si>
  <si>
    <t>SWANSEA 2 RESVR - ELECT  2016</t>
  </si>
  <si>
    <t>LAMBTON 1 WPS - EMM VALVES 2016</t>
  </si>
  <si>
    <t>MEREWETHER 2 WPS - EMM VALVES 2016</t>
  </si>
  <si>
    <t>DUDLEY RES - FIREFIGHTING IMPRVM 2016</t>
  </si>
  <si>
    <t>MURRAYS BEACH 1 WPS - VSD ON PUMPS 2016</t>
  </si>
  <si>
    <t>ADAMSTOWN HTS 4 RES (HLT) - COND ASSESS</t>
  </si>
  <si>
    <t>CARDIFF SOUTH 1  RES - CONDITION ASSESS</t>
  </si>
  <si>
    <t>BELMONT NORTH 1 WPS -M'BEAM RECERT 2016</t>
  </si>
  <si>
    <t>CAVES BEACH WPS - MONOBEAM RECERTN 2016</t>
  </si>
  <si>
    <t>CHARLESTOWN 2 WPS -MONOBEAM RECERTN 2016</t>
  </si>
  <si>
    <t>DUDLEY WPS - MONOBEAM RECERTN 2016</t>
  </si>
  <si>
    <t>NEW LAMBTON 1 WPS - SWITCHBOARD</t>
  </si>
  <si>
    <t>WARATAH WEST 1 WPS -MONOBEAM RECERT 2016</t>
  </si>
  <si>
    <t>NORTH LAMBTON 1 WPS - SWITCHBOARDS</t>
  </si>
  <si>
    <t>THE HILL 2 WPS - SWITCHBOARD</t>
  </si>
  <si>
    <t>MEREWETHER 2 WPS - MONOBEAM RECERTN 2016</t>
  </si>
  <si>
    <t>ADAMSTOWN 1 WPS - SWITCHBOARD</t>
  </si>
  <si>
    <t>MURRAYS BEACH 1 RESERVOIR - WALL REFIRB</t>
  </si>
  <si>
    <t>ADAMSTOWN HTS 1 WPS - PRESSURE EQUIPMENT</t>
  </si>
  <si>
    <t>NEW LAMBTON 1 WPS - PRESSURE EQUIPMENT</t>
  </si>
  <si>
    <t>NORTH LAMBTON 1 WPS - PRESSURE EQUIPMENT</t>
  </si>
  <si>
    <t>THE HILL 2 WPS - PRESSURE EQUIPMENT</t>
  </si>
  <si>
    <t>LAMBTON 1 WPS - CHAIN BLOCK &amp; TROLLEY</t>
  </si>
  <si>
    <t>ADAMSTOWN HTS 3 RES - ELECT 2016</t>
  </si>
  <si>
    <t>CAMS WHARF RESERVOIR - EMM ELEC 2016</t>
  </si>
  <si>
    <t>CARDIFF SOUTH RESERVOIR - ELECT 2016</t>
  </si>
  <si>
    <t>CARDIFF SOUTH RESERVOIR - EMM ELEC 2014</t>
  </si>
  <si>
    <t>NEW LAMBTON HEIGHTS RES - ELECT 2016</t>
  </si>
  <si>
    <t>NEW LAMBTON HEIGHTS RES - EMM ELEC 2016</t>
  </si>
  <si>
    <t>NEW LAMBTON HTS RES - EMM ELEC 2015</t>
  </si>
  <si>
    <t>ADAMSTOWN WPS - EMM ELEC 2016</t>
  </si>
  <si>
    <t>CAVES BEACH WPS - INSTALL RADIO EQUIP</t>
  </si>
  <si>
    <t>DUDLEY WPS - DUDLEY RD -EMM ELEC 2015</t>
  </si>
  <si>
    <t>LAMBTON 1 WPS - EMM ELEC 2016</t>
  </si>
  <si>
    <t>MEREWETHER 2 WPS - EMM ELEC 2016</t>
  </si>
  <si>
    <t>MURRAYS BEACH 1 WPS - EMM ELEC 2016</t>
  </si>
  <si>
    <t>NEW LAMBTON HTS RES - ACTUATED VALVE</t>
  </si>
  <si>
    <t>ADAMSTOWN HTS 1 WPS - EMERGENCY LIGHTS</t>
  </si>
  <si>
    <t>DUDLEY 1 WPS - MOTOR OVERHAUL</t>
  </si>
  <si>
    <t>SWANSEA RESERVOIR - ACCESS HATCHES</t>
  </si>
  <si>
    <t>WARATAH RESERVOIR - VALVE PIT COVER</t>
  </si>
  <si>
    <t>LAMBTON WPS - PUMP 2</t>
  </si>
  <si>
    <t>THE HILL WPS (PITT ST) - ROLLER DOOR</t>
  </si>
  <si>
    <t>NORTH LAMBTON 1 WPS - SWITCHGEAR</t>
  </si>
  <si>
    <t>CAVES BEACH HLT - PIPEWORK</t>
  </si>
  <si>
    <t>WALLSEND 1 WPS - MOTOR OVERHAUL</t>
  </si>
  <si>
    <t>Linear Asset in Newcastle DSP Area - 450mm</t>
  </si>
  <si>
    <t>ADAMSTOWN HTS 1 WPS - PUMP 1 UPGRADES</t>
  </si>
  <si>
    <t>ADAMSTOWN HTS 1 WPS - PUMP 2 UPGRADES</t>
  </si>
  <si>
    <t>LAMBTON 1 WPS - REPLACE PUMP 4</t>
  </si>
  <si>
    <t>MEREWETHER 1 WPS - PUMP 1 VSD UPGRADE</t>
  </si>
  <si>
    <t>DUDLEY 1 WPS - PLC/RCU'S</t>
  </si>
  <si>
    <t>CHARLESTOWN 2 WPS - PLC/RCU'S</t>
  </si>
  <si>
    <t>LAMBTON 1 WPS - POWER TO SCADA</t>
  </si>
  <si>
    <t>MURRAYS BEACH 1 RESERVOIR - PLC/RCU's</t>
  </si>
  <si>
    <t>MURRAYS BEACH 1 - PLC/RCU'S</t>
  </si>
  <si>
    <t>BELMONT NORTH 1 WPS - PLC/RTU'S</t>
  </si>
  <si>
    <t>NEW LAMBTON HTS 1 WPS - PLC/RCU'S</t>
  </si>
  <si>
    <t>MOUNT HUTTON 1 RESERVOIR - PLC/RCU's</t>
  </si>
  <si>
    <t>CARDIFF SOUTH 1 WPS - PLC/RCU'S</t>
  </si>
  <si>
    <t>NEW LAMBTON 1 WPS - DN200 FLOW METER</t>
  </si>
  <si>
    <t>NEWCASTLE 2  RESERVOIR -AUTO INLET VALVE</t>
  </si>
  <si>
    <t>ADAMSTOWN 1 WPS STORM FLOW - PLC/RCU'S</t>
  </si>
  <si>
    <t>THE HILL RESERVOIR - FENCING &amp; STAIRCASE</t>
  </si>
  <si>
    <t>THE HILL RES - CONDITION ASSESSMENTS</t>
  </si>
  <si>
    <t>CAVES BEACH 1 WPS - FLOW METER</t>
  </si>
  <si>
    <t>SWANSEA 2 RESERVOIR - VALVES</t>
  </si>
  <si>
    <t>CARDIFF SOUTH WPS - MANIFEST CABINET</t>
  </si>
  <si>
    <t>THE HILL 2 WPS - PUMP OVERHAUL</t>
  </si>
  <si>
    <t>MEREWETHER 3 WPS RENEW PIPEWORK</t>
  </si>
  <si>
    <t>THE HILL RESERVOIR - VALVE HOUSE ROOF</t>
  </si>
  <si>
    <t>NEW LAMBTON HTS 1 WPS - TELEM UNIT</t>
  </si>
  <si>
    <t>ADAMSTOWN HTS 3 RES - VERMIN PROTECTION</t>
  </si>
  <si>
    <t>PINNY BEACH RESERVOIR - ACCESS GATE</t>
  </si>
  <si>
    <t>CAVES BEACH WPS - PRESSURE TRANSMITTER</t>
  </si>
  <si>
    <t>DUDLEY 1 WPS - PRESSURE TRANSMITTER</t>
  </si>
  <si>
    <t>MEREWETHER 1 WPS - PRESSURE TRANSMITTER</t>
  </si>
  <si>
    <t>WARATAH WEST 1  WPS - TELEMETRY</t>
  </si>
  <si>
    <t>CAVES BEACH HLT - AUTO INLET VALVE</t>
  </si>
  <si>
    <t>MEREWETHER 3 WPS - DN250 FLOW METER</t>
  </si>
  <si>
    <t>CHARLESTOWN 2 WPS - DN300 FLOW METER</t>
  </si>
  <si>
    <t>NEW LAMBTON 1 WPS - DN500 FLOW METER</t>
  </si>
  <si>
    <t>NORTH LAMBTON 1 WPS - FLOW METER</t>
  </si>
  <si>
    <t>CHARLESTOWN 1 WPS - TELEMETRY</t>
  </si>
  <si>
    <t>MURRAYS BEACH 1 WPS - DN200 FLOW METER</t>
  </si>
  <si>
    <t>BELMONT 1 RESERVOIR - BUBBLE MIXER - DOS</t>
  </si>
  <si>
    <t>MAYFIELD 1 WPS - TELEMETRY</t>
  </si>
  <si>
    <t>NEW LAMBTON HTS 1 WPS - DN500 CVALVE</t>
  </si>
  <si>
    <t>MEREWETHER 2 WPS - DN200 FLOW METER</t>
  </si>
  <si>
    <t>MEREWETHER 2 WPS - TELEMETRY</t>
  </si>
  <si>
    <t>PINNEY BEACH1 RES - FLOW METER</t>
  </si>
  <si>
    <t>WARABROOK 1 WPS - SWITCHBOARD</t>
  </si>
  <si>
    <t>DUDLEY RES EXTERNAL REFURB STAGE 1</t>
  </si>
  <si>
    <t>16km of DN375 (Belmont to Swansea)</t>
  </si>
  <si>
    <t>Newcastle Trunk Watermains</t>
  </si>
  <si>
    <t>Catherine Hill Bay Watermain and Booster</t>
  </si>
  <si>
    <t>Nords Wharf Trunk Watermain</t>
  </si>
  <si>
    <t xml:space="preserve">Swansea to Murrays Beach Watermain </t>
  </si>
  <si>
    <t>Prior to growth factor</t>
  </si>
  <si>
    <t>Checks</t>
  </si>
  <si>
    <t>Revenue per ET ($20-21)</t>
  </si>
  <si>
    <t>Operating costs per ET 
($20-21)</t>
  </si>
  <si>
    <t>All areas</t>
  </si>
  <si>
    <t>All areas except W.9</t>
  </si>
  <si>
    <t>Formula amended by Hunter Water such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</si>
  <si>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</si>
  <si>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</si>
  <si>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</si>
  <si>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</si>
  <si>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</si>
  <si>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</si>
  <si>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</si>
  <si>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</si>
  <si>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</si>
  <si>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</si>
  <si>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</si>
  <si>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</si>
  <si>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</si>
  <si>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</si>
  <si>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</si>
  <si>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</si>
  <si>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</si>
  <si>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</si>
  <si>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</si>
  <si>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</si>
  <si>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</si>
  <si>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</si>
  <si>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</si>
  <si>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LHWSP All areas except W.9</t>
  </si>
  <si>
    <t>W.9</t>
  </si>
  <si>
    <t>Linear Asset in Newcastle DSP Area - 900mm</t>
  </si>
  <si>
    <t>Linear Asset in Newcastle DSP Area - 175mm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</si>
</sst>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 numFmtId="178" formatCode="_(* #,##0.0000_);_(* \(#,##0.0000\);_(* &quot;-&quot;??_);_(@_)"/>
  </numFmts>
  <fonts count="30">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
      <sz val="10"/>
      <color rgb="FFA6A6A6"/>
      <name val="Helvetica-Narrow"/>
      <family val="2"/>
    </font>
    <font>
      <sz val="10"/>
      <name val="Arial"/>
      <family val="2"/>
    </font>
    <font>
      <sz val="10"/>
      <color rgb="FFFFFFFF"/>
      <name val="Helvetica-Narrow"/>
      <family val="2"/>
    </font>
    <font>
      <b/>
      <sz val="10"/>
      <name val="Arial"/>
      <family val="2"/>
    </font>
    <font>
      <sz val="10"/>
      <name val="Helvetica-Narrow"/>
      <family val="2"/>
    </font>
  </fonts>
  <fills count="16">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8497B0"/>
        <bgColor rgb="FF000000"/>
      </patternFill>
    </fill>
    <fill>
      <patternFill patternType="solid">
        <fgColor rgb="FFFFFFFF"/>
        <bgColor rgb="FF000000"/>
      </patternFill>
    </fill>
  </fills>
  <borders count="24">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style="thin">
        <color rgb="FF305496"/>
      </left>
      <right style="thin">
        <color rgb="FF305496"/>
      </right>
      <top style="thin">
        <color rgb="FF305496"/>
      </top>
      <bottom style="thin">
        <color rgb="FF305496"/>
      </bottom>
      <diagonal/>
    </border>
    <border>
      <left/>
      <right/>
      <top style="thin">
        <color rgb="FF969696"/>
      </top>
      <bottom/>
      <diagonal/>
    </border>
  </borders>
  <cellStyleXfs count="26">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9" fillId="0" borderId="0" applyNumberFormat="0" applyFill="0">
      <alignment horizontal="left" vertical="center"/>
    </xf>
    <xf numFmtId="0" fontId="25" fillId="0" borderId="0" applyNumberFormat="0" applyProtection="0"/>
    <xf numFmtId="0" fontId="27" fillId="14" borderId="22" applyNumberFormat="0">
      <alignment horizontal="center" vertical="center" wrapText="1"/>
    </xf>
    <xf numFmtId="0" fontId="28" fillId="0" borderId="0"/>
    <xf numFmtId="0" fontId="29" fillId="0" borderId="23" applyNumberFormat="0" applyFill="0" applyAlignment="0" applyProtection="0"/>
  </cellStyleXfs>
  <cellXfs count="273">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3" fontId="1" fillId="4" borderId="5" xfId="6" applyNumberFormat="1" applyBorder="1" applyAlignment="1">
      <protection locked="0"/>
    </xf>
    <xf numFmtId="0" fontId="0" fillId="13" borderId="2" xfId="0" applyFill="1" applyBorder="1" applyAlignment="1">
      <alignment horizontal="center"/>
    </xf>
    <xf numFmtId="174" fontId="0" fillId="0" borderId="2" xfId="1" applyNumberFormat="1" applyFont="1" applyBorder="1"/>
    <xf numFmtId="0" fontId="0" fillId="0" borderId="2" xfId="0" applyBorder="1" applyAlignment="1">
      <alignment horizontal="right"/>
    </xf>
    <xf numFmtId="43" fontId="0" fillId="0" borderId="2" xfId="1" applyFont="1" applyBorder="1"/>
    <xf numFmtId="0" fontId="9" fillId="0" borderId="0" xfId="21" applyFill="1">
      <alignment horizontal="left" vertical="center"/>
    </xf>
    <xf numFmtId="0" fontId="25" fillId="0" borderId="0" xfId="22" quotePrefix="1"/>
    <xf numFmtId="0" fontId="26" fillId="0" borderId="0" xfId="0" applyFont="1"/>
    <xf numFmtId="0" fontId="28" fillId="0" borderId="0" xfId="24"/>
    <xf numFmtId="0" fontId="29" fillId="0" borderId="0" xfId="25" applyNumberFormat="1" applyFill="1" applyBorder="1" applyAlignment="1">
      <alignment horizontal="left" indent="1"/>
    </xf>
    <xf numFmtId="0" fontId="29" fillId="0" borderId="0" xfId="25" applyNumberFormat="1" applyFill="1" applyBorder="1"/>
    <xf numFmtId="0" fontId="25" fillId="0" borderId="0" xfId="22"/>
    <xf numFmtId="0" fontId="9" fillId="0" borderId="0" xfId="21">
      <alignment horizontal="left" vertical="center"/>
    </xf>
    <xf numFmtId="43" fontId="26" fillId="0" borderId="0" xfId="1" applyFont="1" applyFill="1" applyBorder="1"/>
    <xf numFmtId="0" fontId="10" fillId="0" borderId="0" xfId="0" applyFont="1" applyAlignment="1">
      <alignment horizontal="center" wrapText="1"/>
    </xf>
    <xf numFmtId="0" fontId="10" fillId="0" borderId="0" xfId="0" applyFont="1" applyAlignment="1">
      <alignment horizontal="center" vertical="center" wrapText="1"/>
    </xf>
    <xf numFmtId="0" fontId="0" fillId="6" borderId="5" xfId="14" applyFont="1" applyFill="1" applyBorder="1" applyAlignment="1">
      <alignment horizontal="center" vertical="center" wrapText="1"/>
    </xf>
    <xf numFmtId="0" fontId="0" fillId="0" borderId="0" xfId="0" applyAlignment="1">
      <alignment vertical="center"/>
    </xf>
    <xf numFmtId="0" fontId="0" fillId="0" borderId="0" xfId="0" quotePrefix="1" applyAlignment="1">
      <alignment horizontal="left" indent="2"/>
    </xf>
    <xf numFmtId="43" fontId="1" fillId="0" borderId="0" xfId="25" applyNumberFormat="1" applyFont="1" applyFill="1" applyBorder="1"/>
    <xf numFmtId="178" fontId="1" fillId="0" borderId="0" xfId="1" applyNumberFormat="1" applyFont="1" applyFill="1" applyBorder="1"/>
    <xf numFmtId="43" fontId="1" fillId="0" borderId="0" xfId="1" applyFont="1" applyFill="1" applyBorder="1"/>
    <xf numFmtId="0" fontId="1" fillId="0" borderId="0" xfId="0" applyFont="1"/>
    <xf numFmtId="0" fontId="0" fillId="15" borderId="5" xfId="14" applyFont="1" applyFill="1" applyBorder="1" applyAlignment="1">
      <alignment horizontal="center" vertical="center" wrapText="1"/>
    </xf>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5" borderId="2" xfId="14" applyFont="1" applyFill="1" applyBorder="1" applyAlignment="1">
      <alignment horizontal="center" vertical="center" wrapText="1"/>
    </xf>
    <xf numFmtId="4" fontId="1" fillId="4" borderId="6" xfId="6" applyNumberFormat="1" applyBorder="1" applyAlignment="1">
      <alignment horizontal="right" vertical="top"/>
      <protection locked="0"/>
    </xf>
    <xf numFmtId="4" fontId="0" fillId="4" borderId="7" xfId="6" applyNumberFormat="1" applyFont="1" applyBorder="1" applyAlignment="1">
      <alignment horizontal="right" vertical="top"/>
      <protection locked="0"/>
    </xf>
    <xf numFmtId="4" fontId="1" fillId="4" borderId="7" xfId="6" applyNumberFormat="1" applyBorder="1" applyAlignment="1">
      <alignment horizontal="right" vertical="top"/>
      <protection locked="0"/>
    </xf>
  </cellXfs>
  <cellStyles count="26">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eader2" xfId="21" xr:uid="{EAD20F01-8FA6-4960-9ECD-1546830A17A6}"/>
    <cellStyle name="Header4" xfId="24" xr:uid="{DD417291-2303-4722-AB27-47A968F1046B}"/>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e_SubTotal" xfId="25" xr:uid="{209B95F8-8BFF-4A6C-A2AF-65F6E0820885}"/>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 name="Table_Heading" xfId="23" xr:uid="{9211ACEC-01A0-427D-94E3-65BD86DE41F7}"/>
    <cellStyle name="unit" xfId="22" xr:uid="{66493A36-D466-4716-AD3D-83B1AB2FD0E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3:14:31.09" personId="{3961AA53-D10E-4257-AAB6-1710C5A5EC00}" id="{67FEF3FB-9EAC-4B59-866C-D572152B53D6}">
    <text>See comment in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cols>
    <col min="1" max="3" width="2.69921875" customWidth="1"/>
    <col min="4" max="4" width="10.09765625" customWidth="1"/>
    <col min="5" max="5" width="139.69921875" customWidth="1"/>
  </cols>
  <sheetData>
    <row r="1" spans="3:9" ht="12" customHeight="1"/>
    <row r="2" spans="3:9" ht="12" customHeight="1">
      <c r="D2" s="2"/>
      <c r="E2" s="2"/>
    </row>
    <row r="3" spans="3:9" ht="20.25" customHeight="1">
      <c r="C3" s="2" t="s">
        <v>195</v>
      </c>
      <c r="D3" s="7"/>
      <c r="E3" s="7"/>
      <c r="F3" s="8"/>
      <c r="G3" s="8"/>
      <c r="H3" s="8"/>
      <c r="I3" s="8"/>
    </row>
    <row r="4" spans="3:9" ht="12" customHeight="1">
      <c r="C4" s="7"/>
      <c r="D4" s="7"/>
      <c r="E4" s="7"/>
      <c r="F4" s="8"/>
      <c r="G4" s="8"/>
      <c r="H4" s="8"/>
      <c r="I4" s="8"/>
    </row>
    <row r="5" spans="3:9">
      <c r="C5" s="6" t="s">
        <v>1</v>
      </c>
      <c r="D5" s="6"/>
      <c r="E5" s="9" t="s">
        <v>77</v>
      </c>
      <c r="F5" s="8"/>
      <c r="G5" s="8"/>
      <c r="I5" s="8"/>
    </row>
    <row r="6" spans="3:9">
      <c r="C6" t="s">
        <v>2</v>
      </c>
      <c r="E6" s="67" t="s">
        <v>78</v>
      </c>
      <c r="F6" s="8"/>
      <c r="G6" s="8"/>
      <c r="I6" s="8"/>
    </row>
    <row r="8" spans="3:9" ht="15.75" customHeight="1">
      <c r="C8" s="7"/>
      <c r="D8" s="7"/>
      <c r="E8" s="7"/>
      <c r="F8" s="8"/>
      <c r="G8" s="8"/>
    </row>
    <row r="10" spans="3:9" ht="14">
      <c r="C10" s="10" t="s">
        <v>3</v>
      </c>
      <c r="D10" s="10"/>
      <c r="E10" s="11"/>
    </row>
    <row r="12" spans="3:9" ht="27" customHeight="1">
      <c r="C12" s="262" t="s">
        <v>205</v>
      </c>
      <c r="D12" s="262"/>
      <c r="E12" s="262"/>
      <c r="F12" s="8"/>
      <c r="G12" s="8"/>
      <c r="I12" s="8"/>
    </row>
    <row r="13" spans="3:9">
      <c r="C13" s="33"/>
      <c r="D13" s="33"/>
      <c r="E13" s="33"/>
      <c r="F13" s="8"/>
      <c r="G13" s="8"/>
      <c r="I13" s="8"/>
    </row>
    <row r="14" spans="3:9" ht="35.5" customHeight="1">
      <c r="C14" s="262" t="s">
        <v>238</v>
      </c>
      <c r="D14" s="262"/>
      <c r="E14" s="262"/>
      <c r="F14" s="8"/>
      <c r="G14" s="8"/>
      <c r="I14" s="8"/>
    </row>
    <row r="15" spans="3:9" ht="15" customHeight="1">
      <c r="C15" s="12"/>
      <c r="D15" s="12"/>
      <c r="E15" s="8"/>
      <c r="F15" s="8"/>
      <c r="G15" s="8"/>
      <c r="I15" s="8"/>
    </row>
    <row r="16" spans="3:9" ht="15" customHeight="1">
      <c r="C16" s="10" t="s">
        <v>210</v>
      </c>
      <c r="D16" s="10"/>
      <c r="E16" s="13"/>
      <c r="F16" s="8"/>
      <c r="G16" s="8"/>
      <c r="I16" s="8"/>
    </row>
    <row r="17" spans="2:9" ht="15" customHeight="1">
      <c r="C17" s="12"/>
      <c r="D17" s="12"/>
      <c r="E17" s="8"/>
      <c r="F17" s="8"/>
      <c r="G17" s="8"/>
      <c r="I17" s="8"/>
    </row>
    <row r="18" spans="2:9" ht="37.5" customHeight="1">
      <c r="C18" s="262"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62"/>
      <c r="E18" s="262"/>
      <c r="F18" s="8"/>
      <c r="G18" s="8"/>
      <c r="I18" s="8"/>
    </row>
    <row r="19" spans="2:9" ht="6" customHeight="1">
      <c r="D19" s="12"/>
      <c r="E19" s="8"/>
      <c r="F19" s="8"/>
      <c r="G19" s="8"/>
      <c r="I19" s="8"/>
    </row>
    <row r="20" spans="2:9" ht="37.5" customHeight="1">
      <c r="B20" s="95"/>
      <c r="C20" s="262"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62"/>
      <c r="E20" s="262"/>
      <c r="F20" s="8"/>
      <c r="G20" s="8"/>
      <c r="I20" s="8"/>
    </row>
    <row r="21" spans="2:9">
      <c r="B21" s="95"/>
      <c r="C21" s="33"/>
      <c r="D21" s="33"/>
      <c r="E21" s="33"/>
      <c r="F21" s="8"/>
      <c r="G21" s="8"/>
      <c r="I21" s="8"/>
    </row>
    <row r="22" spans="2:9" ht="14">
      <c r="B22" s="95"/>
      <c r="C22" s="10" t="s">
        <v>211</v>
      </c>
      <c r="D22" s="10"/>
      <c r="E22" s="13"/>
      <c r="F22" s="8"/>
      <c r="G22" s="8"/>
      <c r="I22" s="8"/>
    </row>
    <row r="23" spans="2:9">
      <c r="D23" s="12"/>
      <c r="E23" s="8"/>
      <c r="F23" s="8"/>
      <c r="G23" s="8"/>
      <c r="I23" s="8"/>
    </row>
    <row r="24" spans="2:9">
      <c r="C24" s="6" t="s">
        <v>215</v>
      </c>
      <c r="D24" s="12"/>
      <c r="E24" s="8"/>
      <c r="F24" s="8"/>
      <c r="G24" s="8"/>
      <c r="I24" s="8"/>
    </row>
    <row r="25" spans="2:9" ht="6" customHeight="1">
      <c r="D25" s="12"/>
      <c r="E25" s="8"/>
      <c r="F25" s="8"/>
      <c r="G25" s="8"/>
      <c r="I25" s="8"/>
    </row>
    <row r="26" spans="2:9" ht="15" customHeight="1">
      <c r="C26" s="263" t="s">
        <v>79</v>
      </c>
      <c r="D26" s="263"/>
      <c r="E26" s="263"/>
      <c r="F26" s="8"/>
      <c r="G26" s="8"/>
      <c r="H26" s="8"/>
      <c r="I26" s="8"/>
    </row>
    <row r="27" spans="2:9" ht="6" customHeight="1">
      <c r="D27" s="12"/>
      <c r="E27" s="8"/>
      <c r="F27" s="8"/>
      <c r="G27" s="8"/>
      <c r="H27" s="8"/>
      <c r="I27" s="8"/>
    </row>
    <row r="28" spans="2:9" ht="15" customHeight="1">
      <c r="C28" s="96" t="s">
        <v>102</v>
      </c>
      <c r="D28" s="68" t="str">
        <f ca="1">MID(CELL("filename",'General inputs'!$A$1),FIND("]",CELL("filename",'General inputs'!$A$1))+1,255)</f>
        <v>General inputs</v>
      </c>
      <c r="E28" s="8"/>
      <c r="F28" s="8"/>
      <c r="G28" s="8"/>
      <c r="H28" s="8"/>
      <c r="I28" s="8"/>
    </row>
    <row r="29" spans="2:9" ht="15" customHeight="1">
      <c r="C29" s="96" t="s">
        <v>102</v>
      </c>
      <c r="D29" s="8" t="str">
        <f ca="1">MID(CELL("filename",'Pre-1996 assets'!$A$1),FIND("]",CELL("filename",'Pre-1996 assets'!$A$1))+1,255)</f>
        <v>Pre-1996 assets</v>
      </c>
      <c r="E29" s="8"/>
      <c r="F29" s="8"/>
      <c r="G29" s="8"/>
      <c r="H29" s="8"/>
      <c r="I29" s="8"/>
    </row>
    <row r="30" spans="2:9" ht="15" customHeight="1">
      <c r="C30" s="96" t="s">
        <v>102</v>
      </c>
      <c r="D30" s="8" t="str">
        <f ca="1">MID(CELL("filename",'Post-1996 commissioned assets'!$A$1),FIND("]",CELL("filename",'Post-1996 commissioned assets'!$A$1))+1,255)</f>
        <v>Post-1996 commissioned assets</v>
      </c>
      <c r="E30" s="8"/>
      <c r="F30" s="8"/>
      <c r="G30" s="8"/>
      <c r="H30" s="8"/>
      <c r="I30" s="8"/>
    </row>
    <row r="31" spans="2:9" ht="15" customHeight="1">
      <c r="C31" s="96" t="s">
        <v>102</v>
      </c>
      <c r="D31" s="8" t="str">
        <f ca="1">MID(CELL("filename",'Uncommissioned assets'!$A$1),FIND("]",CELL("filename",'Uncommissioned assets'!$A$1))+1,255)</f>
        <v>Uncommissioned assets</v>
      </c>
      <c r="E31" s="8"/>
      <c r="F31" s="8"/>
      <c r="G31" s="8"/>
      <c r="H31" s="8"/>
      <c r="I31" s="8"/>
    </row>
    <row r="32" spans="2:9" ht="15" customHeight="1">
      <c r="C32" s="96" t="s">
        <v>102</v>
      </c>
      <c r="D32" s="8" t="str">
        <f ca="1">MID(CELL("filename",'ET inputs'!$A$1),FIND("]",CELL("filename",'ET inputs'!$A$1))+1,255)</f>
        <v>ET inputs</v>
      </c>
      <c r="E32" s="8"/>
      <c r="F32" s="8"/>
      <c r="G32" s="8"/>
      <c r="H32" s="8"/>
      <c r="I32" s="8"/>
    </row>
    <row r="33" spans="3:9" ht="15" customHeight="1">
      <c r="D33" s="8"/>
      <c r="E33" s="8"/>
      <c r="F33" s="8"/>
      <c r="G33" s="8"/>
      <c r="H33" s="8"/>
      <c r="I33" s="8"/>
    </row>
    <row r="34" spans="3:9">
      <c r="C34" s="6" t="s">
        <v>68</v>
      </c>
      <c r="F34" s="8"/>
      <c r="G34" s="8"/>
      <c r="H34" s="8"/>
      <c r="I34" s="8"/>
    </row>
    <row r="35" spans="3:9" ht="6" customHeight="1">
      <c r="C35" s="33"/>
      <c r="D35" s="33"/>
      <c r="E35" s="33"/>
      <c r="F35" s="8"/>
      <c r="G35" s="8"/>
      <c r="H35" s="8"/>
      <c r="I35" s="8"/>
    </row>
    <row r="36" spans="3:9" ht="15" customHeight="1">
      <c r="C36" s="262" t="s">
        <v>103</v>
      </c>
      <c r="D36" s="262"/>
      <c r="E36" s="262"/>
      <c r="F36" s="8"/>
      <c r="G36" s="8"/>
      <c r="H36" s="8"/>
      <c r="I36" s="8"/>
    </row>
    <row r="37" spans="3:9" ht="6" customHeight="1">
      <c r="D37" s="12"/>
      <c r="E37" s="8"/>
      <c r="F37" s="8"/>
      <c r="G37" s="8"/>
      <c r="H37" s="8"/>
      <c r="I37" s="8"/>
    </row>
    <row r="38" spans="3:9" ht="15" customHeight="1">
      <c r="C38" s="97" t="s">
        <v>102</v>
      </c>
      <c r="D38" s="8" t="str">
        <f ca="1">MID(CELL("filename",'Reduction amount'!$A$1),FIND("]",CELL("filename",'Reduction amount'!$A$1))+1,255)</f>
        <v>Reduction amount</v>
      </c>
      <c r="E38" s="8"/>
      <c r="F38" s="8"/>
      <c r="G38" s="8"/>
      <c r="H38" s="8"/>
      <c r="I38" s="8"/>
    </row>
    <row r="39" spans="3:9" ht="6" customHeight="1">
      <c r="D39" s="12"/>
      <c r="E39" s="8"/>
      <c r="F39" s="8"/>
      <c r="G39" s="8"/>
      <c r="H39" s="8"/>
      <c r="I39" s="8"/>
    </row>
    <row r="40" spans="3:9" ht="39" customHeight="1">
      <c r="C40" s="262"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62"/>
      <c r="E40" s="262"/>
      <c r="F40" s="8"/>
      <c r="G40" s="8"/>
      <c r="H40" s="8"/>
      <c r="I40" s="8"/>
    </row>
    <row r="41" spans="3:9" ht="6" customHeight="1">
      <c r="D41" s="8"/>
      <c r="E41" s="8"/>
      <c r="F41" s="8"/>
      <c r="G41" s="8"/>
      <c r="H41" s="8"/>
      <c r="I41" s="8"/>
    </row>
    <row r="42" spans="3:9" ht="15" customHeight="1">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c r="D43" s="12"/>
      <c r="E43" s="8"/>
      <c r="F43" s="8"/>
      <c r="G43" s="8"/>
      <c r="H43" s="8"/>
      <c r="I43" s="8"/>
    </row>
    <row r="44" spans="3:9" ht="15" customHeight="1">
      <c r="C44" s="6" t="s">
        <v>104</v>
      </c>
      <c r="D44" s="8"/>
      <c r="E44" s="8"/>
      <c r="F44" s="8"/>
      <c r="G44" s="8"/>
      <c r="H44" s="8"/>
      <c r="I44" s="8"/>
    </row>
    <row r="45" spans="3:9" ht="6" customHeight="1">
      <c r="C45" s="6"/>
      <c r="D45" s="8"/>
      <c r="E45" s="8"/>
      <c r="F45" s="8"/>
      <c r="G45" s="8"/>
      <c r="H45" s="8"/>
      <c r="I45" s="8"/>
    </row>
    <row r="46" spans="3:9" ht="15" customHeight="1">
      <c r="C46" s="262" t="s">
        <v>105</v>
      </c>
      <c r="D46" s="262"/>
      <c r="E46" s="262"/>
      <c r="F46" s="8"/>
      <c r="G46" s="8"/>
      <c r="H46" s="8"/>
      <c r="I46" s="8"/>
    </row>
    <row r="47" spans="3:9" ht="6" customHeight="1">
      <c r="C47" s="33"/>
      <c r="D47" s="33"/>
      <c r="E47" s="33"/>
      <c r="F47" s="8"/>
      <c r="G47" s="8"/>
      <c r="H47" s="8"/>
      <c r="I47" s="8"/>
    </row>
    <row r="48" spans="3:9" ht="15" customHeight="1">
      <c r="C48" s="97" t="s">
        <v>102</v>
      </c>
      <c r="D48" s="8" t="str">
        <f ca="1">MID(CELL("filename",'Headwork assets'!$A$1),FIND("]",CELL("filename",'Headwork assets'!$A$1))+1,255)</f>
        <v>Headwork assets</v>
      </c>
      <c r="E48" s="8"/>
      <c r="F48" s="8"/>
      <c r="G48" s="8"/>
      <c r="H48" s="8"/>
      <c r="I48" s="8"/>
    </row>
    <row r="49" spans="3:9" ht="6" customHeight="1">
      <c r="C49" s="97"/>
      <c r="D49" s="8"/>
      <c r="E49" s="8"/>
      <c r="F49" s="8"/>
      <c r="G49" s="8"/>
      <c r="H49" s="8"/>
      <c r="I49" s="8"/>
    </row>
    <row r="50" spans="3:9" ht="15" customHeight="1">
      <c r="C50" s="263" t="s">
        <v>106</v>
      </c>
      <c r="D50" s="263"/>
      <c r="E50" s="263"/>
      <c r="F50" s="8"/>
      <c r="G50" s="8"/>
      <c r="H50" s="8"/>
      <c r="I50" s="8"/>
    </row>
    <row r="51" spans="3:9" ht="6" customHeight="1">
      <c r="F51" s="8"/>
      <c r="G51" s="8"/>
      <c r="H51" s="8"/>
      <c r="I51" s="8"/>
    </row>
    <row r="52" spans="3:9" ht="24" customHeight="1">
      <c r="C52" s="262" t="s">
        <v>84</v>
      </c>
      <c r="D52" s="262"/>
      <c r="E52" s="262"/>
      <c r="F52" s="8"/>
      <c r="G52" s="8"/>
      <c r="H52" s="8"/>
      <c r="I52" s="8"/>
    </row>
    <row r="53" spans="3:9" ht="15" customHeight="1">
      <c r="C53" s="33"/>
      <c r="D53" s="33"/>
      <c r="E53" s="33"/>
      <c r="F53" s="8"/>
      <c r="G53" s="8"/>
      <c r="H53" s="8"/>
      <c r="I53" s="8"/>
    </row>
    <row r="54" spans="3:9" ht="15" customHeight="1">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c r="C55" s="33"/>
      <c r="D55" s="33"/>
      <c r="E55" s="33"/>
      <c r="F55" s="8"/>
      <c r="G55" s="8"/>
      <c r="H55" s="8"/>
      <c r="I55" s="8"/>
    </row>
    <row r="56" spans="3:9" ht="15" customHeight="1">
      <c r="C56" s="6" t="s">
        <v>212</v>
      </c>
      <c r="D56" s="8"/>
      <c r="E56" s="8"/>
      <c r="F56" s="8"/>
      <c r="G56" s="8"/>
      <c r="H56" s="8"/>
      <c r="I56" s="8"/>
    </row>
    <row r="57" spans="3:9" ht="6" customHeight="1">
      <c r="C57" s="6"/>
      <c r="D57" s="8"/>
      <c r="E57" s="8"/>
      <c r="F57" s="8"/>
      <c r="G57" s="8"/>
      <c r="H57" s="8"/>
      <c r="I57" s="8"/>
    </row>
    <row r="58" spans="3:9" ht="15" customHeight="1">
      <c r="C58" s="262" t="s">
        <v>213</v>
      </c>
      <c r="D58" s="262"/>
      <c r="E58" s="262"/>
      <c r="F58" s="8"/>
      <c r="G58" s="8"/>
      <c r="H58" s="8"/>
      <c r="I58" s="8"/>
    </row>
    <row r="59" spans="3:9" ht="6" customHeight="1">
      <c r="C59" s="33"/>
      <c r="D59" s="33"/>
      <c r="E59" s="33"/>
      <c r="F59" s="8"/>
      <c r="G59" s="8"/>
      <c r="H59" s="8"/>
      <c r="I59" s="8"/>
    </row>
    <row r="60" spans="3:9" ht="15" customHeight="1">
      <c r="C60" s="97" t="s">
        <v>102</v>
      </c>
      <c r="D60" s="8" t="str">
        <f ca="1">MID(CELL("filename",'Scheme cost allocation'!$A$1),FIND("]",CELL("filename",'Scheme cost allocation'!$A$1))+1,255)</f>
        <v>Scheme cost allocation</v>
      </c>
      <c r="E60" s="8"/>
      <c r="F60" s="8"/>
      <c r="G60" s="8"/>
      <c r="H60" s="8"/>
      <c r="I60" s="8"/>
    </row>
    <row r="61" spans="3:9" ht="6" customHeight="1">
      <c r="C61" s="97"/>
      <c r="D61" s="8"/>
      <c r="E61" s="8"/>
      <c r="F61" s="8"/>
      <c r="G61" s="8"/>
      <c r="H61" s="8"/>
      <c r="I61" s="8"/>
    </row>
    <row r="62" spans="3:9" ht="15" customHeight="1">
      <c r="C62" s="263" t="s">
        <v>214</v>
      </c>
      <c r="D62" s="263"/>
      <c r="E62" s="263"/>
      <c r="F62" s="8"/>
      <c r="G62" s="8"/>
      <c r="H62" s="8"/>
      <c r="I62" s="8"/>
    </row>
    <row r="63" spans="3:9" ht="6" customHeight="1">
      <c r="F63" s="8"/>
      <c r="G63" s="8"/>
      <c r="H63" s="8"/>
      <c r="I63" s="8"/>
    </row>
    <row r="64" spans="3:9" ht="24" customHeight="1">
      <c r="C64" s="262" t="s">
        <v>84</v>
      </c>
      <c r="D64" s="262"/>
      <c r="E64" s="262"/>
      <c r="F64" s="8"/>
      <c r="G64" s="8"/>
      <c r="H64" s="8"/>
      <c r="I64" s="8"/>
    </row>
    <row r="65" spans="3:9" ht="6" customHeight="1">
      <c r="C65" s="33"/>
      <c r="D65" s="33"/>
      <c r="E65" s="33"/>
      <c r="F65" s="8"/>
      <c r="G65" s="8"/>
      <c r="H65" s="8"/>
      <c r="I65" s="8"/>
    </row>
    <row r="66" spans="3:9" ht="15" customHeight="1">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c r="C67" s="33"/>
      <c r="D67" s="33"/>
      <c r="E67" s="33"/>
      <c r="F67" s="8"/>
      <c r="G67" s="8"/>
      <c r="H67" s="8"/>
      <c r="I67" s="8"/>
    </row>
    <row r="68" spans="3:9" ht="15" customHeight="1">
      <c r="C68" s="6" t="s">
        <v>191</v>
      </c>
      <c r="D68" s="6"/>
      <c r="E68" s="98"/>
      <c r="F68" s="8"/>
      <c r="G68" s="8"/>
      <c r="H68" s="8"/>
      <c r="I68" s="8"/>
    </row>
    <row r="69" spans="3:9" ht="6" customHeight="1">
      <c r="C69" s="6"/>
      <c r="D69" s="6"/>
      <c r="E69" s="98"/>
      <c r="F69" s="8"/>
      <c r="G69" s="8"/>
      <c r="H69" s="8"/>
      <c r="I69" s="8"/>
    </row>
    <row r="70" spans="3:9" ht="15" customHeight="1">
      <c r="C70" s="4" t="s">
        <v>192</v>
      </c>
      <c r="D70" s="6"/>
      <c r="E70" s="98"/>
      <c r="F70" s="8"/>
      <c r="G70" s="8"/>
      <c r="H70" s="8"/>
      <c r="I70" s="8"/>
    </row>
    <row r="71" spans="3:9" ht="6" customHeight="1">
      <c r="C71" s="4"/>
      <c r="D71" s="6"/>
      <c r="E71" s="98"/>
      <c r="F71" s="8"/>
      <c r="G71" s="8"/>
      <c r="H71" s="8"/>
      <c r="I71" s="8"/>
    </row>
    <row r="72" spans="3:9">
      <c r="C72" s="97" t="s">
        <v>102</v>
      </c>
      <c r="D72" s="68" t="str">
        <f ca="1">MID(CELL("filename",'MP Calculations'!A8),FIND("]",CELL("filename",'MP Calculations'!A8))+1,255)</f>
        <v>MP Calculations</v>
      </c>
      <c r="E72" s="98"/>
      <c r="F72" s="8"/>
      <c r="G72" s="8"/>
      <c r="H72" s="8"/>
      <c r="I72" s="8"/>
    </row>
    <row r="73" spans="3:9">
      <c r="C73" s="97" t="s">
        <v>102</v>
      </c>
      <c r="D73" s="68" t="str">
        <f ca="1">MID(CELL("filename",'Summary of result'!A11),FIND("]",CELL("filename",'Summary of result'!A11))+1,255)</f>
        <v>Summary of result</v>
      </c>
      <c r="E73" s="98"/>
      <c r="F73" s="8"/>
      <c r="G73" s="8"/>
      <c r="H73" s="8"/>
      <c r="I73" s="8"/>
    </row>
    <row r="74" spans="3:9" ht="6" customHeight="1">
      <c r="C74" s="97"/>
      <c r="D74" s="68"/>
      <c r="E74" s="98"/>
      <c r="F74" s="8"/>
      <c r="G74" s="8"/>
      <c r="H74" s="8"/>
      <c r="I74" s="8"/>
    </row>
    <row r="75" spans="3:9">
      <c r="C75" s="262" t="s">
        <v>196</v>
      </c>
      <c r="D75" s="262"/>
      <c r="E75" s="262"/>
      <c r="F75" s="8"/>
      <c r="G75" s="8"/>
      <c r="H75" s="8"/>
      <c r="I75" s="8"/>
    </row>
    <row r="76" spans="3:9" ht="15" customHeight="1">
      <c r="D76" s="12"/>
      <c r="E76" s="8"/>
      <c r="F76" s="8"/>
      <c r="G76" s="8"/>
      <c r="H76" s="8"/>
      <c r="I76" s="8"/>
    </row>
    <row r="77" spans="3:9" ht="15" customHeight="1">
      <c r="C77" s="6" t="s">
        <v>107</v>
      </c>
      <c r="D77" s="12"/>
      <c r="E77" s="8"/>
      <c r="F77" s="8"/>
      <c r="G77" s="8"/>
      <c r="H77" s="8"/>
      <c r="I77" s="8"/>
    </row>
    <row r="78" spans="3:9" ht="6" customHeight="1">
      <c r="D78" s="12"/>
      <c r="E78" s="8"/>
      <c r="F78" s="8"/>
      <c r="G78" s="8"/>
      <c r="H78" s="8"/>
      <c r="I78" s="8"/>
    </row>
    <row r="79" spans="3:9" ht="15" customHeight="1">
      <c r="C79" s="8" t="s">
        <v>108</v>
      </c>
      <c r="D79" s="12"/>
      <c r="E79" s="8"/>
      <c r="F79" s="8"/>
      <c r="G79" s="8"/>
      <c r="H79" s="8"/>
      <c r="I79" s="8"/>
    </row>
    <row r="80" spans="3:9" ht="6" customHeight="1">
      <c r="C80" s="8"/>
      <c r="D80" s="12"/>
      <c r="E80" s="8"/>
      <c r="F80" s="8"/>
      <c r="G80" s="8"/>
      <c r="H80" s="8"/>
      <c r="I80" s="8"/>
    </row>
    <row r="81" spans="3:9" ht="15" customHeight="1">
      <c r="C81" s="97" t="s">
        <v>102</v>
      </c>
      <c r="D81" s="68" t="str">
        <f ca="1">MID(CELL("filename",'Asset exclusions'!A14),FIND("]",CELL("filename",'Asset exclusions'!A14))+1,255)</f>
        <v>Asset exclusions</v>
      </c>
      <c r="E81" s="8"/>
      <c r="F81" s="8"/>
      <c r="G81" s="8"/>
      <c r="H81" s="8"/>
      <c r="I81" s="8"/>
    </row>
    <row r="82" spans="3:9" ht="15" customHeight="1">
      <c r="C82" s="12"/>
      <c r="D82" s="12"/>
      <c r="E82" s="8"/>
      <c r="F82" s="8"/>
      <c r="G82" s="8"/>
      <c r="H82" s="8"/>
      <c r="I82" s="8"/>
    </row>
    <row r="83" spans="3:9" ht="15" customHeight="1">
      <c r="C83" s="98" t="s">
        <v>193</v>
      </c>
      <c r="D83" s="12"/>
      <c r="E83" s="8"/>
      <c r="F83" s="8"/>
      <c r="G83" s="8"/>
      <c r="H83" s="8"/>
      <c r="I83" s="8"/>
    </row>
    <row r="84" spans="3:9" ht="15" customHeight="1">
      <c r="C84" s="97" t="s">
        <v>102</v>
      </c>
      <c r="D84" s="101" t="s">
        <v>114</v>
      </c>
      <c r="F84" s="8"/>
      <c r="G84" s="8"/>
      <c r="H84" s="8"/>
      <c r="I84" s="8"/>
    </row>
    <row r="85" spans="3:9" ht="15" customHeight="1">
      <c r="C85" s="97" t="s">
        <v>102</v>
      </c>
      <c r="D85" s="156" t="s">
        <v>233</v>
      </c>
      <c r="F85" s="8"/>
      <c r="G85" s="8"/>
      <c r="H85" s="8"/>
      <c r="I85" s="8"/>
    </row>
    <row r="86" spans="3:9" ht="15" customHeight="1">
      <c r="C86" s="97"/>
      <c r="D86" s="156"/>
      <c r="F86" s="8"/>
      <c r="G86" s="8"/>
      <c r="H86" s="8"/>
      <c r="I86" s="8"/>
    </row>
    <row r="87" spans="3:9" ht="15" customHeight="1">
      <c r="C87" s="8" t="s">
        <v>239</v>
      </c>
      <c r="D87" s="156"/>
      <c r="F87" s="8"/>
      <c r="G87" s="8"/>
      <c r="H87" s="8"/>
      <c r="I87" s="8"/>
    </row>
    <row r="88" spans="3:9" ht="15" customHeight="1">
      <c r="C88" s="8"/>
      <c r="D88" s="156"/>
      <c r="F88" s="8"/>
      <c r="G88" s="8"/>
      <c r="H88" s="8"/>
      <c r="I88" s="8"/>
    </row>
    <row r="89" spans="3:9" ht="15" customHeight="1">
      <c r="C89" s="12"/>
      <c r="D89" s="12"/>
      <c r="E89" s="8"/>
      <c r="F89" s="8"/>
      <c r="G89" s="8"/>
      <c r="H89" s="8"/>
      <c r="I89" s="8"/>
    </row>
    <row r="90" spans="3:9" ht="15" customHeight="1">
      <c r="C90" s="10" t="s">
        <v>4</v>
      </c>
      <c r="D90" s="10"/>
      <c r="E90" s="13"/>
      <c r="F90" s="8"/>
      <c r="G90" s="8"/>
      <c r="H90" s="8"/>
      <c r="I90" s="8"/>
    </row>
    <row r="91" spans="3:9" ht="15" customHeight="1">
      <c r="C91" s="4" t="s">
        <v>5</v>
      </c>
      <c r="D91" s="4"/>
      <c r="E91" s="8"/>
      <c r="F91" s="8"/>
      <c r="G91" s="8"/>
      <c r="H91" s="8"/>
      <c r="I91" s="8"/>
    </row>
    <row r="92" spans="3:9" ht="15" customHeight="1">
      <c r="C92" s="14" t="s">
        <v>6</v>
      </c>
      <c r="D92" s="14"/>
      <c r="E92" s="14"/>
      <c r="F92" s="8"/>
      <c r="G92" s="8"/>
      <c r="H92" s="8"/>
      <c r="I92" s="8"/>
    </row>
    <row r="93" spans="3:9" ht="15" customHeight="1">
      <c r="C93" s="3" t="s">
        <v>7</v>
      </c>
      <c r="D93" s="15"/>
      <c r="E93" s="15"/>
      <c r="F93" s="8"/>
      <c r="G93" s="8"/>
      <c r="H93" s="8"/>
      <c r="I93" s="8"/>
    </row>
    <row r="94" spans="3:9" ht="15" customHeight="1">
      <c r="C94" s="4"/>
      <c r="D94" s="4"/>
      <c r="E94" s="4" t="s">
        <v>8</v>
      </c>
      <c r="F94" s="8"/>
      <c r="G94" s="8"/>
      <c r="H94" s="8"/>
      <c r="I94" s="8"/>
    </row>
    <row r="95" spans="3:9" ht="15" customHeight="1">
      <c r="C95" s="91" t="s">
        <v>100</v>
      </c>
      <c r="D95" s="92"/>
      <c r="E95" s="92"/>
      <c r="F95" s="8"/>
      <c r="G95" s="8"/>
      <c r="H95" s="8"/>
      <c r="I95" s="8"/>
    </row>
    <row r="96" spans="3:9" ht="15" customHeight="1">
      <c r="C96" s="16" t="s">
        <v>9</v>
      </c>
      <c r="D96" s="16"/>
      <c r="E96" s="16"/>
      <c r="F96" s="8"/>
      <c r="G96" s="8"/>
      <c r="H96" s="8"/>
      <c r="I96" s="8"/>
    </row>
    <row r="97" spans="3:9" ht="15" customHeight="1">
      <c r="C97" s="17" t="s">
        <v>0</v>
      </c>
      <c r="D97" s="17"/>
      <c r="E97" s="17"/>
      <c r="F97" s="8"/>
      <c r="G97" s="8"/>
      <c r="H97" s="8"/>
      <c r="I97" s="8"/>
    </row>
    <row r="98" spans="3:9" ht="15" customHeight="1">
      <c r="C98" s="18" t="s">
        <v>10</v>
      </c>
      <c r="D98" s="18"/>
      <c r="E98" s="19"/>
      <c r="F98" s="8"/>
      <c r="G98" s="8"/>
      <c r="H98" s="8"/>
      <c r="I98" s="8"/>
    </row>
    <row r="99" spans="3:9" ht="15" customHeight="1">
      <c r="C99" s="20" t="s">
        <v>11</v>
      </c>
      <c r="D99" s="20"/>
      <c r="E99" s="21"/>
      <c r="F99" s="8"/>
      <c r="G99" s="8"/>
      <c r="H99" s="8"/>
      <c r="I99" s="8"/>
    </row>
    <row r="100" spans="3:9" ht="15" customHeight="1">
      <c r="C100" s="22" t="s">
        <v>80</v>
      </c>
      <c r="D100" s="23"/>
      <c r="E100" s="23"/>
      <c r="F100" s="8"/>
      <c r="G100" s="8"/>
      <c r="H100" s="8"/>
      <c r="I100" s="8"/>
    </row>
    <row r="101" spans="3:9" ht="15" customHeight="1">
      <c r="C101" s="12"/>
      <c r="D101" s="12"/>
      <c r="E101" s="8"/>
      <c r="F101" s="8"/>
      <c r="G101" s="8"/>
      <c r="H101" s="8"/>
      <c r="I101" s="8"/>
    </row>
    <row r="102" spans="3:9">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cols>
    <col min="1" max="2" width="2.69921875" customWidth="1"/>
    <col min="3" max="5" width="40.59765625" customWidth="1"/>
    <col min="6" max="6" width="20.59765625" customWidth="1"/>
    <col min="7" max="7" width="17.59765625" customWidth="1"/>
  </cols>
  <sheetData>
    <row r="3" spans="3:7" ht="20.25" customHeight="1">
      <c r="C3" s="2" t="s">
        <v>232</v>
      </c>
    </row>
    <row r="5" spans="3:7">
      <c r="C5" s="6" t="s">
        <v>220</v>
      </c>
      <c r="D5" s="6" t="s">
        <v>221</v>
      </c>
      <c r="E5" s="6" t="s">
        <v>222</v>
      </c>
      <c r="F5" s="6" t="s">
        <v>223</v>
      </c>
      <c r="G5" s="6" t="s">
        <v>228</v>
      </c>
    </row>
    <row r="6" spans="3:7" ht="34.5">
      <c r="C6" s="152" t="s">
        <v>224</v>
      </c>
      <c r="D6" s="152" t="s">
        <v>229</v>
      </c>
      <c r="E6" s="152" t="s">
        <v>225</v>
      </c>
      <c r="F6" s="153" t="s">
        <v>226</v>
      </c>
      <c r="G6" s="154">
        <v>43678</v>
      </c>
    </row>
    <row r="7" spans="3:7" ht="23">
      <c r="C7" s="152" t="s">
        <v>224</v>
      </c>
      <c r="D7" s="152" t="s">
        <v>230</v>
      </c>
      <c r="E7" s="152" t="s">
        <v>227</v>
      </c>
      <c r="F7" s="153" t="s">
        <v>226</v>
      </c>
      <c r="G7" s="154">
        <v>43678</v>
      </c>
    </row>
    <row r="8" spans="3:7" ht="46">
      <c r="C8" s="152" t="s">
        <v>235</v>
      </c>
      <c r="D8" s="152" t="s">
        <v>231</v>
      </c>
      <c r="E8" s="152" t="s">
        <v>267</v>
      </c>
      <c r="F8" s="153" t="s">
        <v>226</v>
      </c>
      <c r="G8" s="154">
        <v>43678</v>
      </c>
    </row>
    <row r="9" spans="3:7" ht="34.5">
      <c r="C9" s="152" t="s">
        <v>269</v>
      </c>
      <c r="D9" s="152" t="s">
        <v>270</v>
      </c>
      <c r="E9" s="152" t="s">
        <v>271</v>
      </c>
      <c r="F9" s="153" t="s">
        <v>272</v>
      </c>
      <c r="G9" s="154">
        <v>44805</v>
      </c>
    </row>
    <row r="10" spans="3:7">
      <c r="C10" s="152"/>
      <c r="D10" s="152"/>
      <c r="E10" s="152"/>
      <c r="F10" s="153"/>
      <c r="G10" s="154"/>
    </row>
    <row r="11" spans="3:7">
      <c r="C11" s="152"/>
      <c r="D11" s="152"/>
      <c r="E11" s="152"/>
      <c r="F11" s="153"/>
      <c r="G11" s="154"/>
    </row>
    <row r="12" spans="3:7">
      <c r="C12" s="152"/>
      <c r="D12" s="152"/>
      <c r="E12" s="152"/>
      <c r="F12" s="153"/>
      <c r="G12" s="154"/>
    </row>
    <row r="13" spans="3:7">
      <c r="C13" s="152"/>
      <c r="D13" s="152"/>
      <c r="E13" s="152"/>
      <c r="F13" s="153"/>
      <c r="G13" s="154"/>
    </row>
    <row r="14" spans="3:7">
      <c r="C14" s="152"/>
      <c r="D14" s="152"/>
      <c r="E14" s="152"/>
      <c r="F14" s="153"/>
      <c r="G14" s="154"/>
    </row>
    <row r="15" spans="3:7">
      <c r="C15" s="152"/>
      <c r="D15" s="152"/>
      <c r="E15" s="152"/>
      <c r="F15" s="153"/>
      <c r="G15" s="154"/>
    </row>
    <row r="16" spans="3:7">
      <c r="C16" s="152"/>
      <c r="D16" s="152"/>
      <c r="E16" s="152"/>
      <c r="F16" s="153"/>
      <c r="G16" s="154"/>
    </row>
    <row r="17" spans="3:7">
      <c r="C17" s="152"/>
      <c r="D17" s="152"/>
      <c r="E17" s="152"/>
      <c r="F17" s="153"/>
      <c r="G17" s="154"/>
    </row>
    <row r="18" spans="3:7">
      <c r="C18" s="152"/>
      <c r="D18" s="152"/>
      <c r="E18" s="152"/>
      <c r="F18" s="153"/>
      <c r="G18" s="154"/>
    </row>
    <row r="19" spans="3:7">
      <c r="C19" s="152"/>
      <c r="D19" s="152"/>
      <c r="E19" s="152"/>
      <c r="F19" s="153"/>
      <c r="G19" s="154"/>
    </row>
    <row r="20" spans="3:7">
      <c r="C20" s="152"/>
      <c r="D20" s="152"/>
      <c r="E20" s="152"/>
      <c r="F20" s="153"/>
      <c r="G20" s="154"/>
    </row>
    <row r="21" spans="3:7">
      <c r="C21" s="152"/>
      <c r="D21" s="152"/>
      <c r="E21" s="152"/>
      <c r="F21" s="153"/>
      <c r="G21" s="154"/>
    </row>
    <row r="22" spans="3:7">
      <c r="C22" s="152"/>
      <c r="D22" s="152"/>
      <c r="E22" s="152"/>
      <c r="F22" s="153"/>
      <c r="G22" s="154"/>
    </row>
    <row r="23" spans="3:7">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1.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c r="C3" s="145" t="s">
        <v>189</v>
      </c>
    </row>
    <row r="5" spans="1:17">
      <c r="D5" t="s">
        <v>240</v>
      </c>
      <c r="Q5" s="155" t="s">
        <v>268</v>
      </c>
    </row>
    <row r="6" spans="1:17">
      <c r="Q6" s="156"/>
    </row>
    <row r="8" spans="1:17">
      <c r="D8" s="1" t="str">
        <f>"The maximum price for the new development area '"&amp;'General inputs'!H7&amp;"' is:"</f>
        <v>The maximum price for the new development area 'W.1 ' is:</v>
      </c>
      <c r="J8" s="64">
        <f>G19</f>
        <v>895.90160259153208</v>
      </c>
      <c r="K8" t="str">
        <f>"per ET ($"&amp;'General inputs'!$I$40&amp;")."</f>
        <v>per ET ($2020-21).</v>
      </c>
    </row>
    <row r="10" spans="1:17">
      <c r="A10" s="89"/>
      <c r="B10" s="89"/>
      <c r="C10" s="1"/>
      <c r="D10" s="90" t="s">
        <v>101</v>
      </c>
      <c r="E10" s="1"/>
      <c r="F10" s="1"/>
      <c r="G10" s="1"/>
      <c r="H10" s="1"/>
      <c r="J10" s="135">
        <f>IF($J$8&lt;=0,0,IF('General inputs'!$H$42='General inputs'!$L$37,'MP Calculations'!F22,IF('General inputs'!$H$42='General inputs'!$L$38,'MP Calculations'!F22*1000,'MP Calculations'!F22*1000000)))</f>
        <v>3128.9201623244808</v>
      </c>
      <c r="K10" s="1" t="s">
        <v>87</v>
      </c>
      <c r="L10" s="1"/>
      <c r="M10" s="1"/>
    </row>
    <row r="12" spans="1:17">
      <c r="G12" s="1"/>
    </row>
    <row r="13" spans="1:17">
      <c r="D13" s="90" t="s">
        <v>190</v>
      </c>
      <c r="G13" s="1"/>
    </row>
    <row r="14" spans="1:17">
      <c r="G14" s="1"/>
    </row>
    <row r="15" spans="1:17">
      <c r="G15" s="1"/>
    </row>
    <row r="17" spans="4:21">
      <c r="D17" t="str">
        <f>"in $, $"&amp;'General inputs'!$I$40&amp;", where:"</f>
        <v>in $, $2020-21, where:</v>
      </c>
    </row>
    <row r="19" spans="4:21">
      <c r="E19" t="s">
        <v>206</v>
      </c>
      <c r="F19" s="30" t="s">
        <v>66</v>
      </c>
      <c r="G19" s="100">
        <f>IF('General inputs'!$H$42='General inputs'!$L$37,'MP Calculations'!C22,IF('General inputs'!$H$42='General inputs'!$L$38,'MP Calculations'!C22*1000,'MP Calculations'!C22*1000000))</f>
        <v>895.90160259153208</v>
      </c>
      <c r="H19" s="30" t="s">
        <v>66</v>
      </c>
      <c r="I19" s="148" t="s">
        <v>241</v>
      </c>
      <c r="J19" s="1"/>
      <c r="K19" s="1"/>
      <c r="L19" s="1"/>
      <c r="M19" s="1"/>
      <c r="N19" s="1"/>
      <c r="O19" s="1"/>
      <c r="P19" s="1"/>
      <c r="Q19" s="1"/>
      <c r="R19" s="1"/>
      <c r="S19" s="1"/>
      <c r="T19" s="1"/>
      <c r="U19" s="1"/>
    </row>
    <row r="20" spans="4:21" ht="13.5">
      <c r="E20" t="s">
        <v>70</v>
      </c>
      <c r="F20" s="30" t="s">
        <v>66</v>
      </c>
      <c r="G20" s="100">
        <f>IF('General inputs'!$H$42='General inputs'!$L$37,'MP Calculations'!H20,IF('General inputs'!$H$42='General inputs'!$L$38,'MP Calculations'!H20*1000,'MP Calculations'!H20*1000000))</f>
        <v>16287117.865945678</v>
      </c>
      <c r="H20" s="30" t="s">
        <v>66</v>
      </c>
      <c r="I20" s="1" t="s">
        <v>169</v>
      </c>
      <c r="J20" s="1"/>
      <c r="K20" s="1"/>
      <c r="L20" s="1"/>
      <c r="M20" s="1"/>
      <c r="N20" s="1"/>
      <c r="O20" s="1"/>
      <c r="P20" s="1"/>
      <c r="Q20" s="1"/>
      <c r="R20" s="1"/>
      <c r="S20" s="1"/>
      <c r="T20" s="1"/>
      <c r="U20" s="1"/>
    </row>
    <row r="21" spans="4:21" ht="13.5">
      <c r="E21" t="s">
        <v>71</v>
      </c>
      <c r="F21" s="30" t="s">
        <v>66</v>
      </c>
      <c r="G21" s="100">
        <f>IF('General inputs'!$H$42='General inputs'!$L$37,SUM('MP Calculations'!I20:K20),IF('General inputs'!$H$42='General inputs'!$L$38,SUM('MP Calculations'!I20:K20)*1000,SUM('MP Calculations'!I20:K20)*1000000))</f>
        <v>26291804.719471034</v>
      </c>
      <c r="H21" s="30" t="s">
        <v>66</v>
      </c>
      <c r="I21" s="1" t="s">
        <v>170</v>
      </c>
      <c r="J21" s="1"/>
      <c r="K21" s="1"/>
      <c r="L21" s="1"/>
      <c r="M21" s="1"/>
      <c r="N21" s="1"/>
      <c r="O21" s="1"/>
      <c r="P21" s="1"/>
      <c r="Q21" s="1"/>
      <c r="R21" s="1"/>
      <c r="S21" s="1"/>
      <c r="T21" s="1"/>
      <c r="U21" s="1"/>
    </row>
    <row r="22" spans="4:21" ht="13.5">
      <c r="E22" t="s">
        <v>264</v>
      </c>
      <c r="F22" s="30" t="s">
        <v>66</v>
      </c>
      <c r="G22" s="63">
        <f>'MP Calculations'!H21</f>
        <v>38219.408107678588</v>
      </c>
      <c r="H22" s="30" t="s">
        <v>66</v>
      </c>
      <c r="I22" s="146" t="s">
        <v>171</v>
      </c>
      <c r="J22" s="147"/>
      <c r="K22" s="147"/>
      <c r="L22" s="147"/>
      <c r="M22" s="147"/>
      <c r="N22" s="147"/>
      <c r="O22" s="147"/>
      <c r="P22" s="147"/>
      <c r="Q22" s="147"/>
      <c r="R22" s="147"/>
      <c r="S22" s="147"/>
      <c r="T22" s="147"/>
      <c r="U22" s="147"/>
    </row>
    <row r="23" spans="4:21" ht="13.5">
      <c r="E23" t="s">
        <v>265</v>
      </c>
      <c r="F23" s="30" t="s">
        <v>66</v>
      </c>
      <c r="G23" s="63">
        <f>'MP Calculations'!J21</f>
        <v>41042.162621822237</v>
      </c>
      <c r="H23" s="30" t="s">
        <v>66</v>
      </c>
      <c r="I23" s="146" t="s">
        <v>172</v>
      </c>
      <c r="J23" s="147"/>
      <c r="K23" s="147"/>
      <c r="L23" s="147"/>
      <c r="M23" s="147"/>
      <c r="N23" s="147"/>
      <c r="O23" s="147"/>
      <c r="P23" s="147"/>
      <c r="Q23" s="147"/>
      <c r="R23" s="147"/>
      <c r="S23" s="147"/>
      <c r="T23" s="147"/>
      <c r="U23" s="147"/>
    </row>
    <row r="24" spans="4:21" ht="13.5">
      <c r="E24" t="s">
        <v>266</v>
      </c>
      <c r="F24" s="30" t="s">
        <v>66</v>
      </c>
      <c r="G24" s="63">
        <f>'MP Calculations'!L21</f>
        <v>12277.493591160293</v>
      </c>
      <c r="H24" s="30" t="s">
        <v>66</v>
      </c>
      <c r="I24" s="146" t="s">
        <v>173</v>
      </c>
      <c r="J24" s="147"/>
      <c r="K24" s="147"/>
      <c r="L24" s="147"/>
      <c r="M24" s="147"/>
      <c r="N24" s="147"/>
      <c r="O24" s="147"/>
      <c r="P24" s="147"/>
      <c r="Q24" s="147"/>
      <c r="R24" s="147"/>
      <c r="S24" s="147"/>
      <c r="T24" s="147"/>
      <c r="U24" s="147"/>
    </row>
    <row r="25" spans="4:21" ht="13.5">
      <c r="E25" t="s">
        <v>72</v>
      </c>
      <c r="F25" s="30" t="s">
        <v>66</v>
      </c>
      <c r="G25" s="100">
        <f>'MP Calculations'!R30</f>
        <v>72835407.198004767</v>
      </c>
      <c r="H25" s="30" t="s">
        <v>66</v>
      </c>
      <c r="I25" s="1" t="s">
        <v>174</v>
      </c>
      <c r="J25" s="1"/>
      <c r="K25" s="1"/>
      <c r="L25" s="1"/>
      <c r="M25" s="1"/>
      <c r="N25" s="1"/>
      <c r="O25" s="1"/>
      <c r="P25" s="1"/>
      <c r="Q25" s="1"/>
      <c r="R25" s="1"/>
      <c r="S25" s="1"/>
      <c r="T25" s="1"/>
      <c r="U25" s="1"/>
    </row>
    <row r="26" spans="4:21" ht="13.5">
      <c r="E26" t="s">
        <v>73</v>
      </c>
      <c r="F26" s="30" t="s">
        <v>66</v>
      </c>
      <c r="G26" s="100">
        <f>'MP Calculations'!U30</f>
        <v>32322488.047999769</v>
      </c>
      <c r="H26" s="30" t="s">
        <v>66</v>
      </c>
      <c r="I26" s="1" t="s">
        <v>175</v>
      </c>
      <c r="J26" s="1"/>
      <c r="K26" s="1"/>
      <c r="L26" s="1"/>
      <c r="M26" s="1"/>
      <c r="N26" s="1"/>
      <c r="O26" s="1"/>
      <c r="P26" s="1"/>
      <c r="Q26" s="1"/>
      <c r="R26" s="1"/>
      <c r="S26" s="1"/>
      <c r="T26" s="1"/>
      <c r="U26" s="1"/>
    </row>
    <row r="27" spans="4:21">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F22" sqref="F22"/>
    </sheetView>
  </sheetViews>
  <sheetFormatPr defaultRowHeight="11.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c r="A1" t="s">
        <v>61</v>
      </c>
    </row>
    <row r="3" spans="1:11" ht="20">
      <c r="C3" s="50" t="s">
        <v>199</v>
      </c>
    </row>
    <row r="6" spans="1:11" ht="15.5">
      <c r="C6" s="2" t="s">
        <v>34</v>
      </c>
      <c r="E6" s="35"/>
    </row>
    <row r="7" spans="1:11">
      <c r="B7" s="44"/>
      <c r="C7" s="34"/>
      <c r="D7" s="34"/>
      <c r="E7" s="34"/>
      <c r="F7" s="34"/>
      <c r="G7" s="34"/>
      <c r="H7" s="34"/>
      <c r="I7" s="34"/>
      <c r="J7" s="34"/>
      <c r="K7" s="45"/>
    </row>
    <row r="8" spans="1:11">
      <c r="B8" s="46"/>
      <c r="J8" s="26" t="s">
        <v>35</v>
      </c>
      <c r="K8" s="47"/>
    </row>
    <row r="9" spans="1:11">
      <c r="A9" s="52">
        <v>1</v>
      </c>
      <c r="B9" s="46"/>
      <c r="C9" t="str">
        <f>"Table "&amp;A9&amp;":  Calculation of maximum price ("&amp;'General inputs'!H42&amp;", $"&amp;'General inputs'!I40&amp;")"</f>
        <v>Table 1:  Calculation of maximum price ($, $2020-21)</v>
      </c>
      <c r="J9">
        <f>ROW(C17)</f>
        <v>17</v>
      </c>
      <c r="K9" s="47"/>
    </row>
    <row r="10" spans="1:11">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c r="A11" s="70">
        <f>A10+1</f>
        <v>3</v>
      </c>
      <c r="B11" s="46"/>
      <c r="C11" t="str">
        <f>"Table "&amp;A11&amp;":  Annual calculation over analysis horizon ("&amp;'General inputs'!H42&amp;", $"&amp;'General inputs'!I40&amp;")"</f>
        <v>Table 3:  Annual calculation over analysis horizon ($, $2020-21)</v>
      </c>
      <c r="J11">
        <f>ROW(C36)</f>
        <v>36</v>
      </c>
      <c r="K11" s="47"/>
    </row>
    <row r="12" spans="1:11">
      <c r="B12" s="48"/>
      <c r="C12" s="35"/>
      <c r="D12" s="35"/>
      <c r="E12" s="35"/>
      <c r="F12" s="35"/>
      <c r="G12" s="35"/>
      <c r="H12" s="35"/>
      <c r="I12" s="35"/>
      <c r="J12" s="35"/>
      <c r="K12" s="49"/>
    </row>
    <row r="13" spans="1:11">
      <c r="E13" s="34"/>
    </row>
    <row r="14" spans="1:11">
      <c r="B14" s="104" t="str">
        <f>"Note:  an input is required in "&amp;ADDRESS(ROW($G$22),COLUMN($G$22))&amp;" to incorporate the Headwork costs per ET into the maximum price."</f>
        <v>Note:  an input is required in $G$22 to incorporate the Headwork costs per ET into the maximum price.</v>
      </c>
    </row>
    <row r="15" spans="1:11">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c r="C17" s="69" t="str">
        <f>C9</f>
        <v>Table 1:  Calculation of maximum price ($, $2020-21)</v>
      </c>
      <c r="E17" s="35"/>
    </row>
    <row r="18" spans="2:22">
      <c r="B18" s="44"/>
      <c r="C18" s="113"/>
      <c r="D18" s="102"/>
      <c r="E18" s="102"/>
      <c r="F18" s="113"/>
      <c r="G18" s="113"/>
      <c r="H18" s="113"/>
      <c r="I18" s="102"/>
      <c r="J18" s="113"/>
      <c r="K18" s="113"/>
      <c r="L18" s="34"/>
      <c r="M18" s="45"/>
    </row>
    <row r="19" spans="2:22" ht="46">
      <c r="B19" s="46"/>
      <c r="C19" s="40" t="s">
        <v>200</v>
      </c>
      <c r="F19" s="120" t="s">
        <v>148</v>
      </c>
      <c r="G19" s="120" t="s">
        <v>218</v>
      </c>
      <c r="H19" s="119" t="s">
        <v>132</v>
      </c>
      <c r="I19" s="121"/>
      <c r="J19" s="119" t="s">
        <v>133</v>
      </c>
      <c r="K19" s="119" t="s">
        <v>134</v>
      </c>
      <c r="L19" s="119" t="s">
        <v>150</v>
      </c>
      <c r="M19" s="47"/>
    </row>
    <row r="20" spans="2:22">
      <c r="B20" s="46"/>
      <c r="E20" s="6" t="s">
        <v>147</v>
      </c>
      <c r="H20" s="122">
        <f>K30</f>
        <v>16287117.865945678</v>
      </c>
      <c r="I20" s="124"/>
      <c r="J20" s="125">
        <f>M30</f>
        <v>15497091.839293648</v>
      </c>
      <c r="K20" s="125">
        <f>O30</f>
        <v>10794712.880177386</v>
      </c>
      <c r="L20" s="122">
        <f>R30-U30</f>
        <v>40512919.150004998</v>
      </c>
      <c r="M20" s="47"/>
    </row>
    <row r="21" spans="2:22">
      <c r="B21" s="46"/>
      <c r="E21" s="6" t="s">
        <v>21</v>
      </c>
      <c r="F21" s="35"/>
      <c r="H21" s="122">
        <f>F30</f>
        <v>38219.408107678588</v>
      </c>
      <c r="I21" s="124"/>
      <c r="J21" s="125">
        <f>G30</f>
        <v>41042.162621822237</v>
      </c>
      <c r="K21" s="125">
        <f>G30</f>
        <v>41042.162621822237</v>
      </c>
      <c r="L21" s="122">
        <f>H30</f>
        <v>12277.493591160293</v>
      </c>
      <c r="M21" s="47"/>
    </row>
    <row r="22" spans="2:22" ht="12" customHeight="1">
      <c r="B22" s="46"/>
      <c r="C22" s="261">
        <f>IF(SUM(F22:K22,-L22)&lt;0,0,SUM(F22:K22,-L22))</f>
        <v>895.90160259153208</v>
      </c>
      <c r="E22" s="6" t="s">
        <v>149</v>
      </c>
      <c r="F22" s="237">
        <v>3128.9201623244808</v>
      </c>
      <c r="G22" s="123"/>
      <c r="H22" s="75">
        <f>H20/H21</f>
        <v>426.14783096741536</v>
      </c>
      <c r="I22" s="127"/>
      <c r="J22" s="126">
        <f>J20/J21</f>
        <v>377.58955301867547</v>
      </c>
      <c r="K22" s="126">
        <f>K20/K21</f>
        <v>263.01520657290621</v>
      </c>
      <c r="L22" s="75">
        <f>L20/L21</f>
        <v>3299.771150291946</v>
      </c>
      <c r="M22" s="47"/>
    </row>
    <row r="23" spans="2:22">
      <c r="B23" s="48"/>
      <c r="C23" s="51"/>
      <c r="D23" s="35"/>
      <c r="E23" s="35"/>
      <c r="F23" s="35"/>
      <c r="G23" s="35"/>
      <c r="H23" s="35"/>
      <c r="I23" s="35"/>
      <c r="J23" s="35"/>
      <c r="K23" s="35"/>
      <c r="L23" s="35"/>
      <c r="M23" s="49"/>
    </row>
    <row r="24" spans="2:22">
      <c r="C24" s="188"/>
      <c r="D24" s="188"/>
      <c r="E24" s="188"/>
    </row>
    <row r="25" spans="2:22">
      <c r="C25" s="179"/>
      <c r="E25" s="188"/>
    </row>
    <row r="27" spans="2:22" ht="18">
      <c r="C27" s="69" t="str">
        <f>C10</f>
        <v>Table 2:  Key variables used in maximum price calculation ($, $2020-21)</v>
      </c>
      <c r="D27" s="72"/>
      <c r="H27" s="63"/>
      <c r="I27" s="63"/>
      <c r="J27" s="63"/>
    </row>
    <row r="28" spans="2:22" ht="18">
      <c r="B28" s="44"/>
      <c r="C28" s="73"/>
      <c r="D28" s="74"/>
      <c r="E28" s="34"/>
      <c r="F28" s="34"/>
      <c r="G28" s="34"/>
      <c r="H28" s="197"/>
      <c r="I28" s="197"/>
      <c r="J28" s="197"/>
      <c r="K28" s="34"/>
      <c r="L28" s="34"/>
      <c r="M28" s="34"/>
      <c r="N28" s="34"/>
      <c r="O28" s="34"/>
      <c r="P28" s="34"/>
      <c r="Q28" s="34"/>
      <c r="R28" s="34"/>
      <c r="S28" s="34"/>
      <c r="T28" s="34"/>
      <c r="U28" s="34"/>
      <c r="V28" s="45"/>
    </row>
    <row r="29" spans="2:22" ht="9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c r="B30" s="46"/>
      <c r="E30" s="178">
        <f>SUM(E40:E130)</f>
        <v>37126.463829540968</v>
      </c>
      <c r="F30" s="75">
        <f t="shared" ref="F30:H30" si="0">SUM(F40:F130)</f>
        <v>38219.408107678588</v>
      </c>
      <c r="G30" s="75">
        <f t="shared" si="0"/>
        <v>41042.162621822237</v>
      </c>
      <c r="H30" s="71">
        <f t="shared" si="0"/>
        <v>12277.493591160293</v>
      </c>
      <c r="K30" s="75">
        <f>K40</f>
        <v>16287117.865945678</v>
      </c>
      <c r="M30" s="75">
        <f>SUM(M40:M130)</f>
        <v>15497091.839293648</v>
      </c>
      <c r="O30" s="75">
        <f>SUM(O40:O130)</f>
        <v>10794712.880177386</v>
      </c>
      <c r="R30" s="75">
        <f>SUM(R40:R130)</f>
        <v>72835407.198004767</v>
      </c>
      <c r="U30" s="75">
        <f>SUM(U40:U130)</f>
        <v>32322488.047999769</v>
      </c>
      <c r="V30" s="47"/>
    </row>
    <row r="31" spans="2:22">
      <c r="B31" s="48"/>
      <c r="C31" s="35"/>
      <c r="D31" s="35"/>
      <c r="E31" s="35"/>
      <c r="F31" s="35"/>
      <c r="G31" s="35"/>
      <c r="H31" s="35"/>
      <c r="I31" s="35"/>
      <c r="J31" s="35" t="s">
        <v>731</v>
      </c>
      <c r="K31" s="239">
        <f>K30-'Pre-1996 assets'!$Q$3103</f>
        <v>-6.1467289924621582E-8</v>
      </c>
      <c r="L31" s="240"/>
      <c r="M31" s="239">
        <f>M30-'Post-1996 commissioned assets'!$Q$2530</f>
        <v>-2.0489096641540527E-8</v>
      </c>
      <c r="N31" s="35"/>
      <c r="O31" s="241">
        <f>O30-'Uncommissioned assets'!$Q$29</f>
        <v>0</v>
      </c>
      <c r="P31" s="35"/>
      <c r="Q31" s="35"/>
      <c r="R31" s="35"/>
      <c r="S31" s="35"/>
      <c r="T31" s="35"/>
      <c r="U31" s="35"/>
      <c r="V31" s="49"/>
    </row>
    <row r="34" spans="2:27">
      <c r="B34" s="104" t="str">
        <f>"Note:  inputs are required in "&amp;'Reduction amount'!D17&amp;" and "&amp;'Reduction amount'!D18&amp;" to calculate the 'Reduction amount'."</f>
        <v>Note:  inputs are required in $Q$67:$Q$96 and $T$67:$T$96 to calculate the 'Reduction amount'.</v>
      </c>
    </row>
    <row r="36" spans="2:27" ht="18">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c r="B38" s="46"/>
      <c r="C38" s="69"/>
      <c r="D38" s="114"/>
      <c r="E38" s="117" t="s">
        <v>143</v>
      </c>
      <c r="F38" s="114"/>
      <c r="G38" s="114"/>
      <c r="H38" s="114"/>
      <c r="I38" s="114"/>
      <c r="J38" s="117" t="s">
        <v>144</v>
      </c>
      <c r="N38" s="62" t="s">
        <v>277</v>
      </c>
      <c r="O38" s="62"/>
      <c r="Q38" s="117" t="s">
        <v>145</v>
      </c>
      <c r="R38" s="103"/>
      <c r="T38" s="117" t="s">
        <v>146</v>
      </c>
      <c r="V38" s="47"/>
    </row>
    <row r="39" spans="2:27" ht="82">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c r="B40" s="46"/>
      <c r="C40" s="26">
        <f>IF(D40='General inputs'!$I$16,0,IF(D40&lt;'General inputs'!$I$16,C41-1,C39+1))</f>
        <v>-27</v>
      </c>
      <c r="D40" s="137" t="str">
        <f>RIGHT(YEAR('General inputs'!$H$24),4)&amp;"-"&amp;RIGHT(YEAR('General inputs'!H24),2)+1</f>
        <v>1995-96</v>
      </c>
      <c r="E40" s="77">
        <f>IF(LEFT(D40,4)*1&gt;LEFT('General inputs'!$I$16,4)+'General inputs'!$H$38-1,"",'ET inputs'!D12)</f>
        <v>273.76263888811809</v>
      </c>
      <c r="F40" s="77">
        <f>IF(LEFT(D40,4)*1&gt;LEFT('General inputs'!$I$16,4)+'General inputs'!$H$38-1,"",E40/(1+'General inputs'!$H$30)^C40)</f>
        <v>608.10593989804943</v>
      </c>
      <c r="G40" s="77">
        <f>IF(LEFT(D40,4)*1&gt;LEFT('General inputs'!$I$16,4)+'General inputs'!$H$38-1,"",E40/(1+'General inputs'!$H$32)^C40)</f>
        <v>831.38577706458466</v>
      </c>
      <c r="H40" s="76" t="str">
        <f>IF(LEFT(D40,4)*1&lt;LEFT('General inputs'!$I$16,4)*1,"",IF(LEFT(D40,4)*1&gt;LEFT('General inputs'!$I$16,4)+'General inputs'!$H$38-1,"",E40/(1+'General inputs'!$H$34)^C40))</f>
        <v/>
      </c>
      <c r="J40" s="77">
        <f>'Pre-1996 assets'!P3103</f>
        <v>7332282.2132121148</v>
      </c>
      <c r="K40" s="77">
        <f>J40/(1+'General inputs'!$H$30)^C40</f>
        <v>16287117.865945678</v>
      </c>
      <c r="L40" s="138">
        <f>IF(LEFT(D40,4)*1&gt;LEFT('General inputs'!$I$18,4)*1,"",SUMIF('Post-1996 commissioned assets'!$F$22:$F$2529,$D40,'Post-1996 commissioned assets'!$P$22:$P$2529))</f>
        <v>80465.310211100747</v>
      </c>
      <c r="M40" s="138">
        <f>IF(L40="","",L40/(1+'General inputs'!$H$32)^C40)</f>
        <v>244363.93047752129</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c r="B41" s="46"/>
      <c r="C41" s="26">
        <f>IF(D41='General inputs'!$I$16,0,IF(D41&lt;'General inputs'!$I$16,C42-1,C40+1))</f>
        <v>-26</v>
      </c>
      <c r="D41" s="26" t="str">
        <f>LEFT(D40,4)+1&amp;"-"&amp;RIGHT(D40,2)+1</f>
        <v>1996-97</v>
      </c>
      <c r="E41" s="76">
        <f>IF(LEFT(D41,4)*1&gt;LEFT('General inputs'!$I$16,4)+'General inputs'!$H$38-1,"",'ET inputs'!D13)</f>
        <v>550.97085434933251</v>
      </c>
      <c r="F41" s="76">
        <f>IF(LEFT(D41,4)*1&gt;LEFT('General inputs'!$I$16,4)+'General inputs'!$H$38-1,"",E41/(1+'General inputs'!$H$30)^C41)</f>
        <v>1188.2189331609397</v>
      </c>
      <c r="G41" s="76">
        <f>IF(LEFT(D41,4)*1&gt;LEFT('General inputs'!$I$16,4)+'General inputs'!$H$38-1,"",E41/(1+'General inputs'!$H$32)^C41)</f>
        <v>1605.7921070244311</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169243.64063326205</v>
      </c>
      <c r="M41" s="76">
        <f>IF(L41="","",L41/(1+'General inputs'!$H$32)^C41)</f>
        <v>493256.766937187</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c r="B42" s="46"/>
      <c r="C42" s="26">
        <f>IF(D42='General inputs'!$I$16,0,IF(D42&lt;'General inputs'!$I$16,C43-1,C41+1))</f>
        <v>-25</v>
      </c>
      <c r="D42" s="26" t="str">
        <f t="shared" ref="D42:D100" si="1">LEFT(D41,4)+1&amp;"-"&amp;RIGHT(D41,2)+1</f>
        <v>1997-98</v>
      </c>
      <c r="E42" s="76">
        <f>IF(LEFT(D42,4)*1&gt;LEFT('General inputs'!$I$16,4)+'General inputs'!$H$38-1,"",'ET inputs'!D14)</f>
        <v>554.43811393572832</v>
      </c>
      <c r="F42" s="76">
        <f>IF(LEFT(D42,4)*1&gt;LEFT('General inputs'!$I$16,4)+'General inputs'!$H$38-1,"",E42/(1+'General inputs'!$H$30)^C42)</f>
        <v>1160.8702863177364</v>
      </c>
      <c r="G42" s="76">
        <f>IF(LEFT(D42,4)*1&gt;LEFT('General inputs'!$I$16,4)+'General inputs'!$H$38-1,"",E42/(1+'General inputs'!$H$32)^C42)</f>
        <v>1550.765217614073</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76420.023537141547</v>
      </c>
      <c r="M42" s="76">
        <f>IF(L42="","",L42/(1+'General inputs'!$H$32)^C42)</f>
        <v>213747.05571627742</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c r="B43" s="46"/>
      <c r="C43" s="26">
        <f>IF(D43='General inputs'!$I$16,0,IF(D43&lt;'General inputs'!$I$16,C44-1,C42+1))</f>
        <v>-24</v>
      </c>
      <c r="D43" s="78" t="str">
        <f t="shared" si="1"/>
        <v>1998-99</v>
      </c>
      <c r="E43" s="76">
        <f>IF(LEFT(D43,4)*1&gt;LEFT('General inputs'!$I$16,4)+'General inputs'!$H$38-1,"",'ET inputs'!D15)</f>
        <v>557.92719298672455</v>
      </c>
      <c r="F43" s="76">
        <f>IF(LEFT(D43,4)*1&gt;LEFT('General inputs'!$I$16,4)+'General inputs'!$H$38-1,"",E43/(1+'General inputs'!$H$30)^C43)</f>
        <v>1134.1511097374089</v>
      </c>
      <c r="G43" s="76">
        <f>IF(LEFT(D43,4)*1&gt;LEFT('General inputs'!$I$16,4)+'General inputs'!$H$38-1,"",E43/(1+'General inputs'!$H$32)^C43)</f>
        <v>1497.6239761310123</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204888.10748813336</v>
      </c>
      <c r="M43" s="76">
        <f>IF(L43="","",L43/(1+'General inputs'!$H$32)^C43)</f>
        <v>549973.80671789136</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c r="B44" s="46"/>
      <c r="C44" s="26">
        <f>IF(D44='General inputs'!$I$16,0,IF(D44&lt;'General inputs'!$I$16,C45-1,C43+1))</f>
        <v>-23</v>
      </c>
      <c r="D44" s="79" t="str">
        <f>LEFT(D43,4)+1&amp;"-00"</f>
        <v>1999-00</v>
      </c>
      <c r="E44" s="76">
        <f>IF(LEFT(D44,4)*1&gt;LEFT('General inputs'!$I$16,4)+'General inputs'!$H$38-1,"",'ET inputs'!D16)</f>
        <v>561.43822881219967</v>
      </c>
      <c r="F44" s="76">
        <f>IF(LEFT(D44,4)*1&gt;LEFT('General inputs'!$I$16,4)+'General inputs'!$H$38-1,"",E44/(1+'General inputs'!$H$30)^C44)</f>
        <v>1108.046915214569</v>
      </c>
      <c r="G44" s="76">
        <f>IF(LEFT(D44,4)*1&gt;LEFT('General inputs'!$I$16,4)+'General inputs'!$H$38-1,"",E44/(1+'General inputs'!$H$32)^C44)</f>
        <v>1446.3037656553074</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265538.23428953456</v>
      </c>
      <c r="M44" s="76">
        <f>IF(L44="","",L44/(1+'General inputs'!$H$32)^C44)</f>
        <v>684044.88413787552</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c r="B45" s="46"/>
      <c r="C45" s="26">
        <f>IF(D45='General inputs'!$I$16,0,IF(D45&lt;'General inputs'!$I$16,C46-1,C44+1))</f>
        <v>-22</v>
      </c>
      <c r="D45" s="80" t="str">
        <f>LEFT(D44,4)+1&amp;"-0"&amp;RIGHT(D44,2)+1</f>
        <v>2000-01</v>
      </c>
      <c r="E45" s="76">
        <f>IF(LEFT(D45,4)*1&gt;LEFT('General inputs'!$I$16,4)+'General inputs'!$H$38-1,"",'ET inputs'!D17)</f>
        <v>564.97135958609579</v>
      </c>
      <c r="F45" s="76">
        <f>IF(LEFT(D45,4)*1&gt;LEFT('General inputs'!$I$16,4)+'General inputs'!$H$38-1,"",E45/(1+'General inputs'!$H$30)^C45)</f>
        <v>1082.543548011628</v>
      </c>
      <c r="G45" s="76">
        <f>IF(LEFT(D45,4)*1&gt;LEFT('General inputs'!$I$16,4)+'General inputs'!$H$38-1,"",E45/(1+'General inputs'!$H$32)^C45)</f>
        <v>1396.7421835436924</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182377.27350869161</v>
      </c>
      <c r="M45" s="76">
        <f>IF(L45="","",L45/(1+'General inputs'!$H$32)^C45)</f>
        <v>450879.5479754869</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c r="B46" s="46"/>
      <c r="C46" s="26">
        <f>IF(D46='General inputs'!$I$16,0,IF(D46&lt;'General inputs'!$I$16,C47-1,C45+1))</f>
        <v>-21</v>
      </c>
      <c r="D46" s="26" t="str">
        <f t="shared" ref="D46:D53" si="2">LEFT(D45,4)+1&amp;"-0"&amp;RIGHT(D45,2)+1</f>
        <v>2001-02</v>
      </c>
      <c r="E46" s="76">
        <f>IF(LEFT(D46,4)*1&gt;LEFT('General inputs'!$I$16,4)+'General inputs'!$H$38-1,"",'ET inputs'!D18)</f>
        <v>568.52672435199202</v>
      </c>
      <c r="F46" s="76">
        <f>IF(LEFT(D46,4)*1&gt;LEFT('General inputs'!$I$16,4)+'General inputs'!$H$38-1,"",E46/(1+'General inputs'!$H$30)^C46)</f>
        <v>1057.6271791837914</v>
      </c>
      <c r="G46" s="76">
        <f>IF(LEFT(D46,4)*1&gt;LEFT('General inputs'!$I$16,4)+'General inputs'!$H$38-1,"",E46/(1+'General inputs'!$H$32)^C46)</f>
        <v>1348.8789655516166</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624406.88800056267</v>
      </c>
      <c r="M46" s="76">
        <f>IF(L46="","",L46/(1+'General inputs'!$H$32)^C46)</f>
        <v>1481459.5006584793</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c r="B47" s="46"/>
      <c r="C47" s="26">
        <f>IF(D47='General inputs'!$I$16,0,IF(D47&lt;'General inputs'!$I$16,C48-1,C46+1))</f>
        <v>-20</v>
      </c>
      <c r="D47" s="26" t="str">
        <f t="shared" si="2"/>
        <v>2002-03</v>
      </c>
      <c r="E47" s="76">
        <f>IF(LEFT(D47,4)*1&gt;LEFT('General inputs'!$I$16,4)+'General inputs'!$H$38-1,"",'ET inputs'!D19)</f>
        <v>572.10446302832861</v>
      </c>
      <c r="F47" s="76">
        <f>IF(LEFT(D47,4)*1&gt;LEFT('General inputs'!$I$16,4)+'General inputs'!$H$38-1,"",E47/(1+'General inputs'!$H$30)^C47)</f>
        <v>1033.2842980799762</v>
      </c>
      <c r="G47" s="76">
        <f>IF(LEFT(D47,4)*1&gt;LEFT('General inputs'!$I$16,4)+'General inputs'!$H$38-1,"",E47/(1+'General inputs'!$H$32)^C47)</f>
        <v>1302.6559125545182</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522681.50885015668</v>
      </c>
      <c r="M47" s="76">
        <f>IF(L47="","",L47/(1+'General inputs'!$H$32)^C47)</f>
        <v>1190122.0876384927</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c r="B48" s="46"/>
      <c r="C48" s="26">
        <f>IF(D48='General inputs'!$I$16,0,IF(D48&lt;'General inputs'!$I$16,C49-1,C47+1))</f>
        <v>-19</v>
      </c>
      <c r="D48" s="26" t="str">
        <f t="shared" si="2"/>
        <v>2003-04</v>
      </c>
      <c r="E48" s="76">
        <f>IF(LEFT(D48,4)*1&gt;LEFT('General inputs'!$I$16,4)+'General inputs'!$H$38-1,"",'ET inputs'!D20)</f>
        <v>575.70471641416952</v>
      </c>
      <c r="F48" s="76">
        <f>IF(LEFT(D48,4)*1&gt;LEFT('General inputs'!$I$16,4)+'General inputs'!$H$38-1,"",E48/(1+'General inputs'!$H$30)^C48)</f>
        <v>1009.5017050172818</v>
      </c>
      <c r="G48" s="76">
        <f>IF(LEFT(D48,4)*1&gt;LEFT('General inputs'!$I$16,4)+'General inputs'!$H$38-1,"",E48/(1+'General inputs'!$H$32)^C48)</f>
        <v>1258.0168197814126</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506226.71697927336</v>
      </c>
      <c r="M48" s="76">
        <f>IF(L48="","",L48/(1+'General inputs'!$H$32)^C48)</f>
        <v>1106195.0795700941</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c r="B49" s="46"/>
      <c r="C49" s="26">
        <f>IF(D49='General inputs'!$I$16,0,IF(D49&lt;'General inputs'!$I$16,C50-1,C48+1))</f>
        <v>-18</v>
      </c>
      <c r="D49" s="26" t="str">
        <f t="shared" si="2"/>
        <v>2004-05</v>
      </c>
      <c r="E49" s="76">
        <f>IF(LEFT(D49,4)*1&gt;LEFT('General inputs'!$I$16,4)+'General inputs'!$H$38-1,"",'ET inputs'!D21)</f>
        <v>579.32762619454297</v>
      </c>
      <c r="F49" s="76">
        <f>IF(LEFT(D49,4)*1&gt;LEFT('General inputs'!$I$16,4)+'General inputs'!$H$38-1,"",E49/(1+'General inputs'!$H$30)^C49)</f>
        <v>986.26650412322215</v>
      </c>
      <c r="G49" s="76">
        <f>IF(LEFT(D49,4)*1&gt;LEFT('General inputs'!$I$16,4)+'General inputs'!$H$38-1,"",E49/(1+'General inputs'!$H$32)^C49)</f>
        <v>1214.90740847241</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229720.91806473886</v>
      </c>
      <c r="M49" s="76">
        <f>IF(L49="","",L49/(1+'General inputs'!$H$32)^C49)</f>
        <v>481747.51663614629</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c r="B50" s="46"/>
      <c r="C50" s="26">
        <f>IF(D50='General inputs'!$I$16,0,IF(D50&lt;'General inputs'!$I$16,C51-1,C49+1))</f>
        <v>-17</v>
      </c>
      <c r="D50" s="26" t="str">
        <f t="shared" si="2"/>
        <v>2005-06</v>
      </c>
      <c r="E50" s="76">
        <f>IF(LEFT(D50,4)*1&gt;LEFT('General inputs'!$I$16,4)+'General inputs'!$H$38-1,"",'ET inputs'!D22)</f>
        <v>582.97333494621853</v>
      </c>
      <c r="F50" s="76">
        <f>IF(LEFT(D50,4)*1&gt;LEFT('General inputs'!$I$16,4)+'General inputs'!$H$38-1,"",E50/(1+'General inputs'!$H$30)^C50)</f>
        <v>963.56609634342362</v>
      </c>
      <c r="G50" s="76">
        <f>IF(LEFT(D50,4)*1&gt;LEFT('General inputs'!$I$16,4)+'General inputs'!$H$38-1,"",E50/(1+'General inputs'!$H$32)^C50)</f>
        <v>1173.2752598790753</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239931.29756967301</v>
      </c>
      <c r="M50" s="76">
        <f>IF(L50="","",L50/(1+'General inputs'!$H$32)^C50)</f>
        <v>482878.78473061166</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c r="B51" s="46"/>
      <c r="C51" s="26">
        <f>IF(D51='General inputs'!$I$16,0,IF(D51&lt;'General inputs'!$I$16,C52-1,C50+1))</f>
        <v>-16</v>
      </c>
      <c r="D51" s="26" t="str">
        <f t="shared" si="2"/>
        <v>2006-07</v>
      </c>
      <c r="E51" s="76">
        <f>IF(LEFT(D51,4)*1&gt;LEFT('General inputs'!$I$16,4)+'General inputs'!$H$38-1,"",'ET inputs'!D23)</f>
        <v>586.64198614301858</v>
      </c>
      <c r="F51" s="76">
        <f>IF(LEFT(D51,4)*1&gt;LEFT('General inputs'!$I$16,4)+'General inputs'!$H$38-1,"",E51/(1+'General inputs'!$H$30)^C51)</f>
        <v>941.38817260940334</v>
      </c>
      <c r="G51" s="76">
        <f>IF(LEFT(D51,4)*1&gt;LEFT('General inputs'!$I$16,4)+'General inputs'!$H$38-1,"",E51/(1+'General inputs'!$H$32)^C51)</f>
        <v>1133.0697515253944</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283082.81959152553</v>
      </c>
      <c r="M51" s="76">
        <f>IF(L51="","",L51/(1+'General inputs'!$H$32)^C51)</f>
        <v>546760.35406964715</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c r="B52" s="46"/>
      <c r="C52" s="26">
        <f>IF(D52='General inputs'!$I$16,0,IF(D52&lt;'General inputs'!$I$16,C53-1,C51+1))</f>
        <v>-15</v>
      </c>
      <c r="D52" s="26" t="str">
        <f t="shared" si="2"/>
        <v>2007-08</v>
      </c>
      <c r="E52" s="76">
        <f>IF(LEFT(D52,4)*1&gt;LEFT('General inputs'!$I$16,4)+'General inputs'!$H$38-1,"",'ET inputs'!D24)</f>
        <v>590.33372416182829</v>
      </c>
      <c r="F52" s="76">
        <f>IF(LEFT(D52,4)*1&gt;LEFT('General inputs'!$I$16,4)+'General inputs'!$H$38-1,"",E52/(1+'General inputs'!$H$30)^C52)</f>
        <v>919.72070716471194</v>
      </c>
      <c r="G52" s="76">
        <f>IF(LEFT(D52,4)*1&gt;LEFT('General inputs'!$I$16,4)+'General inputs'!$H$38-1,"",E52/(1+'General inputs'!$H$32)^C52)</f>
        <v>1094.2419956542863</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339288.80528573843</v>
      </c>
      <c r="M52" s="76">
        <f>IF(L52="","",L52/(1+'General inputs'!$H$32)^C52)</f>
        <v>628905.38724711293</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c r="B53" s="46"/>
      <c r="C53" s="26">
        <f>IF(D53='General inputs'!$I$16,0,IF(D53&lt;'General inputs'!$I$16,C54-1,C52+1))</f>
        <v>-14</v>
      </c>
      <c r="D53" s="78" t="str">
        <f t="shared" si="2"/>
        <v>2008-09</v>
      </c>
      <c r="E53" s="76">
        <f>IF(LEFT(D53,4)*1&gt;LEFT('General inputs'!$I$16,4)+'General inputs'!$H$38-1,"",'ET inputs'!D25)</f>
        <v>594.04869428796519</v>
      </c>
      <c r="F53" s="76">
        <f>IF(LEFT(D53,4)*1&gt;LEFT('General inputs'!$I$16,4)+'General inputs'!$H$38-1,"",E53/(1+'General inputs'!$H$30)^C53)</f>
        <v>898.55195104357119</v>
      </c>
      <c r="G53" s="76">
        <f>IF(LEFT(D53,4)*1&gt;LEFT('General inputs'!$I$16,4)+'General inputs'!$H$38-1,"",E53/(1+'General inputs'!$H$32)^C53)</f>
        <v>1056.7447797820669</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175527.40976154068</v>
      </c>
      <c r="M53" s="76">
        <f>IF(L53="","",L53/(1+'General inputs'!$H$32)^C53)</f>
        <v>312243.21466862905</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c r="B54" s="46"/>
      <c r="C54" s="26">
        <f>IF(D54='General inputs'!$I$16,0,IF(D54&lt;'General inputs'!$I$16,C55-1,C53+1))</f>
        <v>-13</v>
      </c>
      <c r="D54" s="80" t="str">
        <f t="shared" si="1"/>
        <v>2009-10</v>
      </c>
      <c r="E54" s="76">
        <f>IF(LEFT(D54,4)*1&gt;LEFT('General inputs'!$I$16,4)+'General inputs'!$H$38-1,"",'ET inputs'!D26)</f>
        <v>597.78704272111645</v>
      </c>
      <c r="F54" s="76">
        <f>IF(LEFT(D54,4)*1&gt;LEFT('General inputs'!$I$16,4)+'General inputs'!$H$38-1,"",E54/(1+'General inputs'!$H$30)^C54)</f>
        <v>877.87042570046981</v>
      </c>
      <c r="G54" s="76">
        <f>IF(LEFT(D54,4)*1&gt;LEFT('General inputs'!$I$16,4)+'General inputs'!$H$38-1,"",E54/(1+'General inputs'!$H$32)^C54)</f>
        <v>1020.5325092910078</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615451.95546295447</v>
      </c>
      <c r="M54" s="76">
        <f>IF(L54="","",L54/(1+'General inputs'!$H$32)^C54)</f>
        <v>1050689.766706246</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c r="B55" s="46"/>
      <c r="C55" s="26">
        <f>IF(D55='General inputs'!$I$16,0,IF(D55&lt;'General inputs'!$I$16,C56-1,C54+1))</f>
        <v>-12</v>
      </c>
      <c r="D55" s="26" t="str">
        <f t="shared" si="1"/>
        <v>2010-11</v>
      </c>
      <c r="E55" s="76">
        <f>IF(LEFT(D55,4)*1&gt;LEFT('General inputs'!$I$16,4)+'General inputs'!$H$38-1,"",'ET inputs'!D27)</f>
        <v>601.5489165809704</v>
      </c>
      <c r="F55" s="76">
        <f>IF(LEFT(D55,4)*1&gt;LEFT('General inputs'!$I$16,4)+'General inputs'!$H$38-1,"",E55/(1+'General inputs'!$H$30)^C55)</f>
        <v>857.66491678584225</v>
      </c>
      <c r="G55" s="76">
        <f>IF(LEFT(D55,4)*1&gt;LEFT('General inputs'!$I$16,4)+'General inputs'!$H$38-1,"",E55/(1+'General inputs'!$H$32)^C55)</f>
        <v>985.56115198847692</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202677.04278141801</v>
      </c>
      <c r="M55" s="76">
        <f>IF(L55="","",L55/(1+'General inputs'!$H$32)^C55)</f>
        <v>332060.47631271079</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c r="B56" s="46"/>
      <c r="C56" s="26">
        <f>IF(D56='General inputs'!$I$16,0,IF(D56&lt;'General inputs'!$I$16,C57-1,C55+1))</f>
        <v>-11</v>
      </c>
      <c r="D56" s="26" t="str">
        <f t="shared" si="1"/>
        <v>2011-12</v>
      </c>
      <c r="E56" s="76">
        <f>IF(LEFT(D56,4)*1&gt;LEFT('General inputs'!$I$16,4)+'General inputs'!$H$38-1,"",'ET inputs'!D28)</f>
        <v>605.33446391300822</v>
      </c>
      <c r="F56" s="76">
        <f>IF(LEFT(D56,4)*1&gt;LEFT('General inputs'!$I$16,4)+'General inputs'!$H$38-1,"",E56/(1+'General inputs'!$H$30)^C56)</f>
        <v>837.92446806521048</v>
      </c>
      <c r="G56" s="76">
        <f>IF(LEFT(D56,4)*1&gt;LEFT('General inputs'!$I$16,4)+'General inputs'!$H$38-1,"",E56/(1+'General inputs'!$H$32)^C56)</f>
        <v>951.78818456615181</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408718.31265387934</v>
      </c>
      <c r="M56" s="76">
        <f>IF(L56="","",L56/(1+'General inputs'!$H$32)^C56)</f>
        <v>642641.85172130098</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c r="B57" s="46"/>
      <c r="C57" s="26">
        <f>IF(D57='General inputs'!$I$16,0,IF(D57&lt;'General inputs'!$I$16,C58-1,C56+1))</f>
        <v>-10</v>
      </c>
      <c r="D57" s="26" t="str">
        <f t="shared" si="1"/>
        <v>2012-13</v>
      </c>
      <c r="E57" s="76">
        <f>IF(LEFT(D57,4)*1&gt;LEFT('General inputs'!$I$16,4)+'General inputs'!$H$38-1,"",'ET inputs'!D29)</f>
        <v>609.14383369441202</v>
      </c>
      <c r="F57" s="76">
        <f>IF(LEFT(D57,4)*1&gt;LEFT('General inputs'!$I$16,4)+'General inputs'!$H$38-1,"",E57/(1+'General inputs'!$H$30)^C57)</f>
        <v>818.63837547839205</v>
      </c>
      <c r="G57" s="76">
        <f>IF(LEFT(D57,4)*1&gt;LEFT('General inputs'!$I$16,4)+'General inputs'!$H$38-1,"",E57/(1+'General inputs'!$H$32)^C57)</f>
        <v>919.17254089407425</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758302.26247445168</v>
      </c>
      <c r="M57" s="76">
        <f>IF(L57="","",L57/(1+'General inputs'!$H$32)^C57)</f>
        <v>1144246.36483152</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c r="B58" s="46"/>
      <c r="C58" s="26">
        <f>IF(D58='General inputs'!$I$16,0,IF(D58&lt;'General inputs'!$I$16,C59-1,C57+1))</f>
        <v>-9</v>
      </c>
      <c r="D58" s="26" t="str">
        <f t="shared" si="1"/>
        <v>2013-14</v>
      </c>
      <c r="E58" s="76">
        <f>IF(LEFT(D58,4)*1&gt;LEFT('General inputs'!$I$16,4)+'General inputs'!$H$38-1,"",'ET inputs'!D30)</f>
        <v>612.97717583987105</v>
      </c>
      <c r="F58" s="76">
        <f>IF(LEFT(D58,4)*1&gt;LEFT('General inputs'!$I$16,4)+'General inputs'!$H$38-1,"",E58/(1+'General inputs'!$H$30)^C58)</f>
        <v>799.79618133524718</v>
      </c>
      <c r="G58" s="76">
        <f>IF(LEFT(D58,4)*1&gt;LEFT('General inputs'!$I$16,4)+'General inputs'!$H$38-1,"",E58/(1+'General inputs'!$H$32)^C58)</f>
        <v>887.67456208632518</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86045.674672995025</v>
      </c>
      <c r="M58" s="76">
        <f>IF(L58="","",L58/(1+'General inputs'!$H$32)^C58)</f>
        <v>124605.87375071575</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c r="B59" s="46"/>
      <c r="C59" s="26">
        <f>IF(D59='General inputs'!$I$16,0,IF(D59&lt;'General inputs'!$I$16,C60-1,C58+1))</f>
        <v>-8</v>
      </c>
      <c r="D59" s="26" t="str">
        <f t="shared" si="1"/>
        <v>2014-15</v>
      </c>
      <c r="E59" s="76">
        <f>IF(LEFT(D59,4)*1&gt;LEFT('General inputs'!$I$16,4)+'General inputs'!$H$38-1,"",'ET inputs'!D31)</f>
        <v>616.83464120740246</v>
      </c>
      <c r="F59" s="76">
        <f>IF(LEFT(D59,4)*1&gt;LEFT('General inputs'!$I$16,4)+'General inputs'!$H$38-1,"",E59/(1+'General inputs'!$H$30)^C59)</f>
        <v>781.38766864500212</v>
      </c>
      <c r="G59" s="76">
        <f>IF(LEFT(D59,4)*1&gt;LEFT('General inputs'!$I$16,4)+'General inputs'!$H$38-1,"",E59/(1+'General inputs'!$H$32)^C59)</f>
        <v>857.2559482778239</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209389.59597293596</v>
      </c>
      <c r="M59" s="76">
        <f>IF(L59="","",L59/(1+'General inputs'!$H$32)^C59)</f>
        <v>291002.58750697336</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c r="B60" s="46"/>
      <c r="C60" s="26">
        <f>IF(D60='General inputs'!$I$16,0,IF(D60&lt;'General inputs'!$I$16,C61-1,C59+1))</f>
        <v>-7</v>
      </c>
      <c r="D60" s="26" t="str">
        <f t="shared" si="1"/>
        <v>2015-16</v>
      </c>
      <c r="E60" s="76">
        <f>IF(LEFT(D60,4)*1&gt;LEFT('General inputs'!$I$16,4)+'General inputs'!$H$38-1,"",'ET inputs'!D32)</f>
        <v>620.71638160453585</v>
      </c>
      <c r="F60" s="76">
        <f>IF(LEFT(D60,4)*1&gt;LEFT('General inputs'!$I$16,4)+'General inputs'!$H$38-1,"",E60/(1+'General inputs'!$H$30)^C60)</f>
        <v>763.40285557650918</v>
      </c>
      <c r="G60" s="76">
        <f>IF(LEFT(D60,4)*1&gt;LEFT('General inputs'!$I$16,4)+'General inputs'!$H$38-1,"",E60/(1+'General inputs'!$H$32)^C60)</f>
        <v>827.87971205408576</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190583.81755005548</v>
      </c>
      <c r="M60" s="76">
        <f>IF(L60="","",L60/(1+'General inputs'!$H$32)^C60)</f>
        <v>254190.93272139828</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c r="B61" s="46"/>
      <c r="C61" s="26">
        <f>IF(D61='General inputs'!$I$16,0,IF(D61&lt;'General inputs'!$I$16,C62-1,C60+1))</f>
        <v>-6</v>
      </c>
      <c r="D61" s="26" t="str">
        <f t="shared" si="1"/>
        <v>2016-17</v>
      </c>
      <c r="E61" s="76">
        <f>IF(LEFT(D61,4)*1&gt;LEFT('General inputs'!$I$16,4)+'General inputs'!$H$38-1,"",'ET inputs'!D33)</f>
        <v>624.62254979395948</v>
      </c>
      <c r="F61" s="76">
        <f>IF(LEFT(D61,4)*1&gt;LEFT('General inputs'!$I$16,4)+'General inputs'!$H$38-1,"",E61/(1+'General inputs'!$H$30)^C61)</f>
        <v>745.83199004527694</v>
      </c>
      <c r="G61" s="76">
        <f>IF(LEFT(D61,4)*1&gt;LEFT('General inputs'!$I$16,4)+'General inputs'!$H$38-1,"",E61/(1+'General inputs'!$H$32)^C61)</f>
        <v>799.51013347603055</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656986.31086951401</v>
      </c>
      <c r="M61" s="76">
        <f>IF(L61="","",L61/(1+'General inputs'!$H$32)^C61)</f>
        <v>840935.39893568819</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c r="B62" s="46"/>
      <c r="C62" s="26">
        <f>IF(D62='General inputs'!$I$16,0,IF(D62&lt;'General inputs'!$I$16,C63-1,C61+1))</f>
        <v>-5</v>
      </c>
      <c r="D62" s="26" t="str">
        <f t="shared" si="1"/>
        <v>2017-18</v>
      </c>
      <c r="E62" s="76">
        <f>IF(LEFT(D62,4)*1&gt;LEFT('General inputs'!$I$16,4)+'General inputs'!$H$38-1,"",'ET inputs'!D34)</f>
        <v>628.55329949985025</v>
      </c>
      <c r="F62" s="76">
        <f>IF(LEFT(D62,4)*1&gt;LEFT('General inputs'!$I$16,4)+'General inputs'!$H$38-1,"",E62/(1+'General inputs'!$H$30)^C62)</f>
        <v>728.6655444258995</v>
      </c>
      <c r="G62" s="76">
        <f>IF(LEFT(D62,4)*1&gt;LEFT('General inputs'!$I$16,4)+'General inputs'!$H$38-1,"",E62/(1+'General inputs'!$H$32)^C62)</f>
        <v>772.11271664687422</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483955.90919923311</v>
      </c>
      <c r="M62" s="76">
        <f>IF(L62="","",L62/(1+'General inputs'!$H$32)^C62)</f>
        <v>594489.77849048248</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c r="B63" s="46"/>
      <c r="C63" s="26">
        <f>IF(D63='General inputs'!$I$16,0,IF(D63&lt;'General inputs'!$I$16,C64-1,C62+1))</f>
        <v>-4</v>
      </c>
      <c r="D63" s="26" t="str">
        <f t="shared" si="1"/>
        <v>2018-19</v>
      </c>
      <c r="E63" s="76">
        <f>IF(LEFT(D63,4)*1&gt;LEFT('General inputs'!$I$16,4)+'General inputs'!$H$38-1,"",'ET inputs'!D35)</f>
        <v>632.5087854135636</v>
      </c>
      <c r="F63" s="76">
        <f>IF(LEFT(D63,4)*1&gt;LEFT('General inputs'!$I$16,4)+'General inputs'!$H$38-1,"",E63/(1+'General inputs'!$H$30)^C63)</f>
        <v>711.89421038536523</v>
      </c>
      <c r="G63" s="76">
        <f>IF(LEFT(D63,4)*1&gt;LEFT('General inputs'!$I$16,4)+'General inputs'!$H$38-1,"",E63/(1+'General inputs'!$H$32)^C63)</f>
        <v>745.65414776649209</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420952.4640917182</v>
      </c>
      <c r="M63" s="76">
        <f>IF(L63="","",L63/(1+'General inputs'!$H$32)^C63)</f>
        <v>496253.89891981101</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c r="B64" s="46"/>
      <c r="C64" s="26">
        <f>IF(D64='General inputs'!$I$16,0,IF(D64&lt;'General inputs'!$I$16,C65-1,C63+1))</f>
        <v>-3</v>
      </c>
      <c r="D64" s="26" t="str">
        <f t="shared" si="1"/>
        <v>2019-20</v>
      </c>
      <c r="E64" s="76">
        <f>IF(LEFT(D64,4)*1&gt;LEFT('General inputs'!$I$16,4)+'General inputs'!$H$38-1,"",'ET inputs'!D36)</f>
        <v>636.48916320018179</v>
      </c>
      <c r="F64" s="76">
        <f>IF(LEFT(D64,4)*1&gt;LEFT('General inputs'!$I$16,4)+'General inputs'!$H$38-1,"",E64/(1+'General inputs'!$H$30)^C64)</f>
        <v>695.50889383624497</v>
      </c>
      <c r="G64" s="76">
        <f>IF(LEFT(D64,4)*1&gt;LEFT('General inputs'!$I$16,4)+'General inputs'!$H$38-1,"",E64/(1+'General inputs'!$H$32)^C64)</f>
        <v>720.10225462418339</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359361.04208432283</v>
      </c>
      <c r="M64" s="76">
        <f>IF(L64="","",L64/(1+'General inputs'!$H$32)^C64)</f>
        <v>406568.8963625438</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c r="B65" s="46"/>
      <c r="C65" s="26">
        <f>IF(D65='General inputs'!$I$16,0,IF(D65&lt;'General inputs'!$I$16,C66-1,C64+1))</f>
        <v>-2</v>
      </c>
      <c r="D65" s="26" t="str">
        <f t="shared" si="1"/>
        <v>2020-21</v>
      </c>
      <c r="E65" s="76">
        <f>IF(LEFT(D65,4)*1&gt;LEFT('General inputs'!$I$16,4)+'General inputs'!$H$38-1,"",'ET inputs'!D37)</f>
        <v>640.49458950420376</v>
      </c>
      <c r="F65" s="76">
        <f>IF(LEFT(D65,4)*1&gt;LEFT('General inputs'!$I$16,4)+'General inputs'!$H$38-1,"",E65/(1+'General inputs'!$H$30)^C65)</f>
        <v>679.50071000500975</v>
      </c>
      <c r="G65" s="76">
        <f>IF(LEFT(D65,4)*1&gt;LEFT('General inputs'!$I$16,4)+'General inputs'!$H$38-1,"",E65/(1+'General inputs'!$H$32)^C65)</f>
        <v>695.42596747844243</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211700.52217236097</v>
      </c>
      <c r="M65" s="76">
        <f>IF(L65="","",L65/(1+'General inputs'!$H$32)^C65)</f>
        <v>229856.80575595138</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c r="B66" s="46"/>
      <c r="C66" s="26">
        <f>IF(D66='General inputs'!$I$16,0,IF(D66&lt;'General inputs'!$I$16,C67-1,C65+1))</f>
        <v>-1</v>
      </c>
      <c r="D66" s="26" t="str">
        <f t="shared" si="1"/>
        <v>2021-22</v>
      </c>
      <c r="E66" s="76">
        <f>IF(LEFT(D66,4)*1&gt;LEFT('General inputs'!$I$16,4)+'General inputs'!$H$38-1,"",'ET inputs'!D38)</f>
        <v>644.52522195594793</v>
      </c>
      <c r="F66" s="76">
        <f>IF(LEFT(D66,4)*1&gt;LEFT('General inputs'!$I$16,4)+'General inputs'!$H$38-1,"",E66/(1+'General inputs'!$H$30)^C66)</f>
        <v>663.86097861462633</v>
      </c>
      <c r="G66" s="76">
        <f>IF(LEFT(D66,4)*1&gt;LEFT('General inputs'!$I$16,4)+'General inputs'!$H$38-1,"",E66/(1+'General inputs'!$H$32)^C66)</f>
        <v>671.59528127809779</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213983.96362461869</v>
      </c>
      <c r="M66" s="76">
        <f>IF(L66="","",L66/(1+'General inputs'!$H$32)^C66)</f>
        <v>222971.29009685267</v>
      </c>
      <c r="N66" s="221">
        <f>IF(LEFT(D66,4)*1&lt;LEFT('General inputs'!$I$18,4)*1,"",SUMIF('Uncommissioned assets'!$F$22:$F$28,$D66,'Uncommissioned assets'!$P$22:$P$28))</f>
        <v>500000</v>
      </c>
      <c r="O66" s="221">
        <f>IF(N66="","",N66/(1+'General inputs'!$H$32)^C66)</f>
        <v>521000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c r="B67" s="46"/>
      <c r="C67" s="26">
        <f>IF(D67='General inputs'!$I$16,0,IF(D67&lt;'General inputs'!$I$16,C68-1,C66+1))</f>
        <v>0</v>
      </c>
      <c r="D67" s="26" t="str">
        <f t="shared" si="1"/>
        <v>2022-23</v>
      </c>
      <c r="E67" s="76">
        <f>IF(LEFT(D67,4)*1&gt;LEFT('General inputs'!$I$16,4)+'General inputs'!$H$38-1,"",'ET inputs'!D39)</f>
        <v>648.58121917772223</v>
      </c>
      <c r="F67" s="76">
        <f>IF(LEFT(D67,4)*1&gt;LEFT('General inputs'!$I$16,4)+'General inputs'!$H$38-1,"",E67/(1+'General inputs'!$H$30)^C67)</f>
        <v>648.58121917772223</v>
      </c>
      <c r="G67" s="76">
        <f>IF(LEFT(D67,4)*1&gt;LEFT('General inputs'!$I$16,4)+'General inputs'!$H$38-1,"",E67/(1+'General inputs'!$H$32)^C67)</f>
        <v>648.58121917772223</v>
      </c>
      <c r="H67" s="76">
        <f>IF(LEFT(D67,4)*1&lt;LEFT('General inputs'!$I$16,4)*1,"",IF(LEFT(D67,4)*1&gt;LEFT('General inputs'!$I$16,4)+'General inputs'!$H$38-1,"",E67/(1+'General inputs'!$H$34)^C67))</f>
        <v>648.58121917772223</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135000</v>
      </c>
      <c r="O67" s="177">
        <f>IF(N67="","",N67/(1+'General inputs'!$H$32)^C67)</f>
        <v>135000</v>
      </c>
      <c r="Q67" s="81">
        <f>'Reduction amount'!F40*SUM($E$67:E67)</f>
        <v>310391.51406188251</v>
      </c>
      <c r="R67" s="76">
        <f>IF(OR(LEFT(D67,4)*1&lt;LEFT('General inputs'!$I$16,4)*1,LEFT(D67,4)*1&gt;LEFT('General inputs'!$I$16,4)+'General inputs'!$H$38-1),"",Q67/(1+'General inputs'!$H$34)^C67)</f>
        <v>310391.51406188251</v>
      </c>
      <c r="T67" s="81">
        <f>('Reduction amount'!H40+'Reduction amount'!I40)*SUM($E$67:E67)</f>
        <v>136539.3182612941</v>
      </c>
      <c r="U67" s="76">
        <f>IF(OR(LEFT(D67,4)*1&lt;LEFT('General inputs'!$I$16,4)*1,LEFT(D67,4)*1&gt;LEFT('General inputs'!$I$16,4)+'General inputs'!$H$38-1),"",T67/(1+'General inputs'!$H$34)^C67)</f>
        <v>136539.3182612941</v>
      </c>
      <c r="V67" s="47"/>
      <c r="W67" s="31"/>
      <c r="X67" s="31"/>
    </row>
    <row r="68" spans="2:24">
      <c r="B68" s="46"/>
      <c r="C68" s="26">
        <f>IF(D68='General inputs'!$I$16,0,IF(D68&lt;'General inputs'!$I$16,C69-1,C67+1))</f>
        <v>1</v>
      </c>
      <c r="D68" s="26" t="str">
        <f t="shared" si="1"/>
        <v>2023-24</v>
      </c>
      <c r="E68" s="76">
        <f>IF(LEFT(D68,4)*1&gt;LEFT('General inputs'!$I$16,4)+'General inputs'!$H$38-1,"",'ET inputs'!D40)</f>
        <v>652.66274078999413</v>
      </c>
      <c r="F68" s="76">
        <f>IF(LEFT(D68,4)*1&gt;LEFT('General inputs'!$I$16,4)+'General inputs'!$H$38-1,"",E68/(1+'General inputs'!$H$30)^C68)</f>
        <v>633.65314639805251</v>
      </c>
      <c r="G68" s="76">
        <f>IF(LEFT(D68,4)*1&gt;LEFT('General inputs'!$I$16,4)+'General inputs'!$H$38-1,"",E68/(1+'General inputs'!$H$32)^C68)</f>
        <v>626.3557973032573</v>
      </c>
      <c r="H68" s="76">
        <f>IF(LEFT(D68,4)*1&lt;LEFT('General inputs'!$I$16,4)*1,"",IF(LEFT(D68,4)*1&gt;LEFT('General inputs'!$I$16,4)+'General inputs'!$H$38-1,"",E68/(1+'General inputs'!$H$34)^C68))</f>
        <v>626.3557973032573</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2200000</v>
      </c>
      <c r="O68" s="177">
        <f>IF(N68="","",N68/(1+'General inputs'!$H$32)^C68)</f>
        <v>2111324.3761996161</v>
      </c>
      <c r="Q68" s="81">
        <f>'Reduction amount'!F41*SUM($E$67:E68)</f>
        <v>629802.07662437472</v>
      </c>
      <c r="R68" s="76">
        <f>IF(OR(LEFT(D68,4)*1&lt;LEFT('General inputs'!$I$16,4)*1,LEFT(D68,4)*1&gt;LEFT('General inputs'!$I$16,4)+'General inputs'!$H$38-1),"",Q68/(1+'General inputs'!$H$34)^C68)</f>
        <v>604416.58025371854</v>
      </c>
      <c r="T68" s="81">
        <f>('Reduction amount'!H41+'Reduction amount'!I41)*SUM($E$67:E68)</f>
        <v>262473.91916508804</v>
      </c>
      <c r="U68" s="76">
        <f>IF(OR(LEFT(D68,4)*1&lt;LEFT('General inputs'!$I$16,4)*1,LEFT(D68,4)*1&gt;LEFT('General inputs'!$I$16,4)+'General inputs'!$H$38-1),"",T68/(1+'General inputs'!$H$34)^C68)</f>
        <v>251894.35620449905</v>
      </c>
      <c r="V68" s="47"/>
      <c r="W68" s="31"/>
      <c r="X68" s="31"/>
    </row>
    <row r="69" spans="2:24">
      <c r="B69" s="46"/>
      <c r="C69" s="26">
        <f>IF(D69='General inputs'!$I$16,0,IF(D69&lt;'General inputs'!$I$16,C70-1,C68+1))</f>
        <v>2</v>
      </c>
      <c r="D69" s="26" t="str">
        <f t="shared" si="1"/>
        <v>2024-25</v>
      </c>
      <c r="E69" s="76">
        <f>IF(LEFT(D69,4)*1&gt;LEFT('General inputs'!$I$16,4)+'General inputs'!$H$38-1,"",'ET inputs'!D41)</f>
        <v>656.76994741782255</v>
      </c>
      <c r="F69" s="76">
        <f>IF(LEFT(D69,4)*1&gt;LEFT('General inputs'!$I$16,4)+'General inputs'!$H$38-1,"",E69/(1+'General inputs'!$H$30)^C69)</f>
        <v>619.06866567803047</v>
      </c>
      <c r="G69" s="76">
        <f>IF(LEFT(D69,4)*1&gt;LEFT('General inputs'!$I$16,4)+'General inputs'!$H$38-1,"",E69/(1+'General inputs'!$H$32)^C69)</f>
        <v>604.89199072526117</v>
      </c>
      <c r="H69" s="76">
        <f>IF(LEFT(D69,4)*1&lt;LEFT('General inputs'!$I$16,4)*1,"",IF(LEFT(D69,4)*1&gt;LEFT('General inputs'!$I$16,4)+'General inputs'!$H$38-1,"",E69/(1+'General inputs'!$H$34)^C69))</f>
        <v>604.89199072526117</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amount'!F42*SUM($E$67:E69)</f>
        <v>947678.73117460078</v>
      </c>
      <c r="R69" s="76">
        <f>IF(OR(LEFT(D69,4)*1&lt;LEFT('General inputs'!$I$16,4)*1,LEFT(D69,4)*1&gt;LEFT('General inputs'!$I$16,4)+'General inputs'!$H$38-1),"",Q69/(1+'General inputs'!$H$34)^C69)</f>
        <v>872822.02317870234</v>
      </c>
      <c r="T69" s="81">
        <f>('Reduction amount'!H42+'Reduction amount'!I42)*SUM($E$67:E69)</f>
        <v>392660.10898709594</v>
      </c>
      <c r="U69" s="76">
        <f>IF(OR(LEFT(D69,4)*1&lt;LEFT('General inputs'!$I$16,4)*1,LEFT(D69,4)*1&gt;LEFT('General inputs'!$I$16,4)+'General inputs'!$H$38-1),"",T69/(1+'General inputs'!$H$34)^C69)</f>
        <v>361644.06720714254</v>
      </c>
      <c r="V69" s="47"/>
      <c r="W69" s="31"/>
      <c r="X69" s="31"/>
    </row>
    <row r="70" spans="2:24">
      <c r="B70" s="46"/>
      <c r="C70" s="26">
        <f>IF(D70='General inputs'!$I$16,0,IF(D70&lt;'General inputs'!$I$16,C71-1,C69+1))</f>
        <v>3</v>
      </c>
      <c r="D70" s="26" t="str">
        <f t="shared" si="1"/>
        <v>2025-26</v>
      </c>
      <c r="E70" s="76">
        <f>IF(LEFT(D70,4)*1&gt;LEFT('General inputs'!$I$16,4)+'General inputs'!$H$38-1,"",'ET inputs'!D42)</f>
        <v>660.90300069688237</v>
      </c>
      <c r="F70" s="76">
        <f>IF(LEFT(D70,4)*1&gt;LEFT('General inputs'!$I$16,4)+'General inputs'!$H$38-1,"",E70/(1+'General inputs'!$H$30)^C70)</f>
        <v>604.81986872922732</v>
      </c>
      <c r="G70" s="76">
        <f>IF(LEFT(D70,4)*1&gt;LEFT('General inputs'!$I$16,4)+'General inputs'!$H$38-1,"",E70/(1+'General inputs'!$H$32)^C70)</f>
        <v>584.16370059775227</v>
      </c>
      <c r="H70" s="76">
        <f>IF(LEFT(D70,4)*1&lt;LEFT('General inputs'!$I$16,4)*1,"",IF(LEFT(D70,4)*1&gt;LEFT('General inputs'!$I$16,4)+'General inputs'!$H$38-1,"",E70/(1+'General inputs'!$H$34)^C70))</f>
        <v>584.16370059775227</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amount'!F43*SUM($E$67:E70)</f>
        <v>1267555.783511892</v>
      </c>
      <c r="R70" s="76">
        <f>IF(OR(LEFT(D70,4)*1&lt;LEFT('General inputs'!$I$16,4)*1,LEFT(D70,4)*1&gt;LEFT('General inputs'!$I$16,4)+'General inputs'!$H$38-1),"",Q70/(1+'General inputs'!$H$34)^C70)</f>
        <v>1120376.3281897942</v>
      </c>
      <c r="T70" s="81">
        <f>('Reduction amount'!H43+'Reduction amount'!I43)*SUM($E$67:E70)</f>
        <v>537637.4520602402</v>
      </c>
      <c r="U70" s="76">
        <f>IF(OR(LEFT(D70,4)*1&lt;LEFT('General inputs'!$I$16,4)*1,LEFT(D70,4)*1&gt;LEFT('General inputs'!$I$16,4)+'General inputs'!$H$38-1),"",T70/(1+'General inputs'!$H$34)^C70)</f>
        <v>475210.86035967525</v>
      </c>
      <c r="V70" s="47"/>
      <c r="W70" s="31"/>
      <c r="X70" s="31"/>
    </row>
    <row r="71" spans="2:24">
      <c r="B71" s="46"/>
      <c r="C71" s="26">
        <f>IF(D71='General inputs'!$I$16,0,IF(D71&lt;'General inputs'!$I$16,C72-1,C70+1))</f>
        <v>4</v>
      </c>
      <c r="D71" s="26" t="str">
        <f t="shared" si="1"/>
        <v>2026-27</v>
      </c>
      <c r="E71" s="76">
        <f>IF(LEFT(D71,4)*1&gt;LEFT('General inputs'!$I$16,4)+'General inputs'!$H$38-1,"",'ET inputs'!D43)</f>
        <v>665.0620632803184</v>
      </c>
      <c r="F71" s="76">
        <f>IF(LEFT(D71,4)*1&gt;LEFT('General inputs'!$I$16,4)+'General inputs'!$H$38-1,"",E71/(1+'General inputs'!$H$30)^C71)</f>
        <v>590.89902928464721</v>
      </c>
      <c r="G71" s="76">
        <f>IF(LEFT(D71,4)*1&gt;LEFT('General inputs'!$I$16,4)+'General inputs'!$H$38-1,"",E71/(1+'General inputs'!$H$32)^C71)</f>
        <v>564.14572242385657</v>
      </c>
      <c r="H71" s="76">
        <f>IF(LEFT(D71,4)*1&lt;LEFT('General inputs'!$I$16,4)*1,"",IF(LEFT(D71,4)*1&gt;LEFT('General inputs'!$I$16,4)+'General inputs'!$H$38-1,"",E71/(1+'General inputs'!$H$34)^C71))</f>
        <v>564.14572242385657</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400000</v>
      </c>
      <c r="O71" s="177">
        <f>IF(N71="","",N71/(1+'General inputs'!$H$32)^C71)</f>
        <v>339304.10623110441</v>
      </c>
      <c r="Q71" s="81">
        <f>'Reduction amount'!F44*SUM($E$67:E71)</f>
        <v>1589445.8221395661</v>
      </c>
      <c r="R71" s="76">
        <f>IF(OR(LEFT(D71,4)*1&lt;LEFT('General inputs'!$I$16,4)*1,LEFT(D71,4)*1&gt;LEFT('General inputs'!$I$16,4)+'General inputs'!$H$38-1),"",Q71/(1+'General inputs'!$H$34)^C71)</f>
        <v>1348263.735209571</v>
      </c>
      <c r="T71" s="81">
        <f>('Reduction amount'!H44+'Reduction amount'!I44)*SUM($E$67:E71)</f>
        <v>674200.88282077038</v>
      </c>
      <c r="U71" s="76">
        <f>IF(OR(LEFT(D71,4)*1&lt;LEFT('General inputs'!$I$16,4)*1,LEFT(D71,4)*1&gt;LEFT('General inputs'!$I$16,4)+'General inputs'!$H$38-1),"",T71/(1+'General inputs'!$H$34)^C71)</f>
        <v>571897.81991430756</v>
      </c>
      <c r="V71" s="47"/>
      <c r="W71" s="31"/>
      <c r="X71" s="31"/>
    </row>
    <row r="72" spans="2:24">
      <c r="B72" s="46"/>
      <c r="C72" s="26">
        <f>IF(D72='General inputs'!$I$16,0,IF(D72&lt;'General inputs'!$I$16,C73-1,C71+1))</f>
        <v>5</v>
      </c>
      <c r="D72" s="26" t="str">
        <f t="shared" si="1"/>
        <v>2027-28</v>
      </c>
      <c r="E72" s="76">
        <f>IF(LEFT(D72,4)*1&gt;LEFT('General inputs'!$I$16,4)+'General inputs'!$H$38-1,"",'ET inputs'!D44)</f>
        <v>669.24729884447879</v>
      </c>
      <c r="F72" s="76">
        <f>IF(LEFT(D72,4)*1&gt;LEFT('General inputs'!$I$16,4)+'General inputs'!$H$38-1,"",E72/(1+'General inputs'!$H$30)^C72)</f>
        <v>577.29859890862122</v>
      </c>
      <c r="G72" s="76">
        <f>IF(LEFT(D72,4)*1&gt;LEFT('General inputs'!$I$16,4)+'General inputs'!$H$38-1,"",E72/(1+'General inputs'!$H$32)^C72)</f>
        <v>544.81371540788552</v>
      </c>
      <c r="H72" s="76">
        <f>IF(LEFT(D72,4)*1&lt;LEFT('General inputs'!$I$16,4)*1,"",IF(LEFT(D72,4)*1&gt;LEFT('General inputs'!$I$16,4)+'General inputs'!$H$38-1,"",E72/(1+'General inputs'!$H$34)^C72))</f>
        <v>544.81371540788552</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amount'!F45*SUM($E$67:E72)</f>
        <v>1913361.5147802937</v>
      </c>
      <c r="R72" s="76">
        <f>IF(OR(LEFT(D72,4)*1&lt;LEFT('General inputs'!$I$16,4)*1,LEFT(D72,4)*1&gt;LEFT('General inputs'!$I$16,4)+'General inputs'!$H$38-1),"",Q72/(1+'General inputs'!$H$34)^C72)</f>
        <v>1557608.9699364672</v>
      </c>
      <c r="T72" s="81">
        <f>('Reduction amount'!H45+'Reduction amount'!I45)*SUM($E$67:E72)</f>
        <v>855280.50355933164</v>
      </c>
      <c r="U72" s="76">
        <f>IF(OR(LEFT(D72,4)*1&lt;LEFT('General inputs'!$I$16,4)*1,LEFT(D72,4)*1&gt;LEFT('General inputs'!$I$16,4)+'General inputs'!$H$38-1),"",T72/(1+'General inputs'!$H$34)^C72)</f>
        <v>696257.64596230304</v>
      </c>
      <c r="V72" s="47"/>
      <c r="W72" s="31"/>
      <c r="X72" s="31"/>
    </row>
    <row r="73" spans="2:24">
      <c r="B73" s="46"/>
      <c r="C73" s="26">
        <f>IF(D73='General inputs'!$I$16,0,IF(D73&lt;'General inputs'!$I$16,C74-1,C72+1))</f>
        <v>6</v>
      </c>
      <c r="D73" s="26" t="str">
        <f t="shared" si="1"/>
        <v>2028-29</v>
      </c>
      <c r="E73" s="76">
        <f>IF(LEFT(D73,4)*1&gt;LEFT('General inputs'!$I$16,4)+'General inputs'!$H$38-1,"",'ET inputs'!D45)</f>
        <v>673.45887209617649</v>
      </c>
      <c r="F73" s="76">
        <f>IF(LEFT(D73,4)*1&gt;LEFT('General inputs'!$I$16,4)+'General inputs'!$H$38-1,"",E73/(1+'General inputs'!$H$30)^C73)</f>
        <v>564.01120290447864</v>
      </c>
      <c r="G73" s="76">
        <f>IF(LEFT(D73,4)*1&gt;LEFT('General inputs'!$I$16,4)+'General inputs'!$H$38-1,"",E73/(1+'General inputs'!$H$32)^C73)</f>
        <v>526.14417285892875</v>
      </c>
      <c r="H73" s="76">
        <f>IF(LEFT(D73,4)*1&lt;LEFT('General inputs'!$I$16,4)*1,"",IF(LEFT(D73,4)*1&gt;LEFT('General inputs'!$I$16,4)+'General inputs'!$H$38-1,"",E73/(1+'General inputs'!$H$34)^C73))</f>
        <v>526.14417285892875</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amount'!F46*SUM($E$67:E73)</f>
        <v>2239315.608874843</v>
      </c>
      <c r="R73" s="76">
        <f>IF(OR(LEFT(D73,4)*1&lt;LEFT('General inputs'!$I$16,4)*1,LEFT(D73,4)*1&gt;LEFT('General inputs'!$I$16,4)+'General inputs'!$H$38-1),"",Q73/(1+'General inputs'!$H$34)^C73)</f>
        <v>1749480.0463973749</v>
      </c>
      <c r="T73" s="81">
        <f>('Reduction amount'!H46+'Reduction amount'!I46)*SUM($E$67:E73)</f>
        <v>992932.89838973153</v>
      </c>
      <c r="U73" s="76">
        <f>IF(OR(LEFT(D73,4)*1&lt;LEFT('General inputs'!$I$16,4)*1,LEFT(D73,4)*1&gt;LEFT('General inputs'!$I$16,4)+'General inputs'!$H$38-1),"",T73/(1+'General inputs'!$H$34)^C73)</f>
        <v>775735.35693665419</v>
      </c>
      <c r="V73" s="47"/>
      <c r="W73" s="31"/>
      <c r="X73" s="31"/>
    </row>
    <row r="74" spans="2:24">
      <c r="B74" s="46"/>
      <c r="C74" s="26">
        <f>IF(D74='General inputs'!$I$16,0,IF(D74&lt;'General inputs'!$I$16,C75-1,C73+1))</f>
        <v>7</v>
      </c>
      <c r="D74" s="26" t="str">
        <f t="shared" si="1"/>
        <v>2029-30</v>
      </c>
      <c r="E74" s="76">
        <f>IF(LEFT(D74,4)*1&gt;LEFT('General inputs'!$I$16,4)+'General inputs'!$H$38-1,"",'ET inputs'!D46)</f>
        <v>677.69694877823349</v>
      </c>
      <c r="F74" s="76">
        <f>IF(LEFT(D74,4)*1&gt;LEFT('General inputs'!$I$16,4)+'General inputs'!$H$38-1,"",E74/(1+'General inputs'!$H$30)^C74)</f>
        <v>551.0296363148733</v>
      </c>
      <c r="G74" s="76">
        <f>IF(LEFT(D74,4)*1&gt;LEFT('General inputs'!$I$16,4)+'General inputs'!$H$38-1,"",E74/(1+'General inputs'!$H$32)^C74)</f>
        <v>508.11439360719334</v>
      </c>
      <c r="H74" s="76">
        <f>IF(LEFT(D74,4)*1&lt;LEFT('General inputs'!$I$16,4)*1,"",IF(LEFT(D74,4)*1&gt;LEFT('General inputs'!$I$16,4)+'General inputs'!$H$38-1,"",E74/(1+'General inputs'!$H$34)^C74))</f>
        <v>508.11439360719334</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amount'!F47*SUM($E$67:E74)</f>
        <v>2567320.932083508</v>
      </c>
      <c r="R74" s="76">
        <f>IF(OR(LEFT(D74,4)*1&lt;LEFT('General inputs'!$I$16,4)*1,LEFT(D74,4)*1&gt;LEFT('General inputs'!$I$16,4)+'General inputs'!$H$38-1),"",Q74/(1+'General inputs'!$H$34)^C74)</f>
        <v>1924890.9427029784</v>
      </c>
      <c r="T74" s="81">
        <f>('Reduction amount'!H47+'Reduction amount'!I47)*SUM($E$67:E74)</f>
        <v>1146754.3642709372</v>
      </c>
      <c r="U74" s="76">
        <f>IF(OR(LEFT(D74,4)*1&lt;LEFT('General inputs'!$I$16,4)*1,LEFT(D74,4)*1&gt;LEFT('General inputs'!$I$16,4)+'General inputs'!$H$38-1),"",T74/(1+'General inputs'!$H$34)^C74)</f>
        <v>859797.87789867132</v>
      </c>
      <c r="V74" s="47"/>
      <c r="W74" s="31"/>
      <c r="X74" s="31"/>
    </row>
    <row r="75" spans="2:24">
      <c r="B75" s="46"/>
      <c r="C75" s="26">
        <f>IF(D75='General inputs'!$I$16,0,IF(D75&lt;'General inputs'!$I$16,C76-1,C74+1))</f>
        <v>8</v>
      </c>
      <c r="D75" s="26" t="str">
        <f t="shared" si="1"/>
        <v>2030-31</v>
      </c>
      <c r="E75" s="76">
        <f>IF(LEFT(D75,4)*1&gt;LEFT('General inputs'!$I$16,4)+'General inputs'!$H$38-1,"",'ET inputs'!D47)</f>
        <v>681.96169567687321</v>
      </c>
      <c r="F75" s="76">
        <f>IF(LEFT(D75,4)*1&gt;LEFT('General inputs'!$I$16,4)+'General inputs'!$H$38-1,"",E75/(1+'General inputs'!$H$30)^C75)</f>
        <v>538.34686001571379</v>
      </c>
      <c r="G75" s="76">
        <f>IF(LEFT(D75,4)*1&gt;LEFT('General inputs'!$I$16,4)+'General inputs'!$H$38-1,"",E75/(1+'General inputs'!$H$32)^C75)</f>
        <v>490.70245440129275</v>
      </c>
      <c r="H75" s="76">
        <f>IF(LEFT(D75,4)*1&lt;LEFT('General inputs'!$I$16,4)*1,"",IF(LEFT(D75,4)*1&gt;LEFT('General inputs'!$I$16,4)+'General inputs'!$H$38-1,"",E75/(1+'General inputs'!$H$34)^C75))</f>
        <v>490.70245440129275</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10684640</v>
      </c>
      <c r="O75" s="177">
        <f>IF(N75="","",N75/(1+'General inputs'!$H$32)^C75)</f>
        <v>7688084.3977466654</v>
      </c>
      <c r="Q75" s="81">
        <f>'Reduction amount'!F48*SUM($E$67:E75)</f>
        <v>2897390.3927911147</v>
      </c>
      <c r="R75" s="76">
        <f>IF(OR(LEFT(D75,4)*1&lt;LEFT('General inputs'!$I$16,4)*1,LEFT(D75,4)*1&gt;LEFT('General inputs'!$I$16,4)+'General inputs'!$H$38-1),"",Q75/(1+'General inputs'!$H$34)^C75)</f>
        <v>2084804.1555914334</v>
      </c>
      <c r="T75" s="81">
        <f>('Reduction amount'!H48+'Reduction amount'!I48)*SUM($E$67:E75)</f>
        <v>1291553.6719931467</v>
      </c>
      <c r="U75" s="76">
        <f>IF(OR(LEFT(D75,4)*1&lt;LEFT('General inputs'!$I$16,4)*1,LEFT(D75,4)*1&gt;LEFT('General inputs'!$I$16,4)+'General inputs'!$H$38-1),"",T75/(1+'General inputs'!$H$34)^C75)</f>
        <v>929331.60448109859</v>
      </c>
      <c r="V75" s="47"/>
      <c r="W75" s="31"/>
      <c r="X75" s="31"/>
    </row>
    <row r="76" spans="2:24">
      <c r="B76" s="46"/>
      <c r="C76" s="26">
        <f>IF(D76='General inputs'!$I$16,0,IF(D76&lt;'General inputs'!$I$16,C77-1,C75+1))</f>
        <v>9</v>
      </c>
      <c r="D76" s="26" t="str">
        <f t="shared" si="1"/>
        <v>2031-32</v>
      </c>
      <c r="E76" s="76">
        <f>IF(LEFT(D76,4)*1&gt;LEFT('General inputs'!$I$16,4)+'General inputs'!$H$38-1,"",'ET inputs'!D48)</f>
        <v>686.25328062780318</v>
      </c>
      <c r="F76" s="76">
        <f>IF(LEFT(D76,4)*1&gt;LEFT('General inputs'!$I$16,4)+'General inputs'!$H$38-1,"",E76/(1+'General inputs'!$H$30)^C76)</f>
        <v>525.95599689885489</v>
      </c>
      <c r="G76" s="76">
        <f>IF(LEFT(D76,4)*1&gt;LEFT('General inputs'!$I$16,4)+'General inputs'!$H$38-1,"",E76/(1+'General inputs'!$H$32)^C76)</f>
        <v>473.88718325035086</v>
      </c>
      <c r="H76" s="76">
        <f>IF(LEFT(D76,4)*1&lt;LEFT('General inputs'!$I$16,4)*1,"",IF(LEFT(D76,4)*1&gt;LEFT('General inputs'!$I$16,4)+'General inputs'!$H$38-1,"",E76/(1+'General inputs'!$H$34)^C76))</f>
        <v>473.88718325035086</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amount'!F49*SUM($E$67:E76)</f>
        <v>3229536.9806149714</v>
      </c>
      <c r="R76" s="76">
        <f>IF(OR(LEFT(D76,4)*1&lt;LEFT('General inputs'!$I$16,4)*1,LEFT(D76,4)*1&gt;LEFT('General inputs'!$I$16,4)+'General inputs'!$H$38-1),"",Q76/(1+'General inputs'!$H$34)^C76)</f>
        <v>2230133.1391033744</v>
      </c>
      <c r="T76" s="81">
        <f>('Reduction amount'!H49+'Reduction amount'!I49)*SUM($E$67:E76)</f>
        <v>1437277.4083150099</v>
      </c>
      <c r="U76" s="76">
        <f>IF(OR(LEFT(D76,4)*1&lt;LEFT('General inputs'!$I$16,4)*1,LEFT(D76,4)*1&gt;LEFT('General inputs'!$I$16,4)+'General inputs'!$H$38-1),"",T76/(1+'General inputs'!$H$34)^C76)</f>
        <v>992501.40116294799</v>
      </c>
      <c r="V76" s="47"/>
      <c r="W76" s="31"/>
      <c r="X76" s="31"/>
    </row>
    <row r="77" spans="2:24">
      <c r="B77" s="46"/>
      <c r="C77" s="26">
        <f>IF(D77='General inputs'!$I$16,0,IF(D77&lt;'General inputs'!$I$16,C78-1,C76+1))</f>
        <v>10</v>
      </c>
      <c r="D77" s="26" t="str">
        <f t="shared" si="1"/>
        <v>2032-33</v>
      </c>
      <c r="E77" s="76">
        <f>IF(LEFT(D77,4)*1&gt;LEFT('General inputs'!$I$16,4)+'General inputs'!$H$38-1,"",'ET inputs'!D49)</f>
        <v>690.57187252279255</v>
      </c>
      <c r="F77" s="76">
        <f>IF(LEFT(D77,4)*1&gt;LEFT('General inputs'!$I$16,4)+'General inputs'!$H$38-1,"",E77/(1+'General inputs'!$H$30)^C77)</f>
        <v>513.85032814304691</v>
      </c>
      <c r="G77" s="76">
        <f>IF(LEFT(D77,4)*1&gt;LEFT('General inputs'!$I$16,4)+'General inputs'!$H$38-1,"",E77/(1+'General inputs'!$H$32)^C77)</f>
        <v>457.64813367998488</v>
      </c>
      <c r="H77" s="76">
        <f>IF(LEFT(D77,4)*1&lt;LEFT('General inputs'!$I$16,4)*1,"",IF(LEFT(D77,4)*1&gt;LEFT('General inputs'!$I$16,4)+'General inputs'!$H$38-1,"",E77/(1+'General inputs'!$H$34)^C77))</f>
        <v>457.64813367998488</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amount'!F50*SUM($E$67:E77)</f>
        <v>3563773.7669160031</v>
      </c>
      <c r="R77" s="76">
        <f>IF(OR(LEFT(D77,4)*1&lt;LEFT('General inputs'!$I$16,4)*1,LEFT(D77,4)*1&gt;LEFT('General inputs'!$I$16,4)+'General inputs'!$H$38-1),"",Q77/(1+'General inputs'!$H$34)^C77)</f>
        <v>2361744.6325008962</v>
      </c>
      <c r="T77" s="81">
        <f>('Reduction amount'!H50+'Reduction amount'!I50)*SUM($E$67:E77)</f>
        <v>1581535.056603075</v>
      </c>
      <c r="U77" s="76">
        <f>IF(OR(LEFT(D77,4)*1&lt;LEFT('General inputs'!$I$16,4)*1,LEFT(D77,4)*1&gt;LEFT('General inputs'!$I$16,4)+'General inputs'!$H$38-1),"",T77/(1+'General inputs'!$H$34)^C77)</f>
        <v>1048097.3752373295</v>
      </c>
      <c r="V77" s="47"/>
      <c r="W77" s="31"/>
      <c r="X77" s="31"/>
    </row>
    <row r="78" spans="2:24">
      <c r="B78" s="46"/>
      <c r="C78" s="26">
        <f>IF(D78='General inputs'!$I$16,0,IF(D78&lt;'General inputs'!$I$16,C79-1,C77+1))</f>
        <v>11</v>
      </c>
      <c r="D78" s="26" t="str">
        <f t="shared" si="1"/>
        <v>2033-34</v>
      </c>
      <c r="E78" s="76">
        <f>IF(LEFT(D78,4)*1&gt;LEFT('General inputs'!$I$16,4)+'General inputs'!$H$38-1,"",'ET inputs'!D50)</f>
        <v>694.91764131654054</v>
      </c>
      <c r="F78" s="76">
        <f>IF(LEFT(D78,4)*1&gt;LEFT('General inputs'!$I$16,4)+'General inputs'!$H$38-1,"",E78/(1+'General inputs'!$H$30)^C78)</f>
        <v>502.023289570896</v>
      </c>
      <c r="G78" s="76">
        <f>IF(LEFT(D78,4)*1&gt;LEFT('General inputs'!$I$16,4)+'General inputs'!$H$38-1,"",E78/(1+'General inputs'!$H$32)^C78)</f>
        <v>441.96555987064096</v>
      </c>
      <c r="H78" s="76">
        <f>IF(LEFT(D78,4)*1&lt;LEFT('General inputs'!$I$16,4)*1,"",IF(LEFT(D78,4)*1&gt;LEFT('General inputs'!$I$16,4)+'General inputs'!$H$38-1,"",E78/(1+'General inputs'!$H$34)^C78))</f>
        <v>441.96555987064096</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amount'!F51*SUM($E$67:E78)</f>
        <v>3900113.9053132087</v>
      </c>
      <c r="R78" s="76">
        <f>IF(OR(LEFT(D78,4)*1&lt;LEFT('General inputs'!$I$16,4)*1,LEFT(D78,4)*1&gt;LEFT('General inputs'!$I$16,4)+'General inputs'!$H$38-1),"",Q78/(1+'General inputs'!$H$34)^C78)</f>
        <v>2480460.8823218201</v>
      </c>
      <c r="T78" s="81">
        <f>('Reduction amount'!H51+'Reduction amount'!I51)*SUM($E$67:E78)</f>
        <v>1727976.0864780259</v>
      </c>
      <c r="U78" s="76">
        <f>IF(OR(LEFT(D78,4)*1&lt;LEFT('General inputs'!$I$16,4)*1,LEFT(D78,4)*1&gt;LEFT('General inputs'!$I$16,4)+'General inputs'!$H$38-1),"",T78/(1+'General inputs'!$H$34)^C78)</f>
        <v>1098987.6686055602</v>
      </c>
      <c r="V78" s="47"/>
      <c r="W78" s="31"/>
      <c r="X78" s="31"/>
    </row>
    <row r="79" spans="2:24">
      <c r="B79" s="46"/>
      <c r="C79" s="26">
        <f>IF(D79='General inputs'!$I$16,0,IF(D79&lt;'General inputs'!$I$16,C80-1,C78+1))</f>
        <v>12</v>
      </c>
      <c r="D79" s="26" t="str">
        <f t="shared" si="1"/>
        <v>2034-35</v>
      </c>
      <c r="E79" s="76">
        <f>IF(LEFT(D79,4)*1&gt;LEFT('General inputs'!$I$16,4)+'General inputs'!$H$38-1,"",'ET inputs'!D51)</f>
        <v>699.29075803339947</v>
      </c>
      <c r="F79" s="76">
        <f>IF(LEFT(D79,4)*1&gt;LEFT('General inputs'!$I$16,4)+'General inputs'!$H$38-1,"",E79/(1+'General inputs'!$H$30)^C79)</f>
        <v>490.46846808951915</v>
      </c>
      <c r="G79" s="76">
        <f>IF(LEFT(D79,4)*1&gt;LEFT('General inputs'!$I$16,4)+'General inputs'!$H$38-1,"",E79/(1+'General inputs'!$H$32)^C79)</f>
        <v>426.82039264773624</v>
      </c>
      <c r="H79" s="76">
        <f>IF(LEFT(D79,4)*1&lt;LEFT('General inputs'!$I$16,4)*1,"",IF(LEFT(D79,4)*1&gt;LEFT('General inputs'!$I$16,4)+'General inputs'!$H$38-1,"",E79/(1+'General inputs'!$H$34)^C79))</f>
        <v>426.82039264773624</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amount'!F52*SUM($E$67:E79)</f>
        <v>4238570.6322013745</v>
      </c>
      <c r="R79" s="76">
        <f>IF(OR(LEFT(D79,4)*1&lt;LEFT('General inputs'!$I$16,4)*1,LEFT(D79,4)*1&gt;LEFT('General inputs'!$I$16,4)+'General inputs'!$H$38-1),"",Q79/(1+'General inputs'!$H$34)^C79)</f>
        <v>2587061.7632486252</v>
      </c>
      <c r="T79" s="81">
        <f>('Reduction amount'!H52+'Reduction amount'!I52)*SUM($E$67:E79)</f>
        <v>1874954.4883353598</v>
      </c>
      <c r="U79" s="76">
        <f>IF(OR(LEFT(D79,4)*1&lt;LEFT('General inputs'!$I$16,4)*1,LEFT(D79,4)*1&gt;LEFT('General inputs'!$I$16,4)+'General inputs'!$H$38-1),"",T79/(1+'General inputs'!$H$34)^C79)</f>
        <v>1144400.6684122533</v>
      </c>
      <c r="V79" s="47"/>
      <c r="W79" s="31"/>
      <c r="X79" s="31"/>
    </row>
    <row r="80" spans="2:24">
      <c r="B80" s="46"/>
      <c r="C80" s="26">
        <f>IF(D80='General inputs'!$I$16,0,IF(D80&lt;'General inputs'!$I$16,C81-1,C79+1))</f>
        <v>13</v>
      </c>
      <c r="D80" s="26" t="str">
        <f t="shared" si="1"/>
        <v>2035-36</v>
      </c>
      <c r="E80" s="76">
        <f>IF(LEFT(D80,4)*1&gt;LEFT('General inputs'!$I$16,4)+'General inputs'!$H$38-1,"",'ET inputs'!D52)</f>
        <v>703.69139477369026</v>
      </c>
      <c r="F80" s="76">
        <f>IF(LEFT(D80,4)*1&gt;LEFT('General inputs'!$I$16,4)+'General inputs'!$H$38-1,"",E80/(1+'General inputs'!$H$30)^C80)</f>
        <v>479.17959821281272</v>
      </c>
      <c r="G80" s="76">
        <f>IF(LEFT(D80,4)*1&gt;LEFT('General inputs'!$I$16,4)+'General inputs'!$H$38-1,"",E80/(1+'General inputs'!$H$32)^C80)</f>
        <v>412.19421629429962</v>
      </c>
      <c r="H80" s="76">
        <f>IF(LEFT(D80,4)*1&lt;LEFT('General inputs'!$I$16,4)*1,"",IF(LEFT(D80,4)*1&gt;LEFT('General inputs'!$I$16,4)+'General inputs'!$H$38-1,"",E80/(1+'General inputs'!$H$34)^C80))</f>
        <v>412.19421629429962</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amount'!F53*SUM($E$67:E80)</f>
        <v>4579157.26727184</v>
      </c>
      <c r="R80" s="76">
        <f>IF(OR(LEFT(D80,4)*1&lt;LEFT('General inputs'!$I$16,4)*1,LEFT(D80,4)*1&gt;LEFT('General inputs'!$I$16,4)+'General inputs'!$H$38-1),"",Q80/(1+'General inputs'!$H$34)^C80)</f>
        <v>2682286.8022686145</v>
      </c>
      <c r="T80" s="81">
        <f>('Reduction amount'!H53+'Reduction amount'!I53)*SUM($E$67:E80)</f>
        <v>2020032.7854033276</v>
      </c>
      <c r="U80" s="76">
        <f>IF(OR(LEFT(D80,4)*1&lt;LEFT('General inputs'!$I$16,4)*1,LEFT(D80,4)*1&gt;LEFT('General inputs'!$I$16,4)+'General inputs'!$H$38-1),"",T80/(1+'General inputs'!$H$34)^C80)</f>
        <v>1183254.2461825865</v>
      </c>
      <c r="V80" s="47"/>
      <c r="W80" s="31"/>
      <c r="X80" s="31"/>
    </row>
    <row r="81" spans="2:24">
      <c r="B81" s="46"/>
      <c r="C81" s="26">
        <f>IF(D81='General inputs'!$I$16,0,IF(D81&lt;'General inputs'!$I$16,C82-1,C80+1))</f>
        <v>14</v>
      </c>
      <c r="D81" s="26" t="str">
        <f t="shared" si="1"/>
        <v>2036-37</v>
      </c>
      <c r="E81" s="76">
        <f>IF(LEFT(D81,4)*1&gt;LEFT('General inputs'!$I$16,4)+'General inputs'!$H$38-1,"",'ET inputs'!D53)</f>
        <v>708.11972472100751</v>
      </c>
      <c r="F81" s="76">
        <f>IF(LEFT(D81,4)*1&gt;LEFT('General inputs'!$I$16,4)+'General inputs'!$H$38-1,"",E81/(1+'General inputs'!$H$30)^C81)</f>
        <v>468.15055866443714</v>
      </c>
      <c r="G81" s="76">
        <f>IF(LEFT(D81,4)*1&gt;LEFT('General inputs'!$I$16,4)+'General inputs'!$H$38-1,"",E81/(1+'General inputs'!$H$32)^C81)</f>
        <v>398.06924615877483</v>
      </c>
      <c r="H81" s="76">
        <f>IF(LEFT(D81,4)*1&lt;LEFT('General inputs'!$I$16,4)*1,"",IF(LEFT(D81,4)*1&gt;LEFT('General inputs'!$I$16,4)+'General inputs'!$H$38-1,"",E81/(1+'General inputs'!$H$34)^C81))</f>
        <v>398.06924615877483</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amount'!F54*SUM($E$67:E81)</f>
        <v>4921887.2140368074</v>
      </c>
      <c r="R81" s="76">
        <f>IF(OR(LEFT(D81,4)*1&lt;LEFT('General inputs'!$I$16,4)*1,LEFT(D81,4)*1&gt;LEFT('General inputs'!$I$16,4)+'General inputs'!$H$38-1),"",Q81/(1+'General inputs'!$H$34)^C81)</f>
        <v>2766837.1104082312</v>
      </c>
      <c r="T81" s="81">
        <f>('Reduction amount'!H54+'Reduction amount'!I54)*SUM($E$67:E81)</f>
        <v>2167765.9037525337</v>
      </c>
      <c r="U81" s="76">
        <f>IF(OR(LEFT(D81,4)*1&lt;LEFT('General inputs'!$I$16,4)*1,LEFT(D81,4)*1&gt;LEFT('General inputs'!$I$16,4)+'General inputs'!$H$38-1),"",T81/(1+'General inputs'!$H$34)^C81)</f>
        <v>1218608.8157556253</v>
      </c>
      <c r="V81" s="47"/>
      <c r="W81" s="31"/>
      <c r="X81" s="31"/>
    </row>
    <row r="82" spans="2:24">
      <c r="B82" s="46"/>
      <c r="C82" s="26">
        <f>IF(D82='General inputs'!$I$16,0,IF(D82&lt;'General inputs'!$I$16,C83-1,C81+1))</f>
        <v>15</v>
      </c>
      <c r="D82" s="26" t="str">
        <f t="shared" si="1"/>
        <v>2037-38</v>
      </c>
      <c r="E82" s="76">
        <f>IF(LEFT(D82,4)*1&gt;LEFT('General inputs'!$I$16,4)+'General inputs'!$H$38-1,"",'ET inputs'!D54)</f>
        <v>712.57592214865144</v>
      </c>
      <c r="F82" s="76">
        <f>IF(LEFT(D82,4)*1&gt;LEFT('General inputs'!$I$16,4)+'General inputs'!$H$38-1,"",E82/(1+'General inputs'!$H$30)^C82)</f>
        <v>457.37536905834531</v>
      </c>
      <c r="G82" s="76">
        <f>IF(LEFT(D82,4)*1&gt;LEFT('General inputs'!$I$16,4)+'General inputs'!$H$38-1,"",E82/(1+'General inputs'!$H$32)^C82)</f>
        <v>384.42830702959475</v>
      </c>
      <c r="H82" s="76">
        <f>IF(LEFT(D82,4)*1&lt;LEFT('General inputs'!$I$16,4)*1,"",IF(LEFT(D82,4)*1&gt;LEFT('General inputs'!$I$16,4)+'General inputs'!$H$38-1,"",E82/(1+'General inputs'!$H$34)^C82))</f>
        <v>384.42830702959475</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amount'!F55*SUM($E$67:E82)</f>
        <v>5266773.9603567552</v>
      </c>
      <c r="R82" s="76">
        <f>IF(OR(LEFT(D82,4)*1&lt;LEFT('General inputs'!$I$16,4)*1,LEFT(D82,4)*1&gt;LEFT('General inputs'!$I$16,4)+'General inputs'!$H$38-1),"",Q82/(1+'General inputs'!$H$34)^C82)</f>
        <v>2841377.2261380544</v>
      </c>
      <c r="T82" s="81">
        <f>('Reduction amount'!H55+'Reduction amount'!I55)*SUM($E$67:E82)</f>
        <v>2316074.7308312636</v>
      </c>
      <c r="U82" s="76">
        <f>IF(OR(LEFT(D82,4)*1&lt;LEFT('General inputs'!$I$16,4)*1,LEFT(D82,4)*1&gt;LEFT('General inputs'!$I$16,4)+'General inputs'!$H$38-1),"",T82/(1+'General inputs'!$H$34)^C82)</f>
        <v>1249501.5058083127</v>
      </c>
      <c r="V82" s="47"/>
      <c r="W82" s="31"/>
      <c r="X82" s="31"/>
    </row>
    <row r="83" spans="2:24">
      <c r="B83" s="46"/>
      <c r="C83" s="26">
        <f>IF(D83='General inputs'!$I$16,0,IF(D83&lt;'General inputs'!$I$16,C84-1,C82+1))</f>
        <v>16</v>
      </c>
      <c r="D83" s="26" t="str">
        <f t="shared" si="1"/>
        <v>2038-39</v>
      </c>
      <c r="E83" s="76">
        <f>IF(LEFT(D83,4)*1&gt;LEFT('General inputs'!$I$16,4)+'General inputs'!$H$38-1,"",'ET inputs'!D55)</f>
        <v>717.06016242672922</v>
      </c>
      <c r="F83" s="76">
        <f>IF(LEFT(D83,4)*1&gt;LEFT('General inputs'!$I$16,4)+'General inputs'!$H$38-1,"",E83/(1+'General inputs'!$H$30)^C83)</f>
        <v>446.8481866561429</v>
      </c>
      <c r="G83" s="76">
        <f>IF(LEFT(D83,4)*1&gt;LEFT('General inputs'!$I$16,4)+'General inputs'!$H$38-1,"",E83/(1+'General inputs'!$H$32)^C83)</f>
        <v>371.2548122511804</v>
      </c>
      <c r="H83" s="76">
        <f>IF(LEFT(D83,4)*1&lt;LEFT('General inputs'!$I$16,4)*1,"",IF(LEFT(D83,4)*1&gt;LEFT('General inputs'!$I$16,4)+'General inputs'!$H$38-1,"",E83/(1+'General inputs'!$H$34)^C83))</f>
        <v>371.2548122511804</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amount'!F56*SUM($E$67:E83)</f>
        <v>5613831.0789712919</v>
      </c>
      <c r="R83" s="76">
        <f>IF(OR(LEFT(D83,4)*1&lt;LEFT('General inputs'!$I$16,4)*1,LEFT(D83,4)*1&gt;LEFT('General inputs'!$I$16,4)+'General inputs'!$H$38-1),"",Q83/(1+'General inputs'!$H$34)^C83)</f>
        <v>2906536.8743676268</v>
      </c>
      <c r="T83" s="81">
        <f>('Reduction amount'!H56+'Reduction amount'!I56)*SUM($E$67:E83)</f>
        <v>2453615.3438958409</v>
      </c>
      <c r="U83" s="76">
        <f>IF(OR(LEFT(D83,4)*1&lt;LEFT('General inputs'!$I$16,4)*1,LEFT(D83,4)*1&gt;LEFT('General inputs'!$I$16,4)+'General inputs'!$H$38-1),"",T83/(1+'General inputs'!$H$34)^C83)</f>
        <v>1270348.7818258838</v>
      </c>
      <c r="V83" s="47"/>
      <c r="W83" s="31"/>
      <c r="X83" s="31"/>
    </row>
    <row r="84" spans="2:24">
      <c r="B84" s="46"/>
      <c r="C84" s="26">
        <f>IF(D84='General inputs'!$I$16,0,IF(D84&lt;'General inputs'!$I$16,C85-1,C83+1))</f>
        <v>17</v>
      </c>
      <c r="D84" s="26" t="str">
        <f t="shared" si="1"/>
        <v>2039-40</v>
      </c>
      <c r="E84" s="76">
        <f>IF(LEFT(D84,4)*1&gt;LEFT('General inputs'!$I$16,4)+'General inputs'!$H$38-1,"",'ET inputs'!D56)</f>
        <v>721.57262202890706</v>
      </c>
      <c r="F84" s="76">
        <f>IF(LEFT(D84,4)*1&gt;LEFT('General inputs'!$I$16,4)+'General inputs'!$H$38-1,"",E84/(1+'General inputs'!$H$30)^C84)</f>
        <v>436.56330319882181</v>
      </c>
      <c r="G84" s="76">
        <f>IF(LEFT(D84,4)*1&gt;LEFT('General inputs'!$I$16,4)+'General inputs'!$H$38-1,"",E84/(1+'General inputs'!$H$32)^C84)</f>
        <v>358.53274355536541</v>
      </c>
      <c r="H84" s="76">
        <f>IF(LEFT(D84,4)*1&lt;LEFT('General inputs'!$I$16,4)*1,"",IF(LEFT(D84,4)*1&gt;LEFT('General inputs'!$I$16,4)+'General inputs'!$H$38-1,"",E84/(1+'General inputs'!$H$34)^C84))</f>
        <v>358.53274355536541</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amount'!F57*SUM($E$67:E84)</f>
        <v>5963072.2280332828</v>
      </c>
      <c r="R84" s="76">
        <f>IF(OR(LEFT(D84,4)*1&lt;LEFT('General inputs'!$I$16,4)*1,LEFT(D84,4)*1&gt;LEFT('General inputs'!$I$16,4)+'General inputs'!$H$38-1),"",Q84/(1+'General inputs'!$H$34)^C84)</f>
        <v>2962912.6447787113</v>
      </c>
      <c r="T84" s="81">
        <f>('Reduction amount'!H57+'Reduction amount'!I57)*SUM($E$67:E84)</f>
        <v>2602437.4932385748</v>
      </c>
      <c r="U84" s="76">
        <f>IF(OR(LEFT(D84,4)*1&lt;LEFT('General inputs'!$I$16,4)*1,LEFT(D84,4)*1&gt;LEFT('General inputs'!$I$16,4)+'General inputs'!$H$38-1),"",T84/(1+'General inputs'!$H$34)^C84)</f>
        <v>1293090.9875136511</v>
      </c>
      <c r="V84" s="47"/>
      <c r="W84" s="31"/>
      <c r="X84" s="31"/>
    </row>
    <row r="85" spans="2:24">
      <c r="B85" s="46"/>
      <c r="C85" s="26">
        <f>IF(D85='General inputs'!$I$16,0,IF(D85&lt;'General inputs'!$I$16,C86-1,C84+1))</f>
        <v>18</v>
      </c>
      <c r="D85" s="26" t="str">
        <f t="shared" si="1"/>
        <v>2040-41</v>
      </c>
      <c r="E85" s="76">
        <f>IF(LEFT(D85,4)*1&gt;LEFT('General inputs'!$I$16,4)+'General inputs'!$H$38-1,"",'ET inputs'!D57)</f>
        <v>726.11347853933694</v>
      </c>
      <c r="F85" s="76">
        <f>IF(LEFT(D85,4)*1&gt;LEFT('General inputs'!$I$16,4)+'General inputs'!$H$38-1,"",E85/(1+'General inputs'!$H$30)^C85)</f>
        <v>426.51514181150793</v>
      </c>
      <c r="G85" s="76">
        <f>IF(LEFT(D85,4)*1&gt;LEFT('General inputs'!$I$16,4)+'General inputs'!$H$38-1,"",E85/(1+'General inputs'!$H$32)^C85)</f>
        <v>346.24663158403092</v>
      </c>
      <c r="H85" s="76">
        <f>IF(LEFT(D85,4)*1&lt;LEFT('General inputs'!$I$16,4)*1,"",IF(LEFT(D85,4)*1&gt;LEFT('General inputs'!$I$16,4)+'General inputs'!$H$38-1,"",E85/(1+'General inputs'!$H$34)^C85))</f>
        <v>346.24663158403092</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amount'!F58*SUM($E$67:E85)</f>
        <v>6314511.1516463226</v>
      </c>
      <c r="R85" s="76">
        <f>IF(OR(LEFT(D85,4)*1&lt;LEFT('General inputs'!$I$16,4)*1,LEFT(D85,4)*1&gt;LEFT('General inputs'!$I$16,4)+'General inputs'!$H$38-1),"",Q85/(1+'General inputs'!$H$34)^C85)</f>
        <v>3011069.5930827465</v>
      </c>
      <c r="T85" s="81">
        <f>('Reduction amount'!H58+'Reduction amount'!I58)*SUM($E$67:E85)</f>
        <v>2751639.5599043923</v>
      </c>
      <c r="U85" s="76">
        <f>IF(OR(LEFT(D85,4)*1&lt;LEFT('General inputs'!$I$16,4)*1,LEFT(D85,4)*1&gt;LEFT('General inputs'!$I$16,4)+'General inputs'!$H$38-1),"",T85/(1+'General inputs'!$H$34)^C85)</f>
        <v>1312117.1237129795</v>
      </c>
      <c r="V85" s="47"/>
      <c r="W85" s="31"/>
      <c r="X85" s="31"/>
    </row>
    <row r="86" spans="2:24">
      <c r="B86" s="46"/>
      <c r="C86" s="26">
        <f>IF(D86='General inputs'!$I$16,0,IF(D86&lt;'General inputs'!$I$16,C87-1,C85+1))</f>
        <v>19</v>
      </c>
      <c r="D86" s="26" t="str">
        <f t="shared" si="1"/>
        <v>2041-42</v>
      </c>
      <c r="E86" s="76">
        <f>IF(LEFT(D86,4)*1&gt;LEFT('General inputs'!$I$16,4)+'General inputs'!$H$38-1,"",'ET inputs'!D58)</f>
        <v>730.6829106597288</v>
      </c>
      <c r="F86" s="76">
        <f>IF(LEFT(D86,4)*1&gt;LEFT('General inputs'!$I$16,4)+'General inputs'!$H$38-1,"",E86/(1+'General inputs'!$H$30)^C86)</f>
        <v>416.6982539795095</v>
      </c>
      <c r="G86" s="76">
        <f>IF(LEFT(D86,4)*1&gt;LEFT('General inputs'!$I$16,4)+'General inputs'!$H$38-1,"",E86/(1+'General inputs'!$H$32)^C86)</f>
        <v>334.38153707923453</v>
      </c>
      <c r="H86" s="76">
        <f>IF(LEFT(D86,4)*1&lt;LEFT('General inputs'!$I$16,4)*1,"",IF(LEFT(D86,4)*1&gt;LEFT('General inputs'!$I$16,4)+'General inputs'!$H$38-1,"",E86/(1+'General inputs'!$H$34)^C86))</f>
        <v>334.38153707923453</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amount'!F59*SUM($E$67:E86)</f>
        <v>6668161.6804056307</v>
      </c>
      <c r="R86" s="76">
        <f>IF(OR(LEFT(D86,4)*1&lt;LEFT('General inputs'!$I$16,4)*1,LEFT(D86,4)*1&gt;LEFT('General inputs'!$I$16,4)+'General inputs'!$H$38-1),"",Q86/(1+'General inputs'!$H$34)^C86)</f>
        <v>3051542.7686322862</v>
      </c>
      <c r="T86" s="81">
        <f>('Reduction amount'!H59+'Reduction amount'!I59)*SUM($E$67:E86)</f>
        <v>2901476.9625897226</v>
      </c>
      <c r="U86" s="76">
        <f>IF(OR(LEFT(D86,4)*1&lt;LEFT('General inputs'!$I$16,4)*1,LEFT(D86,4)*1&gt;LEFT('General inputs'!$I$16,4)+'General inputs'!$H$38-1),"",T86/(1+'General inputs'!$H$34)^C86)</f>
        <v>1327799.394780908</v>
      </c>
      <c r="V86" s="47"/>
      <c r="W86" s="31"/>
      <c r="X86" s="31"/>
    </row>
    <row r="87" spans="2:24">
      <c r="B87" s="46"/>
      <c r="C87" s="26">
        <f>IF(D87='General inputs'!$I$16,0,IF(D87&lt;'General inputs'!$I$16,C88-1,C86+1))</f>
        <v>20</v>
      </c>
      <c r="D87" s="26" t="str">
        <f t="shared" si="1"/>
        <v>2042-43</v>
      </c>
      <c r="E87" s="76">
        <f>IF(LEFT(D87,4)*1&gt;LEFT('General inputs'!$I$16,4)+'General inputs'!$H$38-1,"",'ET inputs'!D59)</f>
        <v>735.28109821659746</v>
      </c>
      <c r="F87" s="76">
        <f>IF(LEFT(D87,4)*1&gt;LEFT('General inputs'!$I$16,4)+'General inputs'!$H$38-1,"",E87/(1+'General inputs'!$H$30)^C87)</f>
        <v>407.1073165940312</v>
      </c>
      <c r="G87" s="76">
        <f>IF(LEFT(D87,4)*1&gt;LEFT('General inputs'!$I$16,4)+'General inputs'!$H$38-1,"",E87/(1+'General inputs'!$H$32)^C87)</f>
        <v>322.92303271795964</v>
      </c>
      <c r="H87" s="76">
        <f>IF(LEFT(D87,4)*1&lt;LEFT('General inputs'!$I$16,4)*1,"",IF(LEFT(D87,4)*1&gt;LEFT('General inputs'!$I$16,4)+'General inputs'!$H$38-1,"",E87/(1+'General inputs'!$H$34)^C87))</f>
        <v>322.92303271795964</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amount'!F60*SUM($E$67:E87)</f>
        <v>7024037.7319424637</v>
      </c>
      <c r="R87" s="76">
        <f>IF(OR(LEFT(D87,4)*1&lt;LEFT('General inputs'!$I$16,4)*1,LEFT(D87,4)*1&gt;LEFT('General inputs'!$I$16,4)+'General inputs'!$H$38-1),"",Q87/(1+'General inputs'!$H$34)^C87)</f>
        <v>3084838.671666861</v>
      </c>
      <c r="T87" s="81">
        <f>('Reduction amount'!H60+'Reduction amount'!I60)*SUM($E$67:E87)</f>
        <v>3051973.4194783061</v>
      </c>
      <c r="U87" s="76">
        <f>IF(OR(LEFT(D87,4)*1&lt;LEFT('General inputs'!$I$16,4)*1,LEFT(D87,4)*1&gt;LEFT('General inputs'!$I$16,4)+'General inputs'!$H$38-1),"",T87/(1+'General inputs'!$H$34)^C87)</f>
        <v>1340375.1501064894</v>
      </c>
      <c r="V87" s="47"/>
      <c r="W87" s="31"/>
      <c r="X87" s="31"/>
    </row>
    <row r="88" spans="2:24">
      <c r="B88" s="46"/>
      <c r="C88" s="26">
        <f>IF(D88='General inputs'!$I$16,0,IF(D88&lt;'General inputs'!$I$16,C89-1,C87+1))</f>
        <v>21</v>
      </c>
      <c r="D88" s="26" t="str">
        <f t="shared" si="1"/>
        <v>2043-44</v>
      </c>
      <c r="E88" s="76">
        <f>IF(LEFT(D88,4)*1&gt;LEFT('General inputs'!$I$16,4)+'General inputs'!$H$38-1,"",'ET inputs'!D60)</f>
        <v>739.90822216760716</v>
      </c>
      <c r="F88" s="76">
        <f>IF(LEFT(D88,4)*1&gt;LEFT('General inputs'!$I$16,4)+'General inputs'!$H$38-1,"",E88/(1+'General inputs'!$H$30)^C88)</f>
        <v>397.73712906535945</v>
      </c>
      <c r="G88" s="76">
        <f>IF(LEFT(D88,4)*1&gt;LEFT('General inputs'!$I$16,4)+'General inputs'!$H$38-1,"",E88/(1+'General inputs'!$H$32)^C88)</f>
        <v>311.85718556892914</v>
      </c>
      <c r="H88" s="76">
        <f>IF(LEFT(D88,4)*1&lt;LEFT('General inputs'!$I$16,4)*1,"",IF(LEFT(D88,4)*1&gt;LEFT('General inputs'!$I$16,4)+'General inputs'!$H$38-1,"",E88/(1+'General inputs'!$H$34)^C88))</f>
        <v>311.85718556892914</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amount'!F61*SUM($E$67:E88)</f>
        <v>7382153.3114715861</v>
      </c>
      <c r="R88" s="76">
        <f>IF(OR(LEFT(D88,4)*1&lt;LEFT('General inputs'!$I$16,4)*1,LEFT(D88,4)*1&gt;LEFT('General inputs'!$I$16,4)+'General inputs'!$H$38-1),"",Q88/(1+'General inputs'!$H$34)^C88)</f>
        <v>3111436.6433305838</v>
      </c>
      <c r="T88" s="81">
        <f>('Reduction amount'!H61+'Reduction amount'!I61)*SUM($E$67:E88)</f>
        <v>3202847.8799089217</v>
      </c>
      <c r="U88" s="76">
        <f>IF(OR(LEFT(D88,4)*1&lt;LEFT('General inputs'!$I$16,4)*1,LEFT(D88,4)*1&gt;LEFT('General inputs'!$I$16,4)+'General inputs'!$H$38-1),"",T88/(1+'General inputs'!$H$34)^C88)</f>
        <v>1349939.2163904735</v>
      </c>
      <c r="V88" s="47"/>
      <c r="W88" s="31"/>
      <c r="X88" s="31"/>
    </row>
    <row r="89" spans="2:24">
      <c r="B89" s="46"/>
      <c r="C89" s="26">
        <f>IF(D89='General inputs'!$I$16,0,IF(D89&lt;'General inputs'!$I$16,C90-1,C88+1))</f>
        <v>22</v>
      </c>
      <c r="D89" s="26" t="str">
        <f t="shared" si="1"/>
        <v>2044-45</v>
      </c>
      <c r="E89" s="76">
        <f>IF(LEFT(D89,4)*1&gt;LEFT('General inputs'!$I$16,4)+'General inputs'!$H$38-1,"",'ET inputs'!D61)</f>
        <v>744.56446460974985</v>
      </c>
      <c r="F89" s="76">
        <f>IF(LEFT(D89,4)*1&gt;LEFT('General inputs'!$I$16,4)+'General inputs'!$H$38-1,"",E89/(1+'General inputs'!$H$30)^C89)</f>
        <v>388.58261050348568</v>
      </c>
      <c r="G89" s="76">
        <f>IF(LEFT(D89,4)*1&gt;LEFT('General inputs'!$I$16,4)+'General inputs'!$H$38-1,"",E89/(1+'General inputs'!$H$32)^C89)</f>
        <v>301.17054015137433</v>
      </c>
      <c r="H89" s="76">
        <f>IF(LEFT(D89,4)*1&lt;LEFT('General inputs'!$I$16,4)*1,"",IF(LEFT(D89,4)*1&gt;LEFT('General inputs'!$I$16,4)+'General inputs'!$H$38-1,"",E89/(1+'General inputs'!$H$34)^C89))</f>
        <v>301.17054015137433</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amount'!F62*SUM($E$67:E89)</f>
        <v>7742522.5123427045</v>
      </c>
      <c r="R89" s="76">
        <f>IF(OR(LEFT(D89,4)*1&lt;LEFT('General inputs'!$I$16,4)*1,LEFT(D89,4)*1&gt;LEFT('General inputs'!$I$16,4)+'General inputs'!$H$38-1),"",Q89/(1+'General inputs'!$H$34)^C89)</f>
        <v>3131790.1914626155</v>
      </c>
      <c r="T89" s="81">
        <f>('Reduction amount'!H62+'Reduction amount'!I62)*SUM($E$67:E89)</f>
        <v>3354399.887630458</v>
      </c>
      <c r="U89" s="76">
        <f>IF(OR(LEFT(D89,4)*1&lt;LEFT('General inputs'!$I$16,4)*1,LEFT(D89,4)*1&gt;LEFT('General inputs'!$I$16,4)+'General inputs'!$H$38-1),"",T89/(1+'General inputs'!$H$34)^C89)</f>
        <v>1356828.6885285038</v>
      </c>
      <c r="V89" s="47"/>
      <c r="W89" s="31"/>
      <c r="X89" s="31"/>
    </row>
    <row r="90" spans="2:24">
      <c r="B90" s="46"/>
      <c r="C90" s="26">
        <f>IF(D90='General inputs'!$I$16,0,IF(D90&lt;'General inputs'!$I$16,C91-1,C89+1))</f>
        <v>23</v>
      </c>
      <c r="D90" s="26" t="str">
        <f t="shared" si="1"/>
        <v>2045-46</v>
      </c>
      <c r="E90" s="76">
        <f>IF(LEFT(D90,4)*1&gt;LEFT('General inputs'!$I$16,4)+'General inputs'!$H$38-1,"",'ET inputs'!D62)</f>
        <v>749.25000878551509</v>
      </c>
      <c r="F90" s="76">
        <f>IF(LEFT(D90,4)*1&gt;LEFT('General inputs'!$I$16,4)+'General inputs'!$H$38-1,"",E90/(1+'General inputs'!$H$30)^C90)</f>
        <v>379.63879696249671</v>
      </c>
      <c r="G90" s="76">
        <f>IF(LEFT(D90,4)*1&gt;LEFT('General inputs'!$I$16,4)+'General inputs'!$H$38-1,"",E90/(1+'General inputs'!$H$32)^C90)</f>
        <v>290.85010207345232</v>
      </c>
      <c r="H90" s="76">
        <f>IF(LEFT(D90,4)*1&lt;LEFT('General inputs'!$I$16,4)*1,"",IF(LEFT(D90,4)*1&gt;LEFT('General inputs'!$I$16,4)+'General inputs'!$H$38-1,"",E90/(1+'General inputs'!$H$34)^C90))</f>
        <v>290.85010207345232</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amount'!F63*SUM($E$67:E90)</f>
        <v>8105159.5165948942</v>
      </c>
      <c r="R90" s="76">
        <f>IF(OR(LEFT(D90,4)*1&lt;LEFT('General inputs'!$I$16,4)*1,LEFT(D90,4)*1&gt;LEFT('General inputs'!$I$16,4)+'General inputs'!$H$38-1),"",Q90/(1+'General inputs'!$H$34)^C90)</f>
        <v>3146328.2550298618</v>
      </c>
      <c r="T90" s="81">
        <f>('Reduction amount'!H63+'Reduction amount'!I63)*SUM($E$67:E90)</f>
        <v>3728038.4536866848</v>
      </c>
      <c r="U90" s="76">
        <f>IF(OR(LEFT(D90,4)*1&lt;LEFT('General inputs'!$I$16,4)*1,LEFT(D90,4)*1&gt;LEFT('General inputs'!$I$16,4)+'General inputs'!$H$38-1),"",T90/(1+'General inputs'!$H$34)^C90)</f>
        <v>1447180.9837494791</v>
      </c>
      <c r="V90" s="47"/>
      <c r="W90" s="31"/>
      <c r="X90" s="31"/>
    </row>
    <row r="91" spans="2:24">
      <c r="B91" s="46"/>
      <c r="C91" s="26">
        <f>IF(D91='General inputs'!$I$16,0,IF(D91&lt;'General inputs'!$I$16,C92-1,C90+1))</f>
        <v>24</v>
      </c>
      <c r="D91" s="26" t="str">
        <f t="shared" si="1"/>
        <v>2046-47</v>
      </c>
      <c r="E91" s="76">
        <f>IF(LEFT(D91,4)*1&gt;LEFT('General inputs'!$I$16,4)+'General inputs'!$H$38-1,"",'ET inputs'!D63)</f>
        <v>753.96503909080639</v>
      </c>
      <c r="F91" s="76">
        <f>IF(LEFT(D91,4)*1&gt;LEFT('General inputs'!$I$16,4)+'General inputs'!$H$38-1,"",E91/(1+'General inputs'!$H$30)^C91)</f>
        <v>370.90083874930468</v>
      </c>
      <c r="G91" s="76">
        <f>IF(LEFT(D91,4)*1&gt;LEFT('General inputs'!$I$16,4)+'General inputs'!$H$38-1,"",E91/(1+'General inputs'!$H$32)^C91)</f>
        <v>280.88332223205572</v>
      </c>
      <c r="H91" s="76">
        <f>IF(LEFT(D91,4)*1&lt;LEFT('General inputs'!$I$16,4)*1,"",IF(LEFT(D91,4)*1&gt;LEFT('General inputs'!$I$16,4)+'General inputs'!$H$38-1,"",E91/(1+'General inputs'!$H$34)^C91))</f>
        <v>280.88332223205572</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amount'!F64*SUM($E$67:E91)</f>
        <v>8470078.5955148451</v>
      </c>
      <c r="R91" s="76">
        <f>IF(OR(LEFT(D91,4)*1&lt;LEFT('General inputs'!$I$16,4)*1,LEFT(D91,4)*1&gt;LEFT('General inputs'!$I$16,4)+'General inputs'!$H$38-1),"",Q91/(1+'General inputs'!$H$34)^C91)</f>
        <v>3155456.4099467467</v>
      </c>
      <c r="T91" s="81">
        <f>('Reduction amount'!H64+'Reduction amount'!I64)*SUM($E$67:E91)</f>
        <v>3887486.0727431145</v>
      </c>
      <c r="U91" s="76">
        <f>IF(OR(LEFT(D91,4)*1&lt;LEFT('General inputs'!$I$16,4)*1,LEFT(D91,4)*1&gt;LEFT('General inputs'!$I$16,4)+'General inputs'!$H$38-1),"",T91/(1+'General inputs'!$H$34)^C91)</f>
        <v>1448250.1795569633</v>
      </c>
      <c r="V91" s="47"/>
      <c r="W91" s="31"/>
      <c r="X91" s="31"/>
    </row>
    <row r="92" spans="2:24">
      <c r="B92" s="46"/>
      <c r="C92" s="26">
        <f>IF(D92='General inputs'!$I$16,0,IF(D92&lt;'General inputs'!$I$16,C93-1,C91+1))</f>
        <v>25</v>
      </c>
      <c r="D92" s="26" t="str">
        <f t="shared" si="1"/>
        <v>2047-48</v>
      </c>
      <c r="E92" s="76">
        <f>IF(LEFT(D92,4)*1&gt;LEFT('General inputs'!$I$16,4)+'General inputs'!$H$38-1,"",'ET inputs'!D64)</f>
        <v>758.70974108180963</v>
      </c>
      <c r="F92" s="76">
        <f>IF(LEFT(D92,4)*1&gt;LEFT('General inputs'!$I$16,4)+'General inputs'!$H$38-1,"",E92/(1+'General inputs'!$H$30)^C92)</f>
        <v>362.36399779374409</v>
      </c>
      <c r="G92" s="76">
        <f>IF(LEFT(D92,4)*1&gt;LEFT('General inputs'!$I$16,4)+'General inputs'!$H$38-1,"",E92/(1+'General inputs'!$H$32)^C92)</f>
        <v>271.25808155361216</v>
      </c>
      <c r="H92" s="76">
        <f>IF(LEFT(D92,4)*1&lt;LEFT('General inputs'!$I$16,4)*1,"",IF(LEFT(D92,4)*1&gt;LEFT('General inputs'!$I$16,4)+'General inputs'!$H$38-1,"",E92/(1+'General inputs'!$H$34)^C92))</f>
        <v>271.25808155361216</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amount'!F65*SUM($E$67:E92)</f>
        <v>8837294.11019844</v>
      </c>
      <c r="R92" s="76">
        <f>IF(OR(LEFT(D92,4)*1&lt;LEFT('General inputs'!$I$16,4)*1,LEFT(D92,4)*1&gt;LEFT('General inputs'!$I$16,4)+'General inputs'!$H$38-1),"",Q92/(1+'General inputs'!$H$34)^C92)</f>
        <v>3159558.0189064457</v>
      </c>
      <c r="T92" s="81">
        <f>('Reduction amount'!H65+'Reduction amount'!I65)*SUM($E$67:E92)</f>
        <v>4047261.5960053434</v>
      </c>
      <c r="U92" s="76">
        <f>IF(OR(LEFT(D92,4)*1&lt;LEFT('General inputs'!$I$16,4)*1,LEFT(D92,4)*1&gt;LEFT('General inputs'!$I$16,4)+'General inputs'!$H$38-1),"",T92/(1+'General inputs'!$H$34)^C92)</f>
        <v>1446999.2365099229</v>
      </c>
      <c r="V92" s="47"/>
      <c r="W92" s="31"/>
      <c r="X92" s="31"/>
    </row>
    <row r="93" spans="2:24">
      <c r="B93" s="46"/>
      <c r="C93" s="26">
        <f>IF(D93='General inputs'!$I$16,0,IF(D93&lt;'General inputs'!$I$16,C94-1,C92+1))</f>
        <v>26</v>
      </c>
      <c r="D93" s="26" t="str">
        <f t="shared" si="1"/>
        <v>2048-49</v>
      </c>
      <c r="E93" s="76">
        <f>IF(LEFT(D93,4)*1&gt;LEFT('General inputs'!$I$16,4)+'General inputs'!$H$38-1,"",'ET inputs'!D65)</f>
        <v>763.4843014824437</v>
      </c>
      <c r="F93" s="76">
        <f>IF(LEFT(D93,4)*1&gt;LEFT('General inputs'!$I$16,4)+'General inputs'!$H$38-1,"",E93/(1+'General inputs'!$H$30)^C93)</f>
        <v>354.02364507947868</v>
      </c>
      <c r="G93" s="76">
        <f>IF(LEFT(D93,4)*1&gt;LEFT('General inputs'!$I$16,4)+'General inputs'!$H$38-1,"",E93/(1+'General inputs'!$H$32)^C93)</f>
        <v>261.96267625799544</v>
      </c>
      <c r="H93" s="76">
        <f>IF(LEFT(D93,4)*1&lt;LEFT('General inputs'!$I$16,4)*1,"",IF(LEFT(D93,4)*1&gt;LEFT('General inputs'!$I$16,4)+'General inputs'!$H$38-1,"",E93/(1+'General inputs'!$H$34)^C93))</f>
        <v>261.96267625799544</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amount'!F66*SUM($E$67:E93)</f>
        <v>9206820.5121159423</v>
      </c>
      <c r="R93" s="76">
        <f>IF(OR(LEFT(D93,4)*1&lt;LEFT('General inputs'!$I$16,4)*1,LEFT(D93,4)*1&gt;LEFT('General inputs'!$I$16,4)+'General inputs'!$H$38-1),"",Q93/(1+'General inputs'!$H$34)^C93)</f>
        <v>3158995.3277334813</v>
      </c>
      <c r="T93" s="81">
        <f>('Reduction amount'!H66+'Reduction amount'!I66)*SUM($E$67:E93)</f>
        <v>4207555.0187498461</v>
      </c>
      <c r="U93" s="76">
        <f>IF(OR(LEFT(D93,4)*1&lt;LEFT('General inputs'!$I$16,4)*1,LEFT(D93,4)*1&gt;LEFT('General inputs'!$I$16,4)+'General inputs'!$H$38-1),"",T93/(1+'General inputs'!$H$34)^C93)</f>
        <v>1443673.9184739024</v>
      </c>
      <c r="V93" s="47"/>
      <c r="W93" s="31"/>
      <c r="X93" s="31"/>
    </row>
    <row r="94" spans="2:24">
      <c r="B94" s="46"/>
      <c r="C94" s="26">
        <f>IF(D94='General inputs'!$I$16,0,IF(D94&lt;'General inputs'!$I$16,C95-1,C93+1))</f>
        <v>27</v>
      </c>
      <c r="D94" s="26" t="str">
        <f t="shared" si="1"/>
        <v>2049-50</v>
      </c>
      <c r="E94" s="76">
        <f>IF(LEFT(D94,4)*1&gt;LEFT('General inputs'!$I$16,4)+'General inputs'!$H$38-1,"",'ET inputs'!D66)</f>
        <v>768.28890819163644</v>
      </c>
      <c r="F94" s="76">
        <f>IF(LEFT(D94,4)*1&gt;LEFT('General inputs'!$I$16,4)+'General inputs'!$H$38-1,"",E94/(1+'General inputs'!$H$30)^C94)</f>
        <v>345.87525813392921</v>
      </c>
      <c r="G94" s="76">
        <f>IF(LEFT(D94,4)*1&gt;LEFT('General inputs'!$I$16,4)+'General inputs'!$H$38-1,"",E94/(1+'General inputs'!$H$32)^C94)</f>
        <v>252.98580362732676</v>
      </c>
      <c r="H94" s="76">
        <f>IF(LEFT(D94,4)*1&lt;LEFT('General inputs'!$I$16,4)*1,"",IF(LEFT(D94,4)*1&gt;LEFT('General inputs'!$I$16,4)+'General inputs'!$H$38-1,"",E94/(1+'General inputs'!$H$34)^C94))</f>
        <v>252.98580362732676</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amount'!F67*SUM($E$67:E94)</f>
        <v>9578672.3436806947</v>
      </c>
      <c r="R94" s="76">
        <f>IF(OR(LEFT(D94,4)*1&lt;LEFT('General inputs'!$I$16,4)*1,LEFT(D94,4)*1&gt;LEFT('General inputs'!$I$16,4)+'General inputs'!$H$38-1),"",Q94/(1+'General inputs'!$H$34)^C94)</f>
        <v>3154110.5106576229</v>
      </c>
      <c r="T94" s="81">
        <f>('Reduction amount'!H67+'Reduction amount'!I67)*SUM($E$67:E94)</f>
        <v>4368191.2390438076</v>
      </c>
      <c r="U94" s="76">
        <f>IF(OR(LEFT(D94,4)*1&lt;LEFT('General inputs'!$I$16,4)*1,LEFT(D94,4)*1&gt;LEFT('General inputs'!$I$16,4)+'General inputs'!$H$38-1),"",T94/(1+'General inputs'!$H$34)^C94)</f>
        <v>1438378.660975931</v>
      </c>
      <c r="V94" s="47"/>
      <c r="W94" s="31"/>
      <c r="X94" s="31"/>
    </row>
    <row r="95" spans="2:24">
      <c r="B95" s="46"/>
      <c r="C95" s="26">
        <f>IF(D95='General inputs'!$I$16,0,IF(D95&lt;'General inputs'!$I$16,C96-1,C94+1))</f>
        <v>28</v>
      </c>
      <c r="D95" s="26" t="str">
        <f t="shared" si="1"/>
        <v>2050-51</v>
      </c>
      <c r="E95" s="76">
        <f>IF(LEFT(D95,4)*1&gt;LEFT('General inputs'!$I$16,4)+'General inputs'!$H$38-1,"",'ET inputs'!D67)</f>
        <v>773.12375029092073</v>
      </c>
      <c r="F95" s="76">
        <f>IF(LEFT(D95,4)*1&gt;LEFT('General inputs'!$I$16,4)+'General inputs'!$H$38-1,"",E95/(1+'General inputs'!$H$30)^C95)</f>
        <v>337.91441857609851</v>
      </c>
      <c r="G95" s="76">
        <f>IF(LEFT(D95,4)*1&gt;LEFT('General inputs'!$I$16,4)+'General inputs'!$H$38-1,"",E95/(1+'General inputs'!$H$32)^C95)</f>
        <v>244.31654826253822</v>
      </c>
      <c r="H95" s="76">
        <f>IF(LEFT(D95,4)*1&lt;LEFT('General inputs'!$I$16,4)*1,"",IF(LEFT(D95,4)*1&gt;LEFT('General inputs'!$I$16,4)+'General inputs'!$H$38-1,"",E95/(1+'General inputs'!$H$34)^C95))</f>
        <v>244.31654826253822</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amount'!F68*SUM($E$67:E95)</f>
        <v>9952864.2388215009</v>
      </c>
      <c r="R95" s="76">
        <f>IF(OR(LEFT(D95,4)*1&lt;LEFT('General inputs'!$I$16,4)*1,LEFT(D95,4)*1&gt;LEFT('General inputs'!$I$16,4)+'General inputs'!$H$38-1),"",Q95/(1+'General inputs'!$H$34)^C95)</f>
        <v>3145226.666804004</v>
      </c>
      <c r="T95" s="81">
        <f>('Reduction amount'!H68+'Reduction amount'!I68)*SUM($E$67:E95)</f>
        <v>4529170.1417364366</v>
      </c>
      <c r="U95" s="76">
        <f>IF(OR(LEFT(D95,4)*1&lt;LEFT('General inputs'!$I$16,4)*1,LEFT(D95,4)*1&gt;LEFT('General inputs'!$I$16,4)+'General inputs'!$H$38-1),"",T95/(1+'General inputs'!$H$34)^C95)</f>
        <v>1431273.085461946</v>
      </c>
      <c r="V95" s="47"/>
      <c r="W95" s="31"/>
      <c r="X95" s="31"/>
    </row>
    <row r="96" spans="2:24">
      <c r="B96" s="46"/>
      <c r="C96" s="26">
        <f>IF(D96='General inputs'!$I$16,0,IF(D96&lt;'General inputs'!$I$16,C97-1,C95+1))</f>
        <v>29</v>
      </c>
      <c r="D96" s="26" t="str">
        <f t="shared" si="1"/>
        <v>2051-52</v>
      </c>
      <c r="E96" s="76">
        <f>IF(LEFT(D96,4)*1&gt;LEFT('General inputs'!$I$16,4)+'General inputs'!$H$38-1,"",'ET inputs'!D68)</f>
        <v>777.98901805150672</v>
      </c>
      <c r="F96" s="76">
        <f>IF(LEFT(D96,4)*1&gt;LEFT('General inputs'!$I$16,4)+'General inputs'!$H$38-1,"",E96/(1+'General inputs'!$H$30)^C96)</f>
        <v>330.13680972058273</v>
      </c>
      <c r="G96" s="76">
        <f>IF(LEFT(D96,4)*1&gt;LEFT('General inputs'!$I$16,4)+'General inputs'!$H$38-1,"",E96/(1+'General inputs'!$H$32)^C96)</f>
        <v>235.94436881070632</v>
      </c>
      <c r="H96" s="76">
        <f>IF(LEFT(D96,4)*1&lt;LEFT('General inputs'!$I$16,4)*1,"",IF(LEFT(D96,4)*1&gt;LEFT('General inputs'!$I$16,4)+'General inputs'!$H$38-1,"",E96/(1+'General inputs'!$H$34)^C96))</f>
        <v>235.94436881070632</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amount'!F69*SUM($E$67:E96)</f>
        <v>10329410.923558431</v>
      </c>
      <c r="R96" s="76">
        <f>IF(OR(LEFT(D96,4)*1&lt;LEFT('General inputs'!$I$16,4)*1,LEFT(D96,4)*1&gt;LEFT('General inputs'!$I$16,4)+'General inputs'!$H$38-1),"",Q96/(1+'General inputs'!$H$34)^C96)</f>
        <v>3132648.7700936371</v>
      </c>
      <c r="T96" s="81">
        <f>('Reduction amount'!H69+'Reduction amount'!I69)*SUM($E$67:E96)</f>
        <v>4690705.014233279</v>
      </c>
      <c r="U96" s="76">
        <f>IF(OR(LEFT(D96,4)*1&lt;LEFT('General inputs'!$I$16,4)*1,LEFT(D96,4)*1&gt;LEFT('General inputs'!$I$16,4)+'General inputs'!$H$38-1),"",T96/(1+'General inputs'!$H$34)^C96)</f>
        <v>1422572.0520224802</v>
      </c>
      <c r="V96" s="47"/>
      <c r="W96" s="31"/>
      <c r="X96" s="31"/>
    </row>
    <row r="97" spans="2:2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H30" sqref="H30"/>
    </sheetView>
  </sheetViews>
  <sheetFormatPr defaultRowHeight="11.5"/>
  <cols>
    <col min="1" max="3" width="2.69921875" customWidth="1"/>
    <col min="4" max="6" width="15.69921875" customWidth="1"/>
    <col min="7" max="7" width="18.8984375" customWidth="1"/>
    <col min="8" max="14" width="15.69921875" customWidth="1"/>
  </cols>
  <sheetData>
    <row r="3" spans="3:13" ht="20">
      <c r="C3" s="50" t="s">
        <v>57</v>
      </c>
    </row>
    <row r="5" spans="3:13" ht="15.5">
      <c r="C5" s="2" t="s">
        <v>124</v>
      </c>
      <c r="H5" s="264" t="s">
        <v>128</v>
      </c>
      <c r="I5" s="265"/>
      <c r="L5" s="6" t="str">
        <f>"Do not delete - data validation for option at "&amp;ADDRESS(ROW(H5),COLUMN(H5))</f>
        <v>Do not delete - data validation for option at $H$5</v>
      </c>
    </row>
    <row r="6" spans="3:13">
      <c r="L6" t="s">
        <v>125</v>
      </c>
      <c r="M6" t="s">
        <v>126</v>
      </c>
    </row>
    <row r="7" spans="3:13" ht="15.5">
      <c r="C7" s="2" t="s">
        <v>75</v>
      </c>
      <c r="H7" s="266" t="s">
        <v>354</v>
      </c>
      <c r="I7" s="265"/>
      <c r="L7" s="36" t="s">
        <v>127</v>
      </c>
      <c r="M7" s="109">
        <v>0</v>
      </c>
    </row>
    <row r="8" spans="3:13">
      <c r="L8" s="37" t="s">
        <v>128</v>
      </c>
      <c r="M8" s="110">
        <v>0.03</v>
      </c>
    </row>
    <row r="9" spans="3:13" ht="15.5">
      <c r="C9" s="2" t="s">
        <v>138</v>
      </c>
      <c r="H9" s="266" t="s">
        <v>279</v>
      </c>
      <c r="I9" s="265"/>
      <c r="L9" s="38" t="s">
        <v>129</v>
      </c>
      <c r="M9" s="111">
        <v>0.03</v>
      </c>
    </row>
    <row r="11" spans="3:13" ht="15.5">
      <c r="C11" s="2" t="s">
        <v>137</v>
      </c>
      <c r="H11" s="266" t="s">
        <v>139</v>
      </c>
      <c r="I11" s="265"/>
    </row>
    <row r="12" spans="3:13">
      <c r="L12" s="6" t="str">
        <f>"Do not delete - data validation for options at "&amp;ADDRESS(ROW(H11),COLUMN(H11))</f>
        <v>Do not delete - data validation for options at $H$11</v>
      </c>
    </row>
    <row r="13" spans="3:13">
      <c r="L13" s="36" t="s">
        <v>139</v>
      </c>
    </row>
    <row r="14" spans="3:13" ht="15.5">
      <c r="C14" s="2" t="s">
        <v>86</v>
      </c>
      <c r="I14" s="88" t="s">
        <v>40</v>
      </c>
      <c r="L14" s="37" t="s">
        <v>140</v>
      </c>
    </row>
    <row r="15" spans="3:13">
      <c r="L15" s="38" t="s">
        <v>141</v>
      </c>
    </row>
    <row r="16" spans="3:13">
      <c r="D16" s="6" t="s">
        <v>219</v>
      </c>
      <c r="I16" s="42" t="s">
        <v>44</v>
      </c>
    </row>
    <row r="17" spans="3:12">
      <c r="D17" s="6"/>
    </row>
    <row r="18" spans="3:1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c r="L19" s="139" t="s">
        <v>15</v>
      </c>
    </row>
    <row r="20" spans="3:12">
      <c r="L20" s="37" t="s">
        <v>99</v>
      </c>
    </row>
    <row r="21" spans="3:12">
      <c r="D21" s="6" t="s">
        <v>39</v>
      </c>
      <c r="L21" s="37" t="s">
        <v>42</v>
      </c>
    </row>
    <row r="22" spans="3:12">
      <c r="L22" s="37" t="s">
        <v>43</v>
      </c>
    </row>
    <row r="23" spans="3:12">
      <c r="D23" s="57" t="s">
        <v>55</v>
      </c>
      <c r="H23" s="58">
        <v>25569</v>
      </c>
      <c r="L23" s="37" t="s">
        <v>44</v>
      </c>
    </row>
    <row r="24" spans="3:12">
      <c r="D24" s="57" t="s">
        <v>56</v>
      </c>
      <c r="H24" s="58">
        <v>35064</v>
      </c>
      <c r="L24" s="37" t="s">
        <v>45</v>
      </c>
    </row>
    <row r="25" spans="3:12">
      <c r="L25" s="37" t="s">
        <v>46</v>
      </c>
    </row>
    <row r="26" spans="3:12">
      <c r="L26" s="37" t="s">
        <v>47</v>
      </c>
    </row>
    <row r="27" spans="3:12">
      <c r="L27" s="37" t="s">
        <v>48</v>
      </c>
    </row>
    <row r="28" spans="3:12" ht="15.5">
      <c r="C28" s="2" t="s">
        <v>85</v>
      </c>
      <c r="L28" s="37" t="s">
        <v>49</v>
      </c>
    </row>
    <row r="29" spans="3:12">
      <c r="L29" s="37" t="s">
        <v>50</v>
      </c>
    </row>
    <row r="30" spans="3:12">
      <c r="D30" s="6" t="s">
        <v>111</v>
      </c>
      <c r="H30" s="60">
        <f>INDEX($M$7:$M$12,MATCH($H$5,$L$7:$L$12))</f>
        <v>0.03</v>
      </c>
      <c r="L30" s="37" t="s">
        <v>51</v>
      </c>
    </row>
    <row r="31" spans="3:12" ht="12" customHeight="1">
      <c r="C31" s="2"/>
      <c r="D31" s="6"/>
      <c r="H31" s="29"/>
      <c r="L31" s="38" t="s">
        <v>52</v>
      </c>
    </row>
    <row r="32" spans="3:12" ht="12" customHeight="1">
      <c r="C32" s="2"/>
      <c r="D32" s="5" t="s">
        <v>112</v>
      </c>
      <c r="H32" s="141">
        <v>4.2000000000000003E-2</v>
      </c>
    </row>
    <row r="33" spans="3:12" ht="12" customHeight="1">
      <c r="D33" s="6"/>
      <c r="H33" s="29"/>
    </row>
    <row r="34" spans="3:12" ht="12" customHeight="1">
      <c r="D34" s="5" t="s">
        <v>92</v>
      </c>
      <c r="H34" s="141">
        <v>4.2000000000000003E-2</v>
      </c>
    </row>
    <row r="35" spans="3:12" ht="12" customHeight="1">
      <c r="C35" s="2"/>
    </row>
    <row r="36" spans="3:12" ht="12" customHeight="1">
      <c r="C36" s="2"/>
      <c r="D36" s="6" t="s">
        <v>113</v>
      </c>
      <c r="H36" s="55">
        <v>181</v>
      </c>
      <c r="L36" s="6" t="str">
        <f>"Do not delete - data validation for option at "&amp;ADDRESS(ROW(H42),COLUMN(H42))</f>
        <v>Do not delete - data validation for option at $H$42</v>
      </c>
    </row>
    <row r="37" spans="3:12" ht="12" customHeight="1">
      <c r="C37" s="2"/>
      <c r="L37" s="36" t="s">
        <v>27</v>
      </c>
    </row>
    <row r="38" spans="3:12" ht="12" customHeight="1">
      <c r="C38" s="2"/>
      <c r="D38" s="6" t="s">
        <v>23</v>
      </c>
      <c r="H38" s="61">
        <v>30</v>
      </c>
      <c r="L38" s="37" t="s">
        <v>28</v>
      </c>
    </row>
    <row r="39" spans="3:12" ht="12" customHeight="1">
      <c r="C39" s="2"/>
      <c r="L39" s="38" t="s">
        <v>29</v>
      </c>
    </row>
    <row r="40" spans="3:12" ht="12" customHeight="1">
      <c r="D40" s="6" t="s">
        <v>41</v>
      </c>
      <c r="I40" s="42" t="s">
        <v>42</v>
      </c>
    </row>
    <row r="42" spans="3:12">
      <c r="D42" s="6" t="s">
        <v>26</v>
      </c>
      <c r="H42" s="140" t="s">
        <v>27</v>
      </c>
    </row>
    <row r="43" spans="3:12">
      <c r="D43" s="6"/>
    </row>
    <row r="47" spans="3:12" ht="15.5">
      <c r="C47" s="2"/>
    </row>
    <row r="49" spans="6:6">
      <c r="F49" s="27"/>
    </row>
    <row r="50" spans="6:6">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I17" sqref="I17"/>
    </sheetView>
  </sheetViews>
  <sheetFormatPr defaultColWidth="28" defaultRowHeight="11.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15.69921875" customWidth="1"/>
    <col min="9" max="9" width="15.69921875" style="179"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c r="E1" s="27"/>
    </row>
    <row r="2" spans="3:9">
      <c r="E2" s="27"/>
    </row>
    <row r="3" spans="3:9" ht="20">
      <c r="C3" s="50" t="s">
        <v>201</v>
      </c>
    </row>
    <row r="6" spans="3:9">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c r="C7" s="104" t="str">
        <f ca="1">"Hyperlink to the '"&amp;MID(CELL("filename",'Asset exclusions'!A1),FIND("]",CELL("filename",'Asset exclusions'!A1))+1,255)&amp;"' worksheet:"</f>
        <v>Hyperlink to the 'Asset exclusions' worksheet:</v>
      </c>
      <c r="E7" s="134" t="s">
        <v>187</v>
      </c>
      <c r="I7" s="180"/>
    </row>
    <row r="8" spans="3:9">
      <c r="C8" s="104"/>
      <c r="E8" s="134"/>
      <c r="I8" s="180"/>
    </row>
    <row r="9" spans="3:9">
      <c r="C9" s="104" t="s">
        <v>242</v>
      </c>
      <c r="E9" s="134"/>
      <c r="I9" s="180"/>
    </row>
    <row r="10" spans="3:9">
      <c r="C10" s="104" t="s">
        <v>245</v>
      </c>
      <c r="E10" s="134"/>
      <c r="I10" s="180"/>
    </row>
    <row r="11" spans="3:9">
      <c r="C11" s="104" t="s">
        <v>244</v>
      </c>
      <c r="E11" s="134"/>
      <c r="I11" s="180"/>
    </row>
    <row r="12" spans="3:9">
      <c r="C12" s="104" t="s">
        <v>243</v>
      </c>
      <c r="E12" s="134"/>
      <c r="I12" s="180"/>
    </row>
    <row r="13" spans="3:9">
      <c r="H13" s="27"/>
      <c r="I13" s="180"/>
    </row>
    <row r="14" spans="3:9">
      <c r="C14" s="6" t="s">
        <v>54</v>
      </c>
      <c r="H14" s="27"/>
      <c r="I14" s="180"/>
    </row>
    <row r="15" spans="3:9">
      <c r="C15" s="57" t="s">
        <v>58</v>
      </c>
      <c r="E15" s="82">
        <f>'General inputs'!$H$23</f>
        <v>25569</v>
      </c>
      <c r="H15" s="27"/>
      <c r="I15" s="180"/>
    </row>
    <row r="16" spans="3:9">
      <c r="C16" s="57" t="s">
        <v>59</v>
      </c>
      <c r="E16" s="83">
        <f>'General inputs'!$H$24</f>
        <v>35064</v>
      </c>
      <c r="H16" s="27"/>
      <c r="I16" s="180"/>
    </row>
    <row r="17" spans="3:18">
      <c r="I17" s="180"/>
      <c r="J17" s="224"/>
    </row>
    <row r="18" spans="3:18" ht="15.5">
      <c r="C18" s="2" t="s">
        <v>207</v>
      </c>
      <c r="I18" s="180"/>
    </row>
    <row r="19" spans="3:18">
      <c r="I19" s="180"/>
    </row>
    <row r="20" spans="3:18">
      <c r="C20" s="6" t="s">
        <v>16</v>
      </c>
      <c r="H20" s="6" t="s">
        <v>17</v>
      </c>
      <c r="I20" s="181"/>
      <c r="L20" s="6" t="s">
        <v>18</v>
      </c>
      <c r="Q20" s="214" t="s">
        <v>276</v>
      </c>
    </row>
    <row r="21" spans="3:18" ht="46">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t="s">
        <v>278</v>
      </c>
      <c r="E22" s="162">
        <v>25569</v>
      </c>
      <c r="F22" s="163" t="str">
        <f>IF(E22="","-",IF(OR(E22&lt;$E$15,E22&gt;$E$16),"ERROR - date outside of range","Date check - OK"))</f>
        <v>Date check - OK</v>
      </c>
      <c r="G22" s="68"/>
      <c r="H22" s="162" t="s">
        <v>279</v>
      </c>
      <c r="I22" s="173">
        <v>150735.53351548137</v>
      </c>
      <c r="J22" s="168">
        <f>IFERROR(MIN('MP Calculations'!$E$30/I22,1),"-")</f>
        <v>0.24630200300931615</v>
      </c>
      <c r="K22" s="68"/>
      <c r="L22" s="158">
        <v>0.499608</v>
      </c>
      <c r="M22" s="183" t="s">
        <v>280</v>
      </c>
      <c r="N22" s="270">
        <v>192.78728599999999</v>
      </c>
      <c r="O22" s="186">
        <f>IF(N22="","-",L22*N22)</f>
        <v>96.318070383887999</v>
      </c>
      <c r="P22" s="186">
        <f t="shared" ref="P22" si="0">IF(O22="-","-",IF(OR(E22&lt;$E$15,E22&gt;$E$16),0,O22*J22))</f>
        <v>23.723333661543908</v>
      </c>
      <c r="Q22" s="215">
        <f>IF(P22="-",0,P22/(1+'General inputs'!$H$30)^'MP Calculations'!$C$40)</f>
        <v>52.696380237859863</v>
      </c>
      <c r="R22" s="201"/>
    </row>
    <row r="23" spans="3:18">
      <c r="C23" s="159"/>
      <c r="D23" s="165" t="s">
        <v>278</v>
      </c>
      <c r="E23" s="162">
        <v>25569</v>
      </c>
      <c r="F23" s="166" t="str">
        <f t="shared" ref="F23:F86" si="1">IF(E23="","-",IF(OR(E23&lt;$E$15,E23&gt;$E$16),"ERROR - date outside of range","Date check - OK"))</f>
        <v>Date check - OK</v>
      </c>
      <c r="G23" s="68"/>
      <c r="H23" s="162" t="s">
        <v>279</v>
      </c>
      <c r="I23" s="173">
        <v>150735.53351548137</v>
      </c>
      <c r="J23" s="168">
        <f>IFERROR(MIN('MP Calculations'!$E$30/I23,1),"-")</f>
        <v>0.24630200300931615</v>
      </c>
      <c r="K23" s="68"/>
      <c r="L23" s="159">
        <v>0.50037299999999996</v>
      </c>
      <c r="M23" s="184" t="s">
        <v>280</v>
      </c>
      <c r="N23" s="271">
        <v>192.78728599999999</v>
      </c>
      <c r="O23" s="186">
        <f t="shared" ref="O23:O86" si="2">IF(N23="","-",L23*N23)</f>
        <v>96.465552657677989</v>
      </c>
      <c r="P23" s="186">
        <f t="shared" ref="P23:P86" si="3">IF(O23="-","-",IF(OR(E23&lt;$E$15,E23&gt;$E$16),0,O23*J23))</f>
        <v>23.759658840986749</v>
      </c>
      <c r="Q23" s="215">
        <f>IF(P23="-",0,P23/(1+'General inputs'!$H$30)^'MP Calculations'!$C$40)</f>
        <v>52.777068959581612</v>
      </c>
      <c r="R23" s="201"/>
    </row>
    <row r="24" spans="3:18">
      <c r="C24" s="159"/>
      <c r="D24" s="165" t="s">
        <v>278</v>
      </c>
      <c r="E24" s="162">
        <v>25569</v>
      </c>
      <c r="F24" s="166" t="str">
        <f t="shared" si="1"/>
        <v>Date check - OK</v>
      </c>
      <c r="G24" s="68"/>
      <c r="H24" s="162" t="s">
        <v>279</v>
      </c>
      <c r="I24" s="173">
        <v>150735.53351548137</v>
      </c>
      <c r="J24" s="168">
        <f>IFERROR(MIN('MP Calculations'!$E$30/I24,1),"-")</f>
        <v>0.24630200300931615</v>
      </c>
      <c r="K24" s="12"/>
      <c r="L24" s="159">
        <v>5.6990350000000003</v>
      </c>
      <c r="M24" s="187" t="s">
        <v>280</v>
      </c>
      <c r="N24" s="272">
        <v>192.78728599999999</v>
      </c>
      <c r="O24" s="186">
        <f t="shared" si="2"/>
        <v>1098.70149046901</v>
      </c>
      <c r="P24" s="186">
        <f t="shared" si="3"/>
        <v>270.61237781183826</v>
      </c>
      <c r="Q24" s="215">
        <f>IF(P24="-",0,P24/(1+'General inputs'!$H$30)^'MP Calculations'!$C$40)</f>
        <v>601.10829960463343</v>
      </c>
      <c r="R24" s="201"/>
    </row>
    <row r="25" spans="3:18">
      <c r="C25" s="159"/>
      <c r="D25" s="165" t="s">
        <v>278</v>
      </c>
      <c r="E25" s="162">
        <v>25569</v>
      </c>
      <c r="F25" s="166" t="str">
        <f t="shared" si="1"/>
        <v>Date check - OK</v>
      </c>
      <c r="G25" s="68"/>
      <c r="H25" s="162" t="s">
        <v>279</v>
      </c>
      <c r="I25" s="173">
        <v>150735.53351548137</v>
      </c>
      <c r="J25" s="168">
        <f>IFERROR(MIN('MP Calculations'!$E$30/I25,1),"-")</f>
        <v>0.24630200300931615</v>
      </c>
      <c r="K25" s="12"/>
      <c r="L25" s="159">
        <v>10.354732</v>
      </c>
      <c r="M25" s="187" t="s">
        <v>280</v>
      </c>
      <c r="N25" s="272">
        <v>192.78728599999999</v>
      </c>
      <c r="O25" s="186">
        <f t="shared" si="2"/>
        <v>1996.260679537352</v>
      </c>
      <c r="P25" s="186">
        <f t="shared" si="3"/>
        <v>491.68300389878834</v>
      </c>
      <c r="Q25" s="215">
        <f>IF(P25="-",0,P25/(1+'General inputs'!$H$30)^'MP Calculations'!$C$40)</f>
        <v>1092.1700507860864</v>
      </c>
      <c r="R25" s="201"/>
    </row>
    <row r="26" spans="3:18">
      <c r="C26" s="159"/>
      <c r="D26" s="165" t="s">
        <v>278</v>
      </c>
      <c r="E26" s="162">
        <v>25569</v>
      </c>
      <c r="F26" s="166" t="str">
        <f t="shared" si="1"/>
        <v>Date check - OK</v>
      </c>
      <c r="G26" s="68"/>
      <c r="H26" s="162" t="s">
        <v>279</v>
      </c>
      <c r="I26" s="173">
        <v>150735.53351548137</v>
      </c>
      <c r="J26" s="168">
        <f>IFERROR(MIN('MP Calculations'!$E$30/I26,1),"-")</f>
        <v>0.24630200300931615</v>
      </c>
      <c r="K26" s="12"/>
      <c r="L26" s="159">
        <v>8.9981229999999996</v>
      </c>
      <c r="M26" s="187" t="s">
        <v>280</v>
      </c>
      <c r="N26" s="272">
        <v>192.78728599999999</v>
      </c>
      <c r="O26" s="186">
        <f t="shared" si="2"/>
        <v>1734.7237122641779</v>
      </c>
      <c r="P26" s="186">
        <f t="shared" si="3"/>
        <v>427.26592499842366</v>
      </c>
      <c r="Q26" s="215">
        <f>IF(P26="-",0,P26/(1+'General inputs'!$H$30)^'MP Calculations'!$C$40)</f>
        <v>949.08110165376115</v>
      </c>
      <c r="R26" s="201"/>
    </row>
    <row r="27" spans="3:18">
      <c r="C27" s="159"/>
      <c r="D27" s="165" t="s">
        <v>278</v>
      </c>
      <c r="E27" s="162">
        <v>25569</v>
      </c>
      <c r="F27" s="166" t="str">
        <f t="shared" si="1"/>
        <v>Date check - OK</v>
      </c>
      <c r="G27" s="68"/>
      <c r="H27" s="162" t="s">
        <v>279</v>
      </c>
      <c r="I27" s="173">
        <v>150735.53351548137</v>
      </c>
      <c r="J27" s="168">
        <f>IFERROR(MIN('MP Calculations'!$E$30/I27,1),"-")</f>
        <v>0.24630200300931615</v>
      </c>
      <c r="K27" s="12"/>
      <c r="L27" s="159">
        <v>0.45703100000000002</v>
      </c>
      <c r="M27" s="187" t="s">
        <v>280</v>
      </c>
      <c r="N27" s="272">
        <v>192.78728599999999</v>
      </c>
      <c r="O27" s="186">
        <f t="shared" si="2"/>
        <v>88.109766107866008</v>
      </c>
      <c r="P27" s="186">
        <f t="shared" si="3"/>
        <v>21.701611877049757</v>
      </c>
      <c r="Q27" s="215">
        <f>IF(P27="-",0,P27/(1+'General inputs'!$H$30)^'MP Calculations'!$C$40)</f>
        <v>48.205551865641333</v>
      </c>
      <c r="R27" s="201"/>
    </row>
    <row r="28" spans="3:18">
      <c r="C28" s="159"/>
      <c r="D28" s="165" t="s">
        <v>278</v>
      </c>
      <c r="E28" s="162">
        <v>25569</v>
      </c>
      <c r="F28" s="166" t="str">
        <f t="shared" si="1"/>
        <v>Date check - OK</v>
      </c>
      <c r="G28" s="68"/>
      <c r="H28" s="162" t="s">
        <v>279</v>
      </c>
      <c r="I28" s="173">
        <v>150735.53351548137</v>
      </c>
      <c r="J28" s="168">
        <f>IFERROR(MIN('MP Calculations'!$E$30/I28,1),"-")</f>
        <v>0.24630200300931615</v>
      </c>
      <c r="K28" s="12"/>
      <c r="L28" s="159">
        <v>0.60817299999999996</v>
      </c>
      <c r="M28" s="187" t="s">
        <v>280</v>
      </c>
      <c r="N28" s="272">
        <v>192.78728599999999</v>
      </c>
      <c r="O28" s="186">
        <f t="shared" si="2"/>
        <v>117.248022088478</v>
      </c>
      <c r="P28" s="186">
        <f t="shared" si="3"/>
        <v>28.878422689272675</v>
      </c>
      <c r="Q28" s="215">
        <f>IF(P28="-",0,P28/(1+'General inputs'!$H$30)^'MP Calculations'!$C$40)</f>
        <v>64.147322817889119</v>
      </c>
      <c r="R28" s="201"/>
    </row>
    <row r="29" spans="3:18">
      <c r="C29" s="159"/>
      <c r="D29" s="165" t="s">
        <v>281</v>
      </c>
      <c r="E29" s="162">
        <v>25569</v>
      </c>
      <c r="F29" s="166" t="str">
        <f t="shared" si="1"/>
        <v>Date check - OK</v>
      </c>
      <c r="G29" s="68"/>
      <c r="H29" s="162" t="s">
        <v>279</v>
      </c>
      <c r="I29" s="173">
        <v>150735.53351548137</v>
      </c>
      <c r="J29" s="168">
        <f>IFERROR(MIN('MP Calculations'!$E$30/I29,1),"-")</f>
        <v>0.24630200300931615</v>
      </c>
      <c r="K29" s="12"/>
      <c r="L29" s="159">
        <v>0.269229</v>
      </c>
      <c r="M29" s="187" t="s">
        <v>280</v>
      </c>
      <c r="N29" s="272">
        <v>421.28581700000001</v>
      </c>
      <c r="O29" s="186">
        <f t="shared" si="2"/>
        <v>113.422359225093</v>
      </c>
      <c r="P29" s="186">
        <f t="shared" si="3"/>
        <v>27.936154263182594</v>
      </c>
      <c r="Q29" s="215">
        <f>IF(P29="-",0,P29/(1+'General inputs'!$H$30)^'MP Calculations'!$C$40)</f>
        <v>62.054272322719328</v>
      </c>
      <c r="R29" s="201"/>
    </row>
    <row r="30" spans="3:18">
      <c r="C30" s="159"/>
      <c r="D30" s="165" t="s">
        <v>281</v>
      </c>
      <c r="E30" s="162">
        <v>25569</v>
      </c>
      <c r="F30" s="166" t="str">
        <f t="shared" si="1"/>
        <v>Date check - OK</v>
      </c>
      <c r="G30" s="68"/>
      <c r="H30" s="162" t="s">
        <v>279</v>
      </c>
      <c r="I30" s="173">
        <v>150735.53351548137</v>
      </c>
      <c r="J30" s="168">
        <f>IFERROR(MIN('MP Calculations'!$E$30/I30,1),"-")</f>
        <v>0.24630200300931615</v>
      </c>
      <c r="K30" s="12"/>
      <c r="L30" s="159">
        <v>1.9625539999999999</v>
      </c>
      <c r="M30" s="187" t="s">
        <v>280</v>
      </c>
      <c r="N30" s="272">
        <v>421.28581700000001</v>
      </c>
      <c r="O30" s="186">
        <f t="shared" si="2"/>
        <v>826.79616529661803</v>
      </c>
      <c r="P30" s="186">
        <f t="shared" si="3"/>
        <v>203.64155159297866</v>
      </c>
      <c r="Q30" s="215">
        <f>IF(P30="-",0,P30/(1+'General inputs'!$H$30)^'MP Calculations'!$C$40)</f>
        <v>452.34673963073107</v>
      </c>
    </row>
    <row r="31" spans="3:18">
      <c r="C31" s="159"/>
      <c r="D31" s="165" t="s">
        <v>281</v>
      </c>
      <c r="E31" s="162">
        <v>25569</v>
      </c>
      <c r="F31" s="166" t="str">
        <f t="shared" si="1"/>
        <v>Date check - OK</v>
      </c>
      <c r="G31" s="68"/>
      <c r="H31" s="162" t="s">
        <v>279</v>
      </c>
      <c r="I31" s="173">
        <v>150735.53351548137</v>
      </c>
      <c r="J31" s="168">
        <f>IFERROR(MIN('MP Calculations'!$E$30/I31,1),"-")</f>
        <v>0.24630200300931615</v>
      </c>
      <c r="K31" s="12"/>
      <c r="L31" s="159">
        <v>2.8175870000000001</v>
      </c>
      <c r="M31" s="187" t="s">
        <v>280</v>
      </c>
      <c r="N31" s="272">
        <v>421.28581700000001</v>
      </c>
      <c r="O31" s="186">
        <f t="shared" si="2"/>
        <v>1187.009441263579</v>
      </c>
      <c r="P31" s="186">
        <f t="shared" si="3"/>
        <v>292.3628029741887</v>
      </c>
      <c r="Q31" s="215">
        <f>IF(P31="-",0,P31/(1+'General inputs'!$H$30)^'MP Calculations'!$C$40)</f>
        <v>649.42227988423895</v>
      </c>
    </row>
    <row r="32" spans="3:18">
      <c r="C32" s="159"/>
      <c r="D32" s="165" t="s">
        <v>281</v>
      </c>
      <c r="E32" s="162">
        <v>25569</v>
      </c>
      <c r="F32" s="166" t="str">
        <f t="shared" si="1"/>
        <v>Date check - OK</v>
      </c>
      <c r="G32" s="68"/>
      <c r="H32" s="162" t="s">
        <v>279</v>
      </c>
      <c r="I32" s="173">
        <v>150735.53351548137</v>
      </c>
      <c r="J32" s="168">
        <f>IFERROR(MIN('MP Calculations'!$E$30/I32,1),"-")</f>
        <v>0.24630200300931615</v>
      </c>
      <c r="K32" s="12"/>
      <c r="L32" s="159">
        <v>6.8237189999999996</v>
      </c>
      <c r="M32" s="187" t="s">
        <v>280</v>
      </c>
      <c r="N32" s="272">
        <v>421.28581700000001</v>
      </c>
      <c r="O32" s="186">
        <f t="shared" si="2"/>
        <v>2874.7360338934227</v>
      </c>
      <c r="P32" s="186">
        <f t="shared" si="3"/>
        <v>708.05324327100732</v>
      </c>
      <c r="Q32" s="215">
        <f>IF(P32="-",0,P32/(1+'General inputs'!$H$30)^'MP Calculations'!$C$40)</f>
        <v>1572.7908846361793</v>
      </c>
    </row>
    <row r="33" spans="3:17">
      <c r="C33" s="159"/>
      <c r="D33" s="165" t="s">
        <v>281</v>
      </c>
      <c r="E33" s="162">
        <v>25569</v>
      </c>
      <c r="F33" s="166" t="str">
        <f t="shared" si="1"/>
        <v>Date check - OK</v>
      </c>
      <c r="G33" s="68"/>
      <c r="H33" s="162" t="s">
        <v>279</v>
      </c>
      <c r="I33" s="173">
        <v>150735.53351548137</v>
      </c>
      <c r="J33" s="168">
        <f>IFERROR(MIN('MP Calculations'!$E$30/I33,1),"-")</f>
        <v>0.24630200300931615</v>
      </c>
      <c r="K33" s="12"/>
      <c r="L33" s="159">
        <v>7.4466089999999996</v>
      </c>
      <c r="M33" s="187" t="s">
        <v>280</v>
      </c>
      <c r="N33" s="272">
        <v>421.28581700000001</v>
      </c>
      <c r="O33" s="186">
        <f t="shared" si="2"/>
        <v>3137.1507564445528</v>
      </c>
      <c r="P33" s="186">
        <f t="shared" si="3"/>
        <v>772.68651505448474</v>
      </c>
      <c r="Q33" s="215">
        <f>IF(P33="-",0,P33/(1+'General inputs'!$H$30)^'MP Calculations'!$C$40)</f>
        <v>1716.3600606428454</v>
      </c>
    </row>
    <row r="34" spans="3:17">
      <c r="C34" s="159"/>
      <c r="D34" s="165" t="s">
        <v>281</v>
      </c>
      <c r="E34" s="162">
        <v>25569</v>
      </c>
      <c r="F34" s="166" t="str">
        <f t="shared" si="1"/>
        <v>Date check - OK</v>
      </c>
      <c r="G34" s="68"/>
      <c r="H34" s="162" t="s">
        <v>279</v>
      </c>
      <c r="I34" s="173">
        <v>150735.53351548137</v>
      </c>
      <c r="J34" s="168">
        <f>IFERROR(MIN('MP Calculations'!$E$30/I34,1),"-")</f>
        <v>0.24630200300931615</v>
      </c>
      <c r="K34" s="12"/>
      <c r="L34" s="159">
        <v>4.0822599999999998</v>
      </c>
      <c r="M34" s="187" t="s">
        <v>280</v>
      </c>
      <c r="N34" s="272">
        <v>421.28581700000001</v>
      </c>
      <c r="O34" s="186">
        <f t="shared" si="2"/>
        <v>1719.7982393064199</v>
      </c>
      <c r="P34" s="186">
        <f t="shared" si="3"/>
        <v>423.58975111306643</v>
      </c>
      <c r="Q34" s="215">
        <f>IF(P34="-",0,P34/(1+'General inputs'!$H$30)^'MP Calculations'!$C$40)</f>
        <v>940.91525701965304</v>
      </c>
    </row>
    <row r="35" spans="3:17">
      <c r="C35" s="159"/>
      <c r="D35" s="165" t="s">
        <v>281</v>
      </c>
      <c r="E35" s="162">
        <v>25569</v>
      </c>
      <c r="F35" s="166" t="str">
        <f t="shared" si="1"/>
        <v>Date check - OK</v>
      </c>
      <c r="G35" s="68"/>
      <c r="H35" s="162" t="s">
        <v>279</v>
      </c>
      <c r="I35" s="173">
        <v>150735.53351548137</v>
      </c>
      <c r="J35" s="168">
        <f>IFERROR(MIN('MP Calculations'!$E$30/I35,1),"-")</f>
        <v>0.24630200300931615</v>
      </c>
      <c r="K35" s="12"/>
      <c r="L35" s="159">
        <v>7.3192050000000002</v>
      </c>
      <c r="M35" s="187" t="s">
        <v>280</v>
      </c>
      <c r="N35" s="272">
        <v>421.28581700000001</v>
      </c>
      <c r="O35" s="186">
        <f t="shared" si="2"/>
        <v>3083.4772582154851</v>
      </c>
      <c r="P35" s="186">
        <f t="shared" si="3"/>
        <v>759.46662493214831</v>
      </c>
      <c r="Q35" s="215">
        <f>IF(P35="-",0,P35/(1+'General inputs'!$H$30)^'MP Calculations'!$C$40)</f>
        <v>1686.994864059254</v>
      </c>
    </row>
    <row r="36" spans="3:17">
      <c r="C36" s="159"/>
      <c r="D36" s="165" t="s">
        <v>282</v>
      </c>
      <c r="E36" s="162">
        <v>25569</v>
      </c>
      <c r="F36" s="166" t="str">
        <f t="shared" si="1"/>
        <v>Date check - OK</v>
      </c>
      <c r="G36" s="68"/>
      <c r="H36" s="162" t="s">
        <v>279</v>
      </c>
      <c r="I36" s="173">
        <v>150735.53351548137</v>
      </c>
      <c r="J36" s="168">
        <f>IFERROR(MIN('MP Calculations'!$E$30/I36,1),"-")</f>
        <v>0.24630200300931615</v>
      </c>
      <c r="K36" s="12"/>
      <c r="L36" s="159">
        <v>10.42948</v>
      </c>
      <c r="M36" s="187" t="s">
        <v>280</v>
      </c>
      <c r="N36" s="272">
        <v>237.97403299999999</v>
      </c>
      <c r="O36" s="186">
        <f t="shared" si="2"/>
        <v>2481.9454176928398</v>
      </c>
      <c r="P36" s="186">
        <f t="shared" si="3"/>
        <v>611.3081277375403</v>
      </c>
      <c r="Q36" s="215">
        <f>IF(P36="-",0,P36/(1+'General inputs'!$H$30)^'MP Calculations'!$C$40)</f>
        <v>1357.8920231590746</v>
      </c>
    </row>
    <row r="37" spans="3:17">
      <c r="C37" s="159"/>
      <c r="D37" s="165" t="s">
        <v>278</v>
      </c>
      <c r="E37" s="162">
        <v>25569</v>
      </c>
      <c r="F37" s="166" t="str">
        <f t="shared" si="1"/>
        <v>Date check - OK</v>
      </c>
      <c r="G37" s="68"/>
      <c r="H37" s="162" t="s">
        <v>279</v>
      </c>
      <c r="I37" s="173">
        <v>150735.53351548137</v>
      </c>
      <c r="J37" s="168">
        <f>IFERROR(MIN('MP Calculations'!$E$30/I37,1),"-")</f>
        <v>0.24630200300931615</v>
      </c>
      <c r="K37" s="12"/>
      <c r="L37" s="159">
        <v>45.544508999999998</v>
      </c>
      <c r="M37" s="187" t="s">
        <v>280</v>
      </c>
      <c r="N37" s="272">
        <v>192.78728599999999</v>
      </c>
      <c r="O37" s="186">
        <f t="shared" si="2"/>
        <v>8780.4022823125742</v>
      </c>
      <c r="P37" s="186">
        <f t="shared" si="3"/>
        <v>2162.6306693611582</v>
      </c>
      <c r="Q37" s="215">
        <f>IF(P37="-",0,P37/(1+'General inputs'!$H$30)^'MP Calculations'!$C$40)</f>
        <v>4803.8277289607668</v>
      </c>
    </row>
    <row r="38" spans="3:17">
      <c r="C38" s="159"/>
      <c r="D38" s="165" t="s">
        <v>278</v>
      </c>
      <c r="E38" s="162">
        <v>25569</v>
      </c>
      <c r="F38" s="166" t="str">
        <f t="shared" si="1"/>
        <v>Date check - OK</v>
      </c>
      <c r="G38" s="68"/>
      <c r="H38" s="162" t="s">
        <v>279</v>
      </c>
      <c r="I38" s="173">
        <v>150735.53351548137</v>
      </c>
      <c r="J38" s="168">
        <f>IFERROR(MIN('MP Calculations'!$E$30/I38,1),"-")</f>
        <v>0.24630200300931615</v>
      </c>
      <c r="K38" s="12"/>
      <c r="L38" s="159">
        <v>11.911144999999999</v>
      </c>
      <c r="M38" s="187" t="s">
        <v>280</v>
      </c>
      <c r="N38" s="272">
        <v>192.78728599999999</v>
      </c>
      <c r="O38" s="186">
        <f t="shared" si="2"/>
        <v>2296.3173177024696</v>
      </c>
      <c r="P38" s="186">
        <f t="shared" si="3"/>
        <v>565.58755489509849</v>
      </c>
      <c r="Q38" s="215">
        <f>IF(P38="-",0,P38/(1+'General inputs'!$H$30)^'MP Calculations'!$C$40)</f>
        <v>1256.3334173757892</v>
      </c>
    </row>
    <row r="39" spans="3:17">
      <c r="C39" s="159"/>
      <c r="D39" s="165" t="s">
        <v>278</v>
      </c>
      <c r="E39" s="162">
        <v>25569</v>
      </c>
      <c r="F39" s="166" t="str">
        <f t="shared" si="1"/>
        <v>Date check - OK</v>
      </c>
      <c r="G39" s="68"/>
      <c r="H39" s="162" t="s">
        <v>279</v>
      </c>
      <c r="I39" s="173">
        <v>150735.53351548137</v>
      </c>
      <c r="J39" s="168">
        <f>IFERROR(MIN('MP Calculations'!$E$30/I39,1),"-")</f>
        <v>0.24630200300931615</v>
      </c>
      <c r="K39" s="12"/>
      <c r="L39" s="159">
        <v>16.445587</v>
      </c>
      <c r="M39" s="187" t="s">
        <v>280</v>
      </c>
      <c r="N39" s="272">
        <v>192.78728599999999</v>
      </c>
      <c r="O39" s="186">
        <f t="shared" si="2"/>
        <v>3170.5000844068818</v>
      </c>
      <c r="P39" s="186">
        <f t="shared" si="3"/>
        <v>780.9005213306209</v>
      </c>
      <c r="Q39" s="215">
        <f>IF(P39="-",0,P39/(1+'General inputs'!$H$30)^'MP Calculations'!$C$40)</f>
        <v>1734.6057424757109</v>
      </c>
    </row>
    <row r="40" spans="3:17">
      <c r="C40" s="159"/>
      <c r="D40" s="165" t="s">
        <v>278</v>
      </c>
      <c r="E40" s="162">
        <v>25569</v>
      </c>
      <c r="F40" s="166" t="str">
        <f t="shared" si="1"/>
        <v>Date check - OK</v>
      </c>
      <c r="G40" s="68"/>
      <c r="H40" s="162" t="s">
        <v>279</v>
      </c>
      <c r="I40" s="173">
        <v>150735.53351548137</v>
      </c>
      <c r="J40" s="168">
        <f>IFERROR(MIN('MP Calculations'!$E$30/I40,1),"-")</f>
        <v>0.24630200300931615</v>
      </c>
      <c r="K40" s="12"/>
      <c r="L40" s="159">
        <v>17.367007000000001</v>
      </c>
      <c r="M40" s="187" t="s">
        <v>280</v>
      </c>
      <c r="N40" s="272">
        <v>192.78728599999999</v>
      </c>
      <c r="O40" s="186">
        <f t="shared" si="2"/>
        <v>3348.1381454730022</v>
      </c>
      <c r="P40" s="186">
        <f t="shared" si="3"/>
        <v>824.65313158189758</v>
      </c>
      <c r="Q40" s="215">
        <f>IF(P40="-",0,P40/(1+'General inputs'!$H$30)^'MP Calculations'!$C$40)</f>
        <v>1831.7929345918678</v>
      </c>
    </row>
    <row r="41" spans="3:17">
      <c r="C41" s="159"/>
      <c r="D41" s="165" t="s">
        <v>278</v>
      </c>
      <c r="E41" s="162">
        <v>25569</v>
      </c>
      <c r="F41" s="166" t="str">
        <f t="shared" si="1"/>
        <v>Date check - OK</v>
      </c>
      <c r="G41" s="68"/>
      <c r="H41" s="162" t="s">
        <v>279</v>
      </c>
      <c r="I41" s="173">
        <v>150735.53351548137</v>
      </c>
      <c r="J41" s="168">
        <f>IFERROR(MIN('MP Calculations'!$E$30/I41,1),"-")</f>
        <v>0.24630200300931615</v>
      </c>
      <c r="K41" s="12"/>
      <c r="L41" s="159">
        <v>46.797955000000002</v>
      </c>
      <c r="M41" s="187" t="s">
        <v>280</v>
      </c>
      <c r="N41" s="272">
        <v>192.78728599999999</v>
      </c>
      <c r="O41" s="186">
        <f t="shared" si="2"/>
        <v>9022.0507348001302</v>
      </c>
      <c r="P41" s="186">
        <f t="shared" si="3"/>
        <v>2222.1491672329448</v>
      </c>
      <c r="Q41" s="215">
        <f>IF(P41="-",0,P41/(1+'General inputs'!$H$30)^'MP Calculations'!$C$40)</f>
        <v>4936.0355139114172</v>
      </c>
    </row>
    <row r="42" spans="3:17">
      <c r="C42" s="159"/>
      <c r="D42" s="165" t="s">
        <v>278</v>
      </c>
      <c r="E42" s="162">
        <v>25569</v>
      </c>
      <c r="F42" s="166" t="str">
        <f t="shared" si="1"/>
        <v>Date check - OK</v>
      </c>
      <c r="G42" s="68"/>
      <c r="H42" s="162" t="s">
        <v>279</v>
      </c>
      <c r="I42" s="173">
        <v>150735.53351548137</v>
      </c>
      <c r="J42" s="168">
        <f>IFERROR(MIN('MP Calculations'!$E$30/I42,1),"-")</f>
        <v>0.24630200300931615</v>
      </c>
      <c r="K42" s="12"/>
      <c r="L42" s="159">
        <v>70.384409000000005</v>
      </c>
      <c r="M42" s="187" t="s">
        <v>280</v>
      </c>
      <c r="N42" s="272">
        <v>192.78728599999999</v>
      </c>
      <c r="O42" s="186">
        <f t="shared" si="2"/>
        <v>13569.219187823974</v>
      </c>
      <c r="P42" s="186">
        <f t="shared" si="3"/>
        <v>3342.1258652334909</v>
      </c>
      <c r="Q42" s="215">
        <f>IF(P42="-",0,P42/(1+'General inputs'!$H$30)^'MP Calculations'!$C$40)</f>
        <v>7423.8274396747966</v>
      </c>
    </row>
    <row r="43" spans="3:17">
      <c r="C43" s="159"/>
      <c r="D43" s="165" t="s">
        <v>278</v>
      </c>
      <c r="E43" s="162">
        <v>25569</v>
      </c>
      <c r="F43" s="166" t="str">
        <f t="shared" si="1"/>
        <v>Date check - OK</v>
      </c>
      <c r="G43" s="68"/>
      <c r="H43" s="162" t="s">
        <v>279</v>
      </c>
      <c r="I43" s="173">
        <v>150735.53351548137</v>
      </c>
      <c r="J43" s="168">
        <f>IFERROR(MIN('MP Calculations'!$E$30/I43,1),"-")</f>
        <v>0.24630200300931615</v>
      </c>
      <c r="K43" s="12"/>
      <c r="L43" s="159">
        <v>60.336775000000003</v>
      </c>
      <c r="M43" s="187" t="s">
        <v>280</v>
      </c>
      <c r="N43" s="272">
        <v>192.78728599999999</v>
      </c>
      <c r="O43" s="186">
        <f t="shared" si="2"/>
        <v>11632.16309824265</v>
      </c>
      <c r="P43" s="186">
        <f t="shared" si="3"/>
        <v>2865.0250704282175</v>
      </c>
      <c r="Q43" s="215">
        <f>IF(P43="-",0,P43/(1+'General inputs'!$H$30)^'MP Calculations'!$C$40)</f>
        <v>6364.0486896250604</v>
      </c>
    </row>
    <row r="44" spans="3:17">
      <c r="C44" s="159"/>
      <c r="D44" s="165" t="s">
        <v>278</v>
      </c>
      <c r="E44" s="162">
        <v>25569</v>
      </c>
      <c r="F44" s="166" t="str">
        <f t="shared" si="1"/>
        <v>Date check - OK</v>
      </c>
      <c r="G44" s="68"/>
      <c r="H44" s="162" t="s">
        <v>279</v>
      </c>
      <c r="I44" s="173">
        <v>150735.53351548137</v>
      </c>
      <c r="J44" s="168">
        <f>IFERROR(MIN('MP Calculations'!$E$30/I44,1),"-")</f>
        <v>0.24630200300931615</v>
      </c>
      <c r="K44" s="12"/>
      <c r="L44" s="159">
        <v>49.001790999999997</v>
      </c>
      <c r="M44" s="187" t="s">
        <v>280</v>
      </c>
      <c r="N44" s="272">
        <v>192.78728599999999</v>
      </c>
      <c r="O44" s="186">
        <f t="shared" si="2"/>
        <v>9446.9222960292245</v>
      </c>
      <c r="P44" s="186">
        <f t="shared" si="3"/>
        <v>2326.7958837853657</v>
      </c>
      <c r="Q44" s="215">
        <f>IF(P44="-",0,P44/(1+'General inputs'!$H$30)^'MP Calculations'!$C$40)</f>
        <v>5168.4861148583259</v>
      </c>
    </row>
    <row r="45" spans="3:17">
      <c r="C45" s="159"/>
      <c r="D45" s="165" t="s">
        <v>278</v>
      </c>
      <c r="E45" s="162">
        <v>25569</v>
      </c>
      <c r="F45" s="166" t="str">
        <f t="shared" si="1"/>
        <v>Date check - OK</v>
      </c>
      <c r="G45" s="68"/>
      <c r="H45" s="162" t="s">
        <v>279</v>
      </c>
      <c r="I45" s="173">
        <v>150735.53351548137</v>
      </c>
      <c r="J45" s="168">
        <f>IFERROR(MIN('MP Calculations'!$E$30/I45,1),"-")</f>
        <v>0.24630200300931615</v>
      </c>
      <c r="K45" s="12"/>
      <c r="L45" s="159">
        <v>0.60982000000000003</v>
      </c>
      <c r="M45" s="187" t="s">
        <v>280</v>
      </c>
      <c r="N45" s="272">
        <v>192.78728599999999</v>
      </c>
      <c r="O45" s="186">
        <f t="shared" si="2"/>
        <v>117.56554274852</v>
      </c>
      <c r="P45" s="186">
        <f t="shared" si="3"/>
        <v>28.956628663837861</v>
      </c>
      <c r="Q45" s="215">
        <f>IF(P45="-",0,P45/(1+'General inputs'!$H$30)^'MP Calculations'!$C$40)</f>
        <v>64.32104088936066</v>
      </c>
    </row>
    <row r="46" spans="3:17">
      <c r="C46" s="159"/>
      <c r="D46" s="165" t="s">
        <v>278</v>
      </c>
      <c r="E46" s="162">
        <v>25569</v>
      </c>
      <c r="F46" s="166" t="str">
        <f t="shared" si="1"/>
        <v>Date check - OK</v>
      </c>
      <c r="G46" s="68"/>
      <c r="H46" s="162" t="s">
        <v>279</v>
      </c>
      <c r="I46" s="173">
        <v>150735.53351548137</v>
      </c>
      <c r="J46" s="168">
        <f>IFERROR(MIN('MP Calculations'!$E$30/I46,1),"-")</f>
        <v>0.24630200300931615</v>
      </c>
      <c r="K46" s="12"/>
      <c r="L46" s="159">
        <v>31.265743000000001</v>
      </c>
      <c r="M46" s="187" t="s">
        <v>280</v>
      </c>
      <c r="N46" s="272">
        <v>192.78728599999999</v>
      </c>
      <c r="O46" s="186">
        <f t="shared" si="2"/>
        <v>6027.6377377434983</v>
      </c>
      <c r="P46" s="186">
        <f t="shared" si="3"/>
        <v>1484.6192482207666</v>
      </c>
      <c r="Q46" s="215">
        <f>IF(P46="-",0,P46/(1+'General inputs'!$H$30)^'MP Calculations'!$C$40)</f>
        <v>3297.7684135306185</v>
      </c>
    </row>
    <row r="47" spans="3:17">
      <c r="C47" s="159"/>
      <c r="D47" s="165" t="s">
        <v>278</v>
      </c>
      <c r="E47" s="162">
        <v>25595</v>
      </c>
      <c r="F47" s="166" t="str">
        <f t="shared" si="1"/>
        <v>Date check - OK</v>
      </c>
      <c r="G47" s="68"/>
      <c r="H47" s="162" t="s">
        <v>279</v>
      </c>
      <c r="I47" s="173">
        <v>150735.53351548137</v>
      </c>
      <c r="J47" s="168">
        <f>IFERROR(MIN('MP Calculations'!$E$30/I47,1),"-")</f>
        <v>0.24630200300931615</v>
      </c>
      <c r="K47" s="12"/>
      <c r="L47" s="159">
        <v>18.377621000000001</v>
      </c>
      <c r="M47" s="187" t="s">
        <v>280</v>
      </c>
      <c r="N47" s="272">
        <v>192.78728599999999</v>
      </c>
      <c r="O47" s="186">
        <f t="shared" si="2"/>
        <v>3542.971675726606</v>
      </c>
      <c r="P47" s="186">
        <f t="shared" si="3"/>
        <v>872.64102033673635</v>
      </c>
      <c r="Q47" s="215">
        <f>IF(P47="-",0,P47/(1+'General inputs'!$H$30)^'MP Calculations'!$C$40)</f>
        <v>1938.3879042835149</v>
      </c>
    </row>
    <row r="48" spans="3:17">
      <c r="C48" s="159"/>
      <c r="D48" s="165" t="s">
        <v>278</v>
      </c>
      <c r="E48" s="162">
        <v>25595</v>
      </c>
      <c r="F48" s="166" t="str">
        <f t="shared" si="1"/>
        <v>Date check - OK</v>
      </c>
      <c r="G48" s="68"/>
      <c r="H48" s="162" t="s">
        <v>279</v>
      </c>
      <c r="I48" s="173">
        <v>150735.53351548137</v>
      </c>
      <c r="J48" s="168">
        <f>IFERROR(MIN('MP Calculations'!$E$30/I48,1),"-")</f>
        <v>0.24630200300931615</v>
      </c>
      <c r="K48" s="12"/>
      <c r="L48" s="159">
        <v>11.892122000000001</v>
      </c>
      <c r="M48" s="187" t="s">
        <v>280</v>
      </c>
      <c r="N48" s="272">
        <v>192.78728599999999</v>
      </c>
      <c r="O48" s="186">
        <f t="shared" si="2"/>
        <v>2292.6499251608921</v>
      </c>
      <c r="P48" s="186">
        <f t="shared" si="3"/>
        <v>564.68426876628644</v>
      </c>
      <c r="Q48" s="215">
        <f>IF(P48="-",0,P48/(1+'General inputs'!$H$30)^'MP Calculations'!$C$40)</f>
        <v>1254.3269578289749</v>
      </c>
    </row>
    <row r="49" spans="3:17">
      <c r="C49" s="159"/>
      <c r="D49" s="165" t="s">
        <v>278</v>
      </c>
      <c r="E49" s="162">
        <v>25595</v>
      </c>
      <c r="F49" s="166" t="str">
        <f t="shared" si="1"/>
        <v>Date check - OK</v>
      </c>
      <c r="G49" s="68"/>
      <c r="H49" s="162" t="s">
        <v>279</v>
      </c>
      <c r="I49" s="173">
        <v>150735.53351548137</v>
      </c>
      <c r="J49" s="168">
        <f>IFERROR(MIN('MP Calculations'!$E$30/I49,1),"-")</f>
        <v>0.24630200300931615</v>
      </c>
      <c r="K49" s="12"/>
      <c r="L49" s="159">
        <v>17.465285999999999</v>
      </c>
      <c r="M49" s="187" t="s">
        <v>280</v>
      </c>
      <c r="N49" s="272">
        <v>192.78728599999999</v>
      </c>
      <c r="O49" s="186">
        <f t="shared" si="2"/>
        <v>3367.0850871537955</v>
      </c>
      <c r="P49" s="186">
        <f t="shared" si="3"/>
        <v>829.31980126877772</v>
      </c>
      <c r="Q49" s="215">
        <f>IF(P49="-",0,P49/(1+'General inputs'!$H$30)^'MP Calculations'!$C$40)</f>
        <v>1842.1589566599623</v>
      </c>
    </row>
    <row r="50" spans="3:17">
      <c r="C50" s="159"/>
      <c r="D50" s="165" t="s">
        <v>278</v>
      </c>
      <c r="E50" s="162">
        <v>25631</v>
      </c>
      <c r="F50" s="166" t="str">
        <f t="shared" si="1"/>
        <v>Date check - OK</v>
      </c>
      <c r="G50" s="68"/>
      <c r="H50" s="162" t="s">
        <v>279</v>
      </c>
      <c r="I50" s="173">
        <v>150735.53351548137</v>
      </c>
      <c r="J50" s="168">
        <f>IFERROR(MIN('MP Calculations'!$E$30/I50,1),"-")</f>
        <v>0.24630200300931615</v>
      </c>
      <c r="K50" s="12"/>
      <c r="L50" s="159">
        <v>11.587804999999999</v>
      </c>
      <c r="M50" s="187" t="s">
        <v>280</v>
      </c>
      <c r="N50" s="272">
        <v>192.78728599999999</v>
      </c>
      <c r="O50" s="186">
        <f t="shared" si="2"/>
        <v>2233.98147664723</v>
      </c>
      <c r="P50" s="186">
        <f t="shared" si="3"/>
        <v>550.23411238392259</v>
      </c>
      <c r="Q50" s="215">
        <f>IF(P50="-",0,P50/(1+'General inputs'!$H$30)^'MP Calculations'!$C$40)</f>
        <v>1222.2289843280607</v>
      </c>
    </row>
    <row r="51" spans="3:17">
      <c r="C51" s="159"/>
      <c r="D51" s="165" t="s">
        <v>278</v>
      </c>
      <c r="E51" s="162">
        <v>25631</v>
      </c>
      <c r="F51" s="166" t="str">
        <f t="shared" si="1"/>
        <v>Date check - OK</v>
      </c>
      <c r="G51" s="68"/>
      <c r="H51" s="162" t="s">
        <v>279</v>
      </c>
      <c r="I51" s="173">
        <v>150735.53351548137</v>
      </c>
      <c r="J51" s="168">
        <f>IFERROR(MIN('MP Calculations'!$E$30/I51,1),"-")</f>
        <v>0.24630200300931615</v>
      </c>
      <c r="K51" s="12"/>
      <c r="L51" s="159">
        <v>24.065076000000001</v>
      </c>
      <c r="M51" s="187" t="s">
        <v>280</v>
      </c>
      <c r="N51" s="272">
        <v>192.78728599999999</v>
      </c>
      <c r="O51" s="186">
        <f t="shared" si="2"/>
        <v>4639.4406894237363</v>
      </c>
      <c r="P51" s="186">
        <f t="shared" si="3"/>
        <v>1142.7035346479888</v>
      </c>
      <c r="Q51" s="215">
        <f>IF(P51="-",0,P51/(1+'General inputs'!$H$30)^'MP Calculations'!$C$40)</f>
        <v>2538.2747981397329</v>
      </c>
    </row>
    <row r="52" spans="3:17">
      <c r="C52" s="159"/>
      <c r="D52" s="165" t="s">
        <v>278</v>
      </c>
      <c r="E52" s="162">
        <v>25631</v>
      </c>
      <c r="F52" s="166" t="str">
        <f t="shared" si="1"/>
        <v>Date check - OK</v>
      </c>
      <c r="G52" s="68"/>
      <c r="H52" s="162" t="s">
        <v>279</v>
      </c>
      <c r="I52" s="173">
        <v>150735.53351548137</v>
      </c>
      <c r="J52" s="168">
        <f>IFERROR(MIN('MP Calculations'!$E$30/I52,1),"-")</f>
        <v>0.24630200300931615</v>
      </c>
      <c r="K52" s="12"/>
      <c r="L52" s="159">
        <v>55.757500999999998</v>
      </c>
      <c r="M52" s="187" t="s">
        <v>280</v>
      </c>
      <c r="N52" s="272">
        <v>192.78728599999999</v>
      </c>
      <c r="O52" s="186">
        <f t="shared" si="2"/>
        <v>10749.337291932285</v>
      </c>
      <c r="P52" s="186">
        <f t="shared" si="3"/>
        <v>2647.58330602566</v>
      </c>
      <c r="Q52" s="215">
        <f>IF(P52="-",0,P52/(1+'General inputs'!$H$30)^'MP Calculations'!$C$40)</f>
        <v>5881.0476890058835</v>
      </c>
    </row>
    <row r="53" spans="3:17">
      <c r="C53" s="159"/>
      <c r="D53" s="165" t="s">
        <v>278</v>
      </c>
      <c r="E53" s="162">
        <v>25631</v>
      </c>
      <c r="F53" s="166" t="str">
        <f t="shared" si="1"/>
        <v>Date check - OK</v>
      </c>
      <c r="G53" s="68"/>
      <c r="H53" s="162" t="s">
        <v>279</v>
      </c>
      <c r="I53" s="173">
        <v>150735.53351548137</v>
      </c>
      <c r="J53" s="168">
        <f>IFERROR(MIN('MP Calculations'!$E$30/I53,1),"-")</f>
        <v>0.24630200300931615</v>
      </c>
      <c r="K53" s="12"/>
      <c r="L53" s="159">
        <v>47.784340999999998</v>
      </c>
      <c r="M53" s="187" t="s">
        <v>280</v>
      </c>
      <c r="N53" s="272">
        <v>192.78728599999999</v>
      </c>
      <c r="O53" s="186">
        <f t="shared" si="2"/>
        <v>9212.2134146885255</v>
      </c>
      <c r="P53" s="186">
        <f t="shared" si="3"/>
        <v>2268.9866161870759</v>
      </c>
      <c r="Q53" s="215">
        <f>IF(P53="-",0,P53/(1+'General inputs'!$H$30)^'MP Calculations'!$C$40)</f>
        <v>5040.0750243221819</v>
      </c>
    </row>
    <row r="54" spans="3:17">
      <c r="C54" s="159"/>
      <c r="D54" s="165" t="s">
        <v>278</v>
      </c>
      <c r="E54" s="162">
        <v>25631</v>
      </c>
      <c r="F54" s="166" t="str">
        <f t="shared" si="1"/>
        <v>Date check - OK</v>
      </c>
      <c r="G54" s="68"/>
      <c r="H54" s="162" t="s">
        <v>279</v>
      </c>
      <c r="I54" s="173">
        <v>150735.53351548137</v>
      </c>
      <c r="J54" s="168">
        <f>IFERROR(MIN('MP Calculations'!$E$30/I54,1),"-")</f>
        <v>0.24630200300931615</v>
      </c>
      <c r="K54" s="12"/>
      <c r="L54" s="159">
        <v>3.9986799999999998</v>
      </c>
      <c r="M54" s="187" t="s">
        <v>280</v>
      </c>
      <c r="N54" s="272">
        <v>192.78728599999999</v>
      </c>
      <c r="O54" s="186">
        <f t="shared" si="2"/>
        <v>770.89466478247994</v>
      </c>
      <c r="P54" s="186">
        <f t="shared" si="3"/>
        <v>189.87290004512013</v>
      </c>
      <c r="Q54" s="215">
        <f>IF(P54="-",0,P54/(1+'General inputs'!$H$30)^'MP Calculations'!$C$40)</f>
        <v>421.76258532594642</v>
      </c>
    </row>
    <row r="55" spans="3:17">
      <c r="C55" s="159"/>
      <c r="D55" s="165" t="s">
        <v>278</v>
      </c>
      <c r="E55" s="162">
        <v>25631</v>
      </c>
      <c r="F55" s="166" t="str">
        <f t="shared" si="1"/>
        <v>Date check - OK</v>
      </c>
      <c r="G55" s="68"/>
      <c r="H55" s="162" t="s">
        <v>279</v>
      </c>
      <c r="I55" s="173">
        <v>150735.53351548137</v>
      </c>
      <c r="J55" s="168">
        <f>IFERROR(MIN('MP Calculations'!$E$30/I55,1),"-")</f>
        <v>0.24630200300931615</v>
      </c>
      <c r="K55" s="12"/>
      <c r="L55" s="159">
        <v>24.621880000000001</v>
      </c>
      <c r="M55" s="187" t="s">
        <v>280</v>
      </c>
      <c r="N55" s="272">
        <v>192.78728599999999</v>
      </c>
      <c r="O55" s="186">
        <f t="shared" si="2"/>
        <v>4746.7854214176805</v>
      </c>
      <c r="P55" s="186">
        <f t="shared" si="3"/>
        <v>1169.1427571505956</v>
      </c>
      <c r="Q55" s="215">
        <f>IF(P55="-",0,P55/(1+'General inputs'!$H$30)^'MP Calculations'!$C$40)</f>
        <v>2597.0039524005965</v>
      </c>
    </row>
    <row r="56" spans="3:17">
      <c r="C56" s="159"/>
      <c r="D56" s="165" t="s">
        <v>278</v>
      </c>
      <c r="E56" s="162">
        <v>25631</v>
      </c>
      <c r="F56" s="166" t="str">
        <f t="shared" si="1"/>
        <v>Date check - OK</v>
      </c>
      <c r="G56" s="68"/>
      <c r="H56" s="162" t="s">
        <v>279</v>
      </c>
      <c r="I56" s="173">
        <v>150735.53351548137</v>
      </c>
      <c r="J56" s="168">
        <f>IFERROR(MIN('MP Calculations'!$E$30/I56,1),"-")</f>
        <v>0.24630200300931615</v>
      </c>
      <c r="K56" s="12"/>
      <c r="L56" s="159">
        <v>8.4992260000000002</v>
      </c>
      <c r="M56" s="187" t="s">
        <v>280</v>
      </c>
      <c r="N56" s="272">
        <v>192.78728599999999</v>
      </c>
      <c r="O56" s="186">
        <f t="shared" si="2"/>
        <v>1638.5427136406361</v>
      </c>
      <c r="P56" s="186">
        <f t="shared" si="3"/>
        <v>403.57635238600898</v>
      </c>
      <c r="Q56" s="215">
        <f>IF(P56="-",0,P56/(1+'General inputs'!$H$30)^'MP Calculations'!$C$40)</f>
        <v>896.45971446314854</v>
      </c>
    </row>
    <row r="57" spans="3:17">
      <c r="C57" s="159"/>
      <c r="D57" s="165" t="s">
        <v>278</v>
      </c>
      <c r="E57" s="162">
        <v>25702</v>
      </c>
      <c r="F57" s="166" t="str">
        <f t="shared" si="1"/>
        <v>Date check - OK</v>
      </c>
      <c r="G57" s="68"/>
      <c r="H57" s="162" t="s">
        <v>279</v>
      </c>
      <c r="I57" s="173">
        <v>150735.53351548137</v>
      </c>
      <c r="J57" s="168">
        <f>IFERROR(MIN('MP Calculations'!$E$30/I57,1),"-")</f>
        <v>0.24630200300931615</v>
      </c>
      <c r="K57" s="12"/>
      <c r="L57" s="159">
        <v>19.938279999999999</v>
      </c>
      <c r="M57" s="187" t="s">
        <v>280</v>
      </c>
      <c r="N57" s="272">
        <v>192.78728599999999</v>
      </c>
      <c r="O57" s="186">
        <f t="shared" si="2"/>
        <v>3843.8468887080799</v>
      </c>
      <c r="P57" s="186">
        <f t="shared" si="3"/>
        <v>946.74718794992805</v>
      </c>
      <c r="Q57" s="215">
        <f>IF(P57="-",0,P57/(1+'General inputs'!$H$30)^'MP Calculations'!$C$40)</f>
        <v>2102.9991196476367</v>
      </c>
    </row>
    <row r="58" spans="3:17">
      <c r="C58" s="159"/>
      <c r="D58" s="165" t="s">
        <v>278</v>
      </c>
      <c r="E58" s="162">
        <v>25702</v>
      </c>
      <c r="F58" s="166" t="str">
        <f t="shared" si="1"/>
        <v>Date check - OK</v>
      </c>
      <c r="G58" s="68"/>
      <c r="H58" s="162" t="s">
        <v>279</v>
      </c>
      <c r="I58" s="173">
        <v>150735.53351548137</v>
      </c>
      <c r="J58" s="168">
        <f>IFERROR(MIN('MP Calculations'!$E$30/I58,1),"-")</f>
        <v>0.24630200300931615</v>
      </c>
      <c r="K58" s="12"/>
      <c r="L58" s="159">
        <v>0.60860000000000003</v>
      </c>
      <c r="M58" s="187" t="s">
        <v>280</v>
      </c>
      <c r="N58" s="272">
        <v>192.78728599999999</v>
      </c>
      <c r="O58" s="186">
        <f t="shared" si="2"/>
        <v>117.3303422596</v>
      </c>
      <c r="P58" s="186">
        <f t="shared" si="3"/>
        <v>28.898698312308092</v>
      </c>
      <c r="Q58" s="215">
        <f>IF(P58="-",0,P58/(1+'General inputs'!$H$30)^'MP Calculations'!$C$40)</f>
        <v>64.192360836418771</v>
      </c>
    </row>
    <row r="59" spans="3:17">
      <c r="C59" s="159"/>
      <c r="D59" s="165" t="s">
        <v>278</v>
      </c>
      <c r="E59" s="162">
        <v>25702</v>
      </c>
      <c r="F59" s="166" t="str">
        <f t="shared" si="1"/>
        <v>Date check - OK</v>
      </c>
      <c r="G59" s="68"/>
      <c r="H59" s="162" t="s">
        <v>279</v>
      </c>
      <c r="I59" s="173">
        <v>150735.53351548137</v>
      </c>
      <c r="J59" s="168">
        <f>IFERROR(MIN('MP Calculations'!$E$30/I59,1),"-")</f>
        <v>0.24630200300931615</v>
      </c>
      <c r="K59" s="12"/>
      <c r="L59" s="159">
        <v>1.8736390000000001</v>
      </c>
      <c r="M59" s="187" t="s">
        <v>280</v>
      </c>
      <c r="N59" s="272">
        <v>192.78728599999999</v>
      </c>
      <c r="O59" s="186">
        <f t="shared" si="2"/>
        <v>361.21377775375402</v>
      </c>
      <c r="P59" s="186">
        <f t="shared" si="3"/>
        <v>88.967676975311576</v>
      </c>
      <c r="Q59" s="215">
        <f>IF(P59="-",0,P59/(1+'General inputs'!$H$30)^'MP Calculations'!$C$40)</f>
        <v>197.62292271637668</v>
      </c>
    </row>
    <row r="60" spans="3:17">
      <c r="C60" s="159"/>
      <c r="D60" s="165" t="s">
        <v>278</v>
      </c>
      <c r="E60" s="162">
        <v>25702</v>
      </c>
      <c r="F60" s="166" t="str">
        <f t="shared" si="1"/>
        <v>Date check - OK</v>
      </c>
      <c r="G60" s="68"/>
      <c r="H60" s="162" t="s">
        <v>279</v>
      </c>
      <c r="I60" s="173">
        <v>150735.53351548137</v>
      </c>
      <c r="J60" s="168">
        <f>IFERROR(MIN('MP Calculations'!$E$30/I60,1),"-")</f>
        <v>0.24630200300931615</v>
      </c>
      <c r="K60" s="12"/>
      <c r="L60" s="159">
        <v>3.588409</v>
      </c>
      <c r="M60" s="187" t="s">
        <v>280</v>
      </c>
      <c r="N60" s="272">
        <v>192.78728599999999</v>
      </c>
      <c r="O60" s="186">
        <f t="shared" si="2"/>
        <v>691.79963216797398</v>
      </c>
      <c r="P60" s="186">
        <f t="shared" si="3"/>
        <v>170.39163508408012</v>
      </c>
      <c r="Q60" s="215">
        <f>IF(P60="-",0,P60/(1+'General inputs'!$H$30)^'MP Calculations'!$C$40)</f>
        <v>378.48906565338916</v>
      </c>
    </row>
    <row r="61" spans="3:17">
      <c r="C61" s="159"/>
      <c r="D61" s="165" t="s">
        <v>278</v>
      </c>
      <c r="E61" s="162">
        <v>25730</v>
      </c>
      <c r="F61" s="166" t="str">
        <f t="shared" si="1"/>
        <v>Date check - OK</v>
      </c>
      <c r="G61" s="68"/>
      <c r="H61" s="162" t="s">
        <v>279</v>
      </c>
      <c r="I61" s="173">
        <v>150735.53351548137</v>
      </c>
      <c r="J61" s="168">
        <f>IFERROR(MIN('MP Calculations'!$E$30/I61,1),"-")</f>
        <v>0.24630200300931615</v>
      </c>
      <c r="K61" s="12"/>
      <c r="L61" s="159">
        <v>2.1328640000000001</v>
      </c>
      <c r="M61" s="187" t="s">
        <v>280</v>
      </c>
      <c r="N61" s="272">
        <v>192.78728599999999</v>
      </c>
      <c r="O61" s="186">
        <f t="shared" si="2"/>
        <v>411.18906196710401</v>
      </c>
      <c r="P61" s="186">
        <f t="shared" si="3"/>
        <v>101.27668957801954</v>
      </c>
      <c r="Q61" s="215">
        <f>IF(P61="-",0,P61/(1+'General inputs'!$H$30)^'MP Calculations'!$C$40)</f>
        <v>224.96479708019638</v>
      </c>
    </row>
    <row r="62" spans="3:17">
      <c r="C62" s="159"/>
      <c r="D62" s="165" t="s">
        <v>278</v>
      </c>
      <c r="E62" s="162">
        <v>25730</v>
      </c>
      <c r="F62" s="166" t="str">
        <f t="shared" si="1"/>
        <v>Date check - OK</v>
      </c>
      <c r="G62" s="68"/>
      <c r="H62" s="162" t="s">
        <v>279</v>
      </c>
      <c r="I62" s="173">
        <v>150735.53351548137</v>
      </c>
      <c r="J62" s="168">
        <f>IFERROR(MIN('MP Calculations'!$E$30/I62,1),"-")</f>
        <v>0.24630200300931615</v>
      </c>
      <c r="K62" s="12"/>
      <c r="L62" s="159">
        <v>7.9231590000000001</v>
      </c>
      <c r="M62" s="187" t="s">
        <v>280</v>
      </c>
      <c r="N62" s="272">
        <v>192.78728599999999</v>
      </c>
      <c r="O62" s="186">
        <f t="shared" si="2"/>
        <v>1527.484320156474</v>
      </c>
      <c r="P62" s="186">
        <f t="shared" si="3"/>
        <v>376.22244761986309</v>
      </c>
      <c r="Q62" s="215">
        <f>IF(P62="-",0,P62/(1+'General inputs'!$H$30)^'MP Calculations'!$C$40)</f>
        <v>835.6987865466956</v>
      </c>
    </row>
    <row r="63" spans="3:17">
      <c r="C63" s="159"/>
      <c r="D63" s="165" t="s">
        <v>278</v>
      </c>
      <c r="E63" s="162">
        <v>25730</v>
      </c>
      <c r="F63" s="166" t="str">
        <f t="shared" si="1"/>
        <v>Date check - OK</v>
      </c>
      <c r="G63" s="68"/>
      <c r="H63" s="162" t="s">
        <v>279</v>
      </c>
      <c r="I63" s="173">
        <v>150735.53351548137</v>
      </c>
      <c r="J63" s="168">
        <f>IFERROR(MIN('MP Calculations'!$E$30/I63,1),"-")</f>
        <v>0.24630200300931615</v>
      </c>
      <c r="K63" s="12"/>
      <c r="L63" s="159">
        <v>2.132933</v>
      </c>
      <c r="M63" s="187" t="s">
        <v>280</v>
      </c>
      <c r="N63" s="272">
        <v>192.78728599999999</v>
      </c>
      <c r="O63" s="186">
        <f t="shared" si="2"/>
        <v>411.20236428983799</v>
      </c>
      <c r="P63" s="186">
        <f t="shared" si="3"/>
        <v>101.27996596675359</v>
      </c>
      <c r="Q63" s="215">
        <f>IF(P63="-",0,P63/(1+'General inputs'!$H$30)^'MP Calculations'!$C$40)</f>
        <v>224.97207488646927</v>
      </c>
    </row>
    <row r="64" spans="3:17">
      <c r="C64" s="159"/>
      <c r="D64" s="165" t="s">
        <v>278</v>
      </c>
      <c r="E64" s="162">
        <v>25730</v>
      </c>
      <c r="F64" s="166" t="str">
        <f t="shared" si="1"/>
        <v>Date check - OK</v>
      </c>
      <c r="G64" s="68"/>
      <c r="H64" s="162" t="s">
        <v>279</v>
      </c>
      <c r="I64" s="173">
        <v>150735.53351548137</v>
      </c>
      <c r="J64" s="168">
        <f>IFERROR(MIN('MP Calculations'!$E$30/I64,1),"-")</f>
        <v>0.24630200300931615</v>
      </c>
      <c r="K64" s="12"/>
      <c r="L64" s="159">
        <v>44.794369000000003</v>
      </c>
      <c r="M64" s="187" t="s">
        <v>280</v>
      </c>
      <c r="N64" s="272">
        <v>192.78728599999999</v>
      </c>
      <c r="O64" s="186">
        <f t="shared" si="2"/>
        <v>8635.7848275925335</v>
      </c>
      <c r="P64" s="186">
        <f t="shared" si="3"/>
        <v>2127.0111005935028</v>
      </c>
      <c r="Q64" s="215">
        <f>IF(P64="-",0,P64/(1+'General inputs'!$H$30)^'MP Calculations'!$C$40)</f>
        <v>4724.7063724740237</v>
      </c>
    </row>
    <row r="65" spans="3:17">
      <c r="C65" s="159"/>
      <c r="D65" s="165" t="s">
        <v>278</v>
      </c>
      <c r="E65" s="162">
        <v>25730</v>
      </c>
      <c r="F65" s="166" t="str">
        <f t="shared" si="1"/>
        <v>Date check - OK</v>
      </c>
      <c r="G65" s="68"/>
      <c r="H65" s="162" t="s">
        <v>279</v>
      </c>
      <c r="I65" s="173">
        <v>150735.53351548137</v>
      </c>
      <c r="J65" s="168">
        <f>IFERROR(MIN('MP Calculations'!$E$30/I65,1),"-")</f>
        <v>0.24630200300931615</v>
      </c>
      <c r="K65" s="12"/>
      <c r="L65" s="159">
        <v>58.509259999999998</v>
      </c>
      <c r="M65" s="187" t="s">
        <v>280</v>
      </c>
      <c r="N65" s="272">
        <v>192.78728599999999</v>
      </c>
      <c r="O65" s="186">
        <f t="shared" si="2"/>
        <v>11279.84144126836</v>
      </c>
      <c r="P65" s="186">
        <f t="shared" si="3"/>
        <v>2778.2475406118883</v>
      </c>
      <c r="Q65" s="215">
        <f>IF(P65="-",0,P65/(1+'General inputs'!$H$30)^'MP Calculations'!$C$40)</f>
        <v>6171.2907167135118</v>
      </c>
    </row>
    <row r="66" spans="3:17">
      <c r="C66" s="159"/>
      <c r="D66" s="165" t="s">
        <v>278</v>
      </c>
      <c r="E66" s="162">
        <v>25731</v>
      </c>
      <c r="F66" s="166" t="str">
        <f t="shared" si="1"/>
        <v>Date check - OK</v>
      </c>
      <c r="G66" s="68"/>
      <c r="H66" s="162" t="s">
        <v>279</v>
      </c>
      <c r="I66" s="173">
        <v>150735.53351548137</v>
      </c>
      <c r="J66" s="168">
        <f>IFERROR(MIN('MP Calculations'!$E$30/I66,1),"-")</f>
        <v>0.24630200300931615</v>
      </c>
      <c r="K66" s="12"/>
      <c r="L66" s="159">
        <v>26.046234999999999</v>
      </c>
      <c r="M66" s="187" t="s">
        <v>280</v>
      </c>
      <c r="N66" s="272">
        <v>192.78728599999999</v>
      </c>
      <c r="O66" s="186">
        <f t="shared" si="2"/>
        <v>5021.3829561682096</v>
      </c>
      <c r="P66" s="186">
        <f t="shared" si="3"/>
        <v>1236.7766799810711</v>
      </c>
      <c r="Q66" s="215">
        <f>IF(P66="-",0,P66/(1+'General inputs'!$H$30)^'MP Calculations'!$C$40)</f>
        <v>2747.2384415875117</v>
      </c>
    </row>
    <row r="67" spans="3:17">
      <c r="C67" s="159"/>
      <c r="D67" s="165" t="s">
        <v>278</v>
      </c>
      <c r="E67" s="162">
        <v>25731</v>
      </c>
      <c r="F67" s="166" t="str">
        <f t="shared" si="1"/>
        <v>Date check - OK</v>
      </c>
      <c r="G67" s="68"/>
      <c r="H67" s="162" t="s">
        <v>279</v>
      </c>
      <c r="I67" s="173">
        <v>150735.53351548137</v>
      </c>
      <c r="J67" s="168">
        <f>IFERROR(MIN('MP Calculations'!$E$30/I67,1),"-")</f>
        <v>0.24630200300931615</v>
      </c>
      <c r="K67" s="12"/>
      <c r="L67" s="159">
        <v>60.884599000000001</v>
      </c>
      <c r="M67" s="187" t="s">
        <v>280</v>
      </c>
      <c r="N67" s="272">
        <v>192.78728599999999</v>
      </c>
      <c r="O67" s="186">
        <f t="shared" si="2"/>
        <v>11737.776600408313</v>
      </c>
      <c r="P67" s="186">
        <f t="shared" si="3"/>
        <v>2891.0378875564493</v>
      </c>
      <c r="Q67" s="215">
        <f>IF(P67="-",0,P67/(1+'General inputs'!$H$30)^'MP Calculations'!$C$40)</f>
        <v>6421.8306743159083</v>
      </c>
    </row>
    <row r="68" spans="3:17">
      <c r="C68" s="159"/>
      <c r="D68" s="165" t="s">
        <v>278</v>
      </c>
      <c r="E68" s="162">
        <v>25731</v>
      </c>
      <c r="F68" s="166" t="str">
        <f t="shared" si="1"/>
        <v>Date check - OK</v>
      </c>
      <c r="G68" s="68"/>
      <c r="H68" s="162" t="s">
        <v>279</v>
      </c>
      <c r="I68" s="173">
        <v>150735.53351548137</v>
      </c>
      <c r="J68" s="168">
        <f>IFERROR(MIN('MP Calculations'!$E$30/I68,1),"-")</f>
        <v>0.24630200300931615</v>
      </c>
      <c r="K68" s="12"/>
      <c r="L68" s="159">
        <v>17.978656999999998</v>
      </c>
      <c r="M68" s="187" t="s">
        <v>280</v>
      </c>
      <c r="N68" s="272">
        <v>192.78728599999999</v>
      </c>
      <c r="O68" s="186">
        <f t="shared" si="2"/>
        <v>3466.0564889549014</v>
      </c>
      <c r="P68" s="186">
        <f t="shared" si="3"/>
        <v>853.69665577302987</v>
      </c>
      <c r="Q68" s="215">
        <f>IF(P68="-",0,P68/(1+'General inputs'!$H$30)^'MP Calculations'!$C$40)</f>
        <v>1896.3069955606409</v>
      </c>
    </row>
    <row r="69" spans="3:17">
      <c r="C69" s="159"/>
      <c r="D69" s="165" t="s">
        <v>278</v>
      </c>
      <c r="E69" s="162">
        <v>25731</v>
      </c>
      <c r="F69" s="166" t="str">
        <f t="shared" si="1"/>
        <v>Date check - OK</v>
      </c>
      <c r="G69" s="68"/>
      <c r="H69" s="162" t="s">
        <v>279</v>
      </c>
      <c r="I69" s="173">
        <v>150735.53351548137</v>
      </c>
      <c r="J69" s="168">
        <f>IFERROR(MIN('MP Calculations'!$E$30/I69,1),"-")</f>
        <v>0.24630200300931615</v>
      </c>
      <c r="K69" s="12"/>
      <c r="L69" s="159">
        <v>25.598092999999999</v>
      </c>
      <c r="M69" s="187" t="s">
        <v>280</v>
      </c>
      <c r="N69" s="272">
        <v>192.78728599999999</v>
      </c>
      <c r="O69" s="186">
        <f t="shared" si="2"/>
        <v>4934.9868762455972</v>
      </c>
      <c r="P69" s="186">
        <f t="shared" si="3"/>
        <v>1215.4971524439788</v>
      </c>
      <c r="Q69" s="215">
        <f>IF(P69="-",0,P69/(1+'General inputs'!$H$30)^'MP Calculations'!$C$40)</f>
        <v>2699.9704610256417</v>
      </c>
    </row>
    <row r="70" spans="3:17">
      <c r="C70" s="159"/>
      <c r="D70" s="165" t="s">
        <v>278</v>
      </c>
      <c r="E70" s="162">
        <v>25731</v>
      </c>
      <c r="F70" s="166" t="str">
        <f t="shared" si="1"/>
        <v>Date check - OK</v>
      </c>
      <c r="G70" s="68"/>
      <c r="H70" s="162" t="s">
        <v>279</v>
      </c>
      <c r="I70" s="173">
        <v>150735.53351548137</v>
      </c>
      <c r="J70" s="168">
        <f>IFERROR(MIN('MP Calculations'!$E$30/I70,1),"-")</f>
        <v>0.24630200300931615</v>
      </c>
      <c r="K70" s="12"/>
      <c r="L70" s="159">
        <v>71.916781</v>
      </c>
      <c r="M70" s="187" t="s">
        <v>280</v>
      </c>
      <c r="N70" s="272">
        <v>192.78728599999999</v>
      </c>
      <c r="O70" s="186">
        <f t="shared" si="2"/>
        <v>13864.641026846366</v>
      </c>
      <c r="P70" s="186">
        <f t="shared" si="3"/>
        <v>3414.888855917402</v>
      </c>
      <c r="Q70" s="215">
        <f>IF(P70="-",0,P70/(1+'General inputs'!$H$30)^'MP Calculations'!$C$40)</f>
        <v>7585.4550708933721</v>
      </c>
    </row>
    <row r="71" spans="3:17">
      <c r="C71" s="159"/>
      <c r="D71" s="165" t="s">
        <v>278</v>
      </c>
      <c r="E71" s="162">
        <v>25736</v>
      </c>
      <c r="F71" s="166" t="str">
        <f t="shared" si="1"/>
        <v>Date check - OK</v>
      </c>
      <c r="G71" s="68"/>
      <c r="H71" s="162" t="s">
        <v>279</v>
      </c>
      <c r="I71" s="173">
        <v>150735.53351548137</v>
      </c>
      <c r="J71" s="168">
        <f>IFERROR(MIN('MP Calculations'!$E$30/I71,1),"-")</f>
        <v>0.24630200300931615</v>
      </c>
      <c r="K71" s="12"/>
      <c r="L71" s="159">
        <v>54.847135000000002</v>
      </c>
      <c r="M71" s="187" t="s">
        <v>280</v>
      </c>
      <c r="N71" s="272">
        <v>192.78728599999999</v>
      </c>
      <c r="O71" s="186">
        <f t="shared" si="2"/>
        <v>10573.83030152561</v>
      </c>
      <c r="P71" s="186">
        <f t="shared" si="3"/>
        <v>2604.3555827463592</v>
      </c>
      <c r="Q71" s="215">
        <f>IF(P71="-",0,P71/(1+'General inputs'!$H$30)^'MP Calculations'!$C$40)</f>
        <v>5785.0264225497431</v>
      </c>
    </row>
    <row r="72" spans="3:17">
      <c r="C72" s="159"/>
      <c r="D72" s="165" t="s">
        <v>278</v>
      </c>
      <c r="E72" s="162">
        <v>25736</v>
      </c>
      <c r="F72" s="166" t="str">
        <f t="shared" si="1"/>
        <v>Date check - OK</v>
      </c>
      <c r="G72" s="68"/>
      <c r="H72" s="162" t="s">
        <v>279</v>
      </c>
      <c r="I72" s="173">
        <v>150735.53351548137</v>
      </c>
      <c r="J72" s="168">
        <f>IFERROR(MIN('MP Calculations'!$E$30/I72,1),"-")</f>
        <v>0.24630200300931615</v>
      </c>
      <c r="K72" s="12"/>
      <c r="L72" s="159">
        <v>33.822802000000003</v>
      </c>
      <c r="M72" s="187" t="s">
        <v>280</v>
      </c>
      <c r="N72" s="272">
        <v>192.78728599999999</v>
      </c>
      <c r="O72" s="186">
        <f t="shared" si="2"/>
        <v>6520.6062024953726</v>
      </c>
      <c r="P72" s="186">
        <f t="shared" si="3"/>
        <v>1606.0383685095808</v>
      </c>
      <c r="Q72" s="215">
        <f>IF(P72="-",0,P72/(1+'General inputs'!$H$30)^'MP Calculations'!$C$40)</f>
        <v>3567.4753704941618</v>
      </c>
    </row>
    <row r="73" spans="3:17">
      <c r="C73" s="159"/>
      <c r="D73" s="165" t="s">
        <v>278</v>
      </c>
      <c r="E73" s="162">
        <v>25736</v>
      </c>
      <c r="F73" s="166" t="str">
        <f t="shared" si="1"/>
        <v>Date check - OK</v>
      </c>
      <c r="G73" s="68"/>
      <c r="H73" s="162" t="s">
        <v>279</v>
      </c>
      <c r="I73" s="173">
        <v>150735.53351548137</v>
      </c>
      <c r="J73" s="168">
        <f>IFERROR(MIN('MP Calculations'!$E$30/I73,1),"-")</f>
        <v>0.24630200300931615</v>
      </c>
      <c r="K73" s="12"/>
      <c r="L73" s="159">
        <v>0.60844100000000001</v>
      </c>
      <c r="M73" s="187" t="s">
        <v>280</v>
      </c>
      <c r="N73" s="272">
        <v>192.78728599999999</v>
      </c>
      <c r="O73" s="186">
        <f t="shared" si="2"/>
        <v>117.299689081126</v>
      </c>
      <c r="P73" s="186">
        <f t="shared" si="3"/>
        <v>28.891148373051347</v>
      </c>
      <c r="Q73" s="215">
        <f>IF(P73="-",0,P73/(1+'General inputs'!$H$30)^'MP Calculations'!$C$40)</f>
        <v>64.175590239355046</v>
      </c>
    </row>
    <row r="74" spans="3:17">
      <c r="C74" s="159"/>
      <c r="D74" s="165" t="s">
        <v>278</v>
      </c>
      <c r="E74" s="162">
        <v>25736</v>
      </c>
      <c r="F74" s="166" t="str">
        <f t="shared" si="1"/>
        <v>Date check - OK</v>
      </c>
      <c r="G74" s="68"/>
      <c r="H74" s="162" t="s">
        <v>279</v>
      </c>
      <c r="I74" s="173">
        <v>150735.53351548137</v>
      </c>
      <c r="J74" s="168">
        <f>IFERROR(MIN('MP Calculations'!$E$30/I74,1),"-")</f>
        <v>0.24630200300931615</v>
      </c>
      <c r="K74" s="12"/>
      <c r="L74" s="159">
        <v>3.0479470000000002</v>
      </c>
      <c r="M74" s="187" t="s">
        <v>280</v>
      </c>
      <c r="N74" s="272">
        <v>192.78728599999999</v>
      </c>
      <c r="O74" s="186">
        <f t="shared" si="2"/>
        <v>587.60543000184202</v>
      </c>
      <c r="P74" s="186">
        <f t="shared" si="3"/>
        <v>144.72839438860422</v>
      </c>
      <c r="Q74" s="215">
        <f>IF(P74="-",0,P74/(1+'General inputs'!$H$30)^'MP Calculations'!$C$40)</f>
        <v>321.48359124922791</v>
      </c>
    </row>
    <row r="75" spans="3:17">
      <c r="C75" s="159"/>
      <c r="D75" s="165" t="s">
        <v>278</v>
      </c>
      <c r="E75" s="162">
        <v>25736</v>
      </c>
      <c r="F75" s="166" t="str">
        <f t="shared" si="1"/>
        <v>Date check - OK</v>
      </c>
      <c r="G75" s="68"/>
      <c r="H75" s="162" t="s">
        <v>279</v>
      </c>
      <c r="I75" s="173">
        <v>150735.53351548137</v>
      </c>
      <c r="J75" s="168">
        <f>IFERROR(MIN('MP Calculations'!$E$30/I75,1),"-")</f>
        <v>0.24630200300931615</v>
      </c>
      <c r="K75" s="12"/>
      <c r="L75" s="159">
        <v>12.314506</v>
      </c>
      <c r="M75" s="187" t="s">
        <v>280</v>
      </c>
      <c r="N75" s="272">
        <v>192.78728599999999</v>
      </c>
      <c r="O75" s="186">
        <f t="shared" si="2"/>
        <v>2374.0801901707159</v>
      </c>
      <c r="P75" s="186">
        <f t="shared" si="3"/>
        <v>584.74070614378559</v>
      </c>
      <c r="Q75" s="215">
        <f>IF(P75="-",0,P75/(1+'General inputs'!$H$30)^'MP Calculations'!$C$40)</f>
        <v>1298.87810166652</v>
      </c>
    </row>
    <row r="76" spans="3:17">
      <c r="C76" s="159"/>
      <c r="D76" s="165" t="s">
        <v>278</v>
      </c>
      <c r="E76" s="162">
        <v>25736</v>
      </c>
      <c r="F76" s="166" t="str">
        <f t="shared" si="1"/>
        <v>Date check - OK</v>
      </c>
      <c r="G76" s="68"/>
      <c r="H76" s="162" t="s">
        <v>279</v>
      </c>
      <c r="I76" s="173">
        <v>150735.53351548137</v>
      </c>
      <c r="J76" s="168">
        <f>IFERROR(MIN('MP Calculations'!$E$30/I76,1),"-")</f>
        <v>0.24630200300931615</v>
      </c>
      <c r="K76" s="12"/>
      <c r="L76" s="159">
        <v>0.59126000000000001</v>
      </c>
      <c r="M76" s="187" t="s">
        <v>280</v>
      </c>
      <c r="N76" s="272">
        <v>192.78728599999999</v>
      </c>
      <c r="O76" s="186">
        <f t="shared" si="2"/>
        <v>113.98741072036</v>
      </c>
      <c r="P76" s="186">
        <f t="shared" si="3"/>
        <v>28.075327578270265</v>
      </c>
      <c r="Q76" s="215">
        <f>IF(P76="-",0,P76/(1+'General inputs'!$H$30)^'MP Calculations'!$C$40)</f>
        <v>62.36341647739232</v>
      </c>
    </row>
    <row r="77" spans="3:17">
      <c r="C77" s="159"/>
      <c r="D77" s="165" t="s">
        <v>278</v>
      </c>
      <c r="E77" s="162">
        <v>25736</v>
      </c>
      <c r="F77" s="166" t="str">
        <f t="shared" si="1"/>
        <v>Date check - OK</v>
      </c>
      <c r="G77" s="68"/>
      <c r="H77" s="162" t="s">
        <v>279</v>
      </c>
      <c r="I77" s="173">
        <v>150735.53351548137</v>
      </c>
      <c r="J77" s="168">
        <f>IFERROR(MIN('MP Calculations'!$E$30/I77,1),"-")</f>
        <v>0.24630200300931615</v>
      </c>
      <c r="K77" s="12"/>
      <c r="L77" s="159">
        <v>16.755832999999999</v>
      </c>
      <c r="M77" s="187" t="s">
        <v>280</v>
      </c>
      <c r="N77" s="272">
        <v>192.78728599999999</v>
      </c>
      <c r="O77" s="186">
        <f t="shared" si="2"/>
        <v>3230.3115687392378</v>
      </c>
      <c r="P77" s="186">
        <f t="shared" si="3"/>
        <v>795.63220972464057</v>
      </c>
      <c r="Q77" s="215">
        <f>IF(P77="-",0,P77/(1+'General inputs'!$H$30)^'MP Calculations'!$C$40)</f>
        <v>1767.3290799388324</v>
      </c>
    </row>
    <row r="78" spans="3:17">
      <c r="C78" s="159"/>
      <c r="D78" s="165" t="s">
        <v>278</v>
      </c>
      <c r="E78" s="162">
        <v>25736</v>
      </c>
      <c r="F78" s="166" t="str">
        <f t="shared" si="1"/>
        <v>Date check - OK</v>
      </c>
      <c r="G78" s="68"/>
      <c r="H78" s="162" t="s">
        <v>279</v>
      </c>
      <c r="I78" s="173">
        <v>150735.53351548137</v>
      </c>
      <c r="J78" s="168">
        <f>IFERROR(MIN('MP Calculations'!$E$30/I78,1),"-")</f>
        <v>0.24630200300931615</v>
      </c>
      <c r="K78" s="12"/>
      <c r="L78" s="159">
        <v>57.286498000000002</v>
      </c>
      <c r="M78" s="187" t="s">
        <v>280</v>
      </c>
      <c r="N78" s="272">
        <v>192.78728599999999</v>
      </c>
      <c r="O78" s="186">
        <f t="shared" si="2"/>
        <v>11044.108473864428</v>
      </c>
      <c r="P78" s="186">
        <f t="shared" si="3"/>
        <v>2720.1860385649702</v>
      </c>
      <c r="Q78" s="215">
        <f>IF(P78="-",0,P78/(1+'General inputs'!$H$30)^'MP Calculations'!$C$40)</f>
        <v>6042.319340569803</v>
      </c>
    </row>
    <row r="79" spans="3:17">
      <c r="C79" s="159"/>
      <c r="D79" s="165" t="s">
        <v>278</v>
      </c>
      <c r="E79" s="162">
        <v>25736</v>
      </c>
      <c r="F79" s="166" t="str">
        <f t="shared" si="1"/>
        <v>Date check - OK</v>
      </c>
      <c r="G79" s="68"/>
      <c r="H79" s="162" t="s">
        <v>279</v>
      </c>
      <c r="I79" s="173">
        <v>150735.53351548137</v>
      </c>
      <c r="J79" s="168">
        <f>IFERROR(MIN('MP Calculations'!$E$30/I79,1),"-")</f>
        <v>0.24630200300931615</v>
      </c>
      <c r="K79" s="12"/>
      <c r="L79" s="159">
        <v>11.577718000000001</v>
      </c>
      <c r="M79" s="187" t="s">
        <v>280</v>
      </c>
      <c r="N79" s="272">
        <v>192.78728599999999</v>
      </c>
      <c r="O79" s="186">
        <f t="shared" si="2"/>
        <v>2232.0368312933483</v>
      </c>
      <c r="P79" s="186">
        <f t="shared" si="3"/>
        <v>549.75514233811873</v>
      </c>
      <c r="Q79" s="215">
        <f>IF(P79="-",0,P79/(1+'General inputs'!$H$30)^'MP Calculations'!$C$40)</f>
        <v>1221.1650534313192</v>
      </c>
    </row>
    <row r="80" spans="3:17">
      <c r="C80" s="159"/>
      <c r="D80" s="165" t="s">
        <v>278</v>
      </c>
      <c r="E80" s="162">
        <v>25736</v>
      </c>
      <c r="F80" s="166" t="str">
        <f t="shared" si="1"/>
        <v>Date check - OK</v>
      </c>
      <c r="G80" s="68"/>
      <c r="H80" s="162" t="s">
        <v>279</v>
      </c>
      <c r="I80" s="173">
        <v>150735.53351548137</v>
      </c>
      <c r="J80" s="168">
        <f>IFERROR(MIN('MP Calculations'!$E$30/I80,1),"-")</f>
        <v>0.24630200300931615</v>
      </c>
      <c r="K80" s="12"/>
      <c r="L80" s="159">
        <v>0.60921400000000003</v>
      </c>
      <c r="M80" s="187" t="s">
        <v>280</v>
      </c>
      <c r="N80" s="272">
        <v>192.78728599999999</v>
      </c>
      <c r="O80" s="186">
        <f t="shared" si="2"/>
        <v>117.44871365320401</v>
      </c>
      <c r="P80" s="186">
        <f t="shared" si="3"/>
        <v>28.927853423651765</v>
      </c>
      <c r="Q80" s="215">
        <f>IF(P80="-",0,P80/(1+'General inputs'!$H$30)^'MP Calculations'!$C$40)</f>
        <v>64.257122764702643</v>
      </c>
    </row>
    <row r="81" spans="3:17">
      <c r="C81" s="159"/>
      <c r="D81" s="165" t="s">
        <v>278</v>
      </c>
      <c r="E81" s="162">
        <v>25736</v>
      </c>
      <c r="F81" s="166" t="str">
        <f t="shared" si="1"/>
        <v>Date check - OK</v>
      </c>
      <c r="G81" s="68"/>
      <c r="H81" s="162" t="s">
        <v>279</v>
      </c>
      <c r="I81" s="173">
        <v>150735.53351548137</v>
      </c>
      <c r="J81" s="168">
        <f>IFERROR(MIN('MP Calculations'!$E$30/I81,1),"-")</f>
        <v>0.24630200300931615</v>
      </c>
      <c r="K81" s="12"/>
      <c r="L81" s="159">
        <v>46.619998000000002</v>
      </c>
      <c r="M81" s="187" t="s">
        <v>280</v>
      </c>
      <c r="N81" s="272">
        <v>192.78728599999999</v>
      </c>
      <c r="O81" s="186">
        <f t="shared" si="2"/>
        <v>8987.7428877454277</v>
      </c>
      <c r="P81" s="186">
        <f t="shared" si="3"/>
        <v>2213.6990757844342</v>
      </c>
      <c r="Q81" s="215">
        <f>IF(P81="-",0,P81/(1+'General inputs'!$H$30)^'MP Calculations'!$C$40)</f>
        <v>4917.2654186807786</v>
      </c>
    </row>
    <row r="82" spans="3:17">
      <c r="C82" s="159"/>
      <c r="D82" s="165" t="s">
        <v>278</v>
      </c>
      <c r="E82" s="162">
        <v>25736</v>
      </c>
      <c r="F82" s="166" t="str">
        <f t="shared" si="1"/>
        <v>Date check - OK</v>
      </c>
      <c r="G82" s="68"/>
      <c r="H82" s="162" t="s">
        <v>279</v>
      </c>
      <c r="I82" s="173">
        <v>150735.53351548137</v>
      </c>
      <c r="J82" s="168">
        <f>IFERROR(MIN('MP Calculations'!$E$30/I82,1),"-")</f>
        <v>0.24630200300931615</v>
      </c>
      <c r="K82" s="12"/>
      <c r="L82" s="159">
        <v>0.60837600000000003</v>
      </c>
      <c r="M82" s="187" t="s">
        <v>280</v>
      </c>
      <c r="N82" s="272">
        <v>192.78728599999999</v>
      </c>
      <c r="O82" s="186">
        <f t="shared" si="2"/>
        <v>117.287157907536</v>
      </c>
      <c r="P82" s="186">
        <f t="shared" si="3"/>
        <v>28.888061919896071</v>
      </c>
      <c r="Q82" s="215">
        <f>IF(P82="-",0,P82/(1+'General inputs'!$H$30)^'MP Calculations'!$C$40)</f>
        <v>64.168734334895021</v>
      </c>
    </row>
    <row r="83" spans="3:17">
      <c r="C83" s="159"/>
      <c r="D83" s="165" t="s">
        <v>278</v>
      </c>
      <c r="E83" s="162">
        <v>25736</v>
      </c>
      <c r="F83" s="166" t="str">
        <f t="shared" si="1"/>
        <v>Date check - OK</v>
      </c>
      <c r="G83" s="68"/>
      <c r="H83" s="162" t="s">
        <v>279</v>
      </c>
      <c r="I83" s="173">
        <v>150735.53351548137</v>
      </c>
      <c r="J83" s="168">
        <f>IFERROR(MIN('MP Calculations'!$E$30/I83,1),"-")</f>
        <v>0.24630200300931615</v>
      </c>
      <c r="K83" s="12"/>
      <c r="L83" s="159">
        <v>26.203386999999999</v>
      </c>
      <c r="M83" s="187" t="s">
        <v>280</v>
      </c>
      <c r="N83" s="272">
        <v>192.78728599999999</v>
      </c>
      <c r="O83" s="186">
        <f t="shared" si="2"/>
        <v>5051.6798637376814</v>
      </c>
      <c r="P83" s="186">
        <f t="shared" si="3"/>
        <v>1244.2388690004202</v>
      </c>
      <c r="Q83" s="215">
        <f>IF(P83="-",0,P83/(1+'General inputs'!$H$30)^'MP Calculations'!$C$40)</f>
        <v>2763.8141200136783</v>
      </c>
    </row>
    <row r="84" spans="3:17">
      <c r="C84" s="159"/>
      <c r="D84" s="165" t="s">
        <v>278</v>
      </c>
      <c r="E84" s="162">
        <v>25736</v>
      </c>
      <c r="F84" s="166" t="str">
        <f t="shared" si="1"/>
        <v>Date check - OK</v>
      </c>
      <c r="G84" s="68"/>
      <c r="H84" s="162" t="s">
        <v>279</v>
      </c>
      <c r="I84" s="173">
        <v>150735.53351548137</v>
      </c>
      <c r="J84" s="168">
        <f>IFERROR(MIN('MP Calculations'!$E$30/I84,1),"-")</f>
        <v>0.24630200300931615</v>
      </c>
      <c r="K84" s="12"/>
      <c r="L84" s="159">
        <v>27.776368000000002</v>
      </c>
      <c r="M84" s="187" t="s">
        <v>280</v>
      </c>
      <c r="N84" s="272">
        <v>192.78728599999999</v>
      </c>
      <c r="O84" s="186">
        <f t="shared" si="2"/>
        <v>5354.9306016572482</v>
      </c>
      <c r="P84" s="186">
        <f t="shared" si="3"/>
        <v>1318.9301331640627</v>
      </c>
      <c r="Q84" s="215">
        <f>IF(P84="-",0,P84/(1+'General inputs'!$H$30)^'MP Calculations'!$C$40)</f>
        <v>2929.7250039125138</v>
      </c>
    </row>
    <row r="85" spans="3:17">
      <c r="C85" s="159"/>
      <c r="D85" s="165" t="s">
        <v>281</v>
      </c>
      <c r="E85" s="162">
        <v>25741</v>
      </c>
      <c r="F85" s="166" t="str">
        <f t="shared" si="1"/>
        <v>Date check - OK</v>
      </c>
      <c r="G85" s="68"/>
      <c r="H85" s="162" t="s">
        <v>279</v>
      </c>
      <c r="I85" s="173">
        <v>150735.53351548137</v>
      </c>
      <c r="J85" s="168">
        <f>IFERROR(MIN('MP Calculations'!$E$30/I85,1),"-")</f>
        <v>0.24630200300931615</v>
      </c>
      <c r="K85" s="12"/>
      <c r="L85" s="159">
        <v>0.836978</v>
      </c>
      <c r="M85" s="187" t="s">
        <v>280</v>
      </c>
      <c r="N85" s="272">
        <v>421.28581700000001</v>
      </c>
      <c r="O85" s="186">
        <f t="shared" si="2"/>
        <v>352.60696054102601</v>
      </c>
      <c r="P85" s="186">
        <f t="shared" si="3"/>
        <v>86.847800656281606</v>
      </c>
      <c r="Q85" s="215">
        <f>IF(P85="-",0,P85/(1+'General inputs'!$H$30)^'MP Calculations'!$C$40)</f>
        <v>192.91406475574686</v>
      </c>
    </row>
    <row r="86" spans="3:17">
      <c r="C86" s="159"/>
      <c r="D86" s="165" t="s">
        <v>282</v>
      </c>
      <c r="E86" s="162">
        <v>25748</v>
      </c>
      <c r="F86" s="166" t="str">
        <f t="shared" si="1"/>
        <v>Date check - OK</v>
      </c>
      <c r="G86" s="68"/>
      <c r="H86" s="162" t="s">
        <v>279</v>
      </c>
      <c r="I86" s="173">
        <v>150735.53351548137</v>
      </c>
      <c r="J86" s="168">
        <f>IFERROR(MIN('MP Calculations'!$E$30/I86,1),"-")</f>
        <v>0.24630200300931615</v>
      </c>
      <c r="K86" s="12"/>
      <c r="L86" s="159">
        <v>2.7096870000000002</v>
      </c>
      <c r="M86" s="187" t="s">
        <v>280</v>
      </c>
      <c r="N86" s="272">
        <v>237.97403299999999</v>
      </c>
      <c r="O86" s="186">
        <f t="shared" si="2"/>
        <v>644.83514355767102</v>
      </c>
      <c r="P86" s="186">
        <f t="shared" si="3"/>
        <v>158.82418746905429</v>
      </c>
      <c r="Q86" s="215">
        <f>IF(P86="-",0,P86/(1+'General inputs'!$H$30)^'MP Calculations'!$C$40)</f>
        <v>352.79442144362355</v>
      </c>
    </row>
    <row r="87" spans="3:17">
      <c r="C87" s="159"/>
      <c r="D87" s="165" t="s">
        <v>282</v>
      </c>
      <c r="E87" s="162">
        <v>25748</v>
      </c>
      <c r="F87" s="166" t="str">
        <f t="shared" ref="F87:F150" si="4">IF(E87="","-",IF(OR(E87&lt;$E$15,E87&gt;$E$16),"ERROR - date outside of range","Date check - OK"))</f>
        <v>Date check - OK</v>
      </c>
      <c r="G87" s="68"/>
      <c r="H87" s="162" t="s">
        <v>279</v>
      </c>
      <c r="I87" s="173">
        <v>150735.53351548137</v>
      </c>
      <c r="J87" s="168">
        <f>IFERROR(MIN('MP Calculations'!$E$30/I87,1),"-")</f>
        <v>0.24630200300931615</v>
      </c>
      <c r="K87" s="12"/>
      <c r="L87" s="159">
        <v>2.544219</v>
      </c>
      <c r="M87" s="187" t="s">
        <v>280</v>
      </c>
      <c r="N87" s="272">
        <v>237.97403299999999</v>
      </c>
      <c r="O87" s="186">
        <f t="shared" ref="O87:O150" si="5">IF(N87="","-",L87*N87)</f>
        <v>605.45805626522701</v>
      </c>
      <c r="P87" s="186">
        <f t="shared" ref="P87:P150" si="6">IF(O87="-","-",IF(OR(E87&lt;$E$15,E87&gt;$E$16),0,O87*J87))</f>
        <v>149.12553199625265</v>
      </c>
      <c r="Q87" s="215">
        <f>IF(P87="-",0,P87/(1+'General inputs'!$H$30)^'MP Calculations'!$C$40)</f>
        <v>331.25090467307643</v>
      </c>
    </row>
    <row r="88" spans="3:17">
      <c r="C88" s="159"/>
      <c r="D88" s="165" t="s">
        <v>288</v>
      </c>
      <c r="E88" s="162">
        <v>25749</v>
      </c>
      <c r="F88" s="166" t="str">
        <f t="shared" si="4"/>
        <v>Date check - OK</v>
      </c>
      <c r="G88" s="68"/>
      <c r="H88" s="162" t="s">
        <v>279</v>
      </c>
      <c r="I88" s="173">
        <v>150735.53351548137</v>
      </c>
      <c r="J88" s="168">
        <f>IFERROR(MIN('MP Calculations'!$E$30/I88,1),"-")</f>
        <v>0.24630200300931615</v>
      </c>
      <c r="K88" s="12"/>
      <c r="L88" s="159">
        <v>1</v>
      </c>
      <c r="M88" s="187" t="s">
        <v>284</v>
      </c>
      <c r="N88" s="272">
        <v>91601.720698000005</v>
      </c>
      <c r="O88" s="186">
        <f t="shared" si="5"/>
        <v>91601.720698000005</v>
      </c>
      <c r="P88" s="186">
        <f t="shared" si="6"/>
        <v>22561.687287017336</v>
      </c>
      <c r="Q88" s="215">
        <f>IF(P88="-",0,P88/(1+'General inputs'!$H$30)^'MP Calculations'!$C$40)</f>
        <v>50116.02791776356</v>
      </c>
    </row>
    <row r="89" spans="3:17">
      <c r="C89" s="159"/>
      <c r="D89" s="165" t="s">
        <v>283</v>
      </c>
      <c r="E89" s="162">
        <v>25749</v>
      </c>
      <c r="F89" s="166" t="str">
        <f t="shared" si="4"/>
        <v>Date check - OK</v>
      </c>
      <c r="G89" s="68"/>
      <c r="H89" s="162" t="s">
        <v>279</v>
      </c>
      <c r="I89" s="173">
        <v>150735.53351548137</v>
      </c>
      <c r="J89" s="168">
        <f>IFERROR(MIN('MP Calculations'!$E$30/I89,1),"-")</f>
        <v>0.24630200300931615</v>
      </c>
      <c r="K89" s="12"/>
      <c r="L89" s="159">
        <v>1</v>
      </c>
      <c r="M89" s="187" t="s">
        <v>284</v>
      </c>
      <c r="N89" s="272">
        <v>62282.885315</v>
      </c>
      <c r="O89" s="186">
        <f t="shared" si="5"/>
        <v>62282.885315</v>
      </c>
      <c r="P89" s="186">
        <f t="shared" si="6"/>
        <v>15340.399406284023</v>
      </c>
      <c r="Q89" s="215">
        <f>IF(P89="-",0,P89/(1+'General inputs'!$H$30)^'MP Calculations'!$C$40)</f>
        <v>34075.460542233639</v>
      </c>
    </row>
    <row r="90" spans="3:17">
      <c r="C90" s="159"/>
      <c r="D90" s="165" t="s">
        <v>286</v>
      </c>
      <c r="E90" s="162">
        <v>25749</v>
      </c>
      <c r="F90" s="166" t="str">
        <f t="shared" si="4"/>
        <v>Date check - OK</v>
      </c>
      <c r="G90" s="68"/>
      <c r="H90" s="162" t="s">
        <v>279</v>
      </c>
      <c r="I90" s="173">
        <v>150735.53351548137</v>
      </c>
      <c r="J90" s="168">
        <f>IFERROR(MIN('MP Calculations'!$E$30/I90,1),"-")</f>
        <v>0.24630200300931615</v>
      </c>
      <c r="K90" s="12"/>
      <c r="L90" s="159">
        <v>1</v>
      </c>
      <c r="M90" s="187" t="s">
        <v>284</v>
      </c>
      <c r="N90" s="272">
        <v>16363.990389000001</v>
      </c>
      <c r="O90" s="186">
        <f t="shared" si="5"/>
        <v>16363.990389000001</v>
      </c>
      <c r="P90" s="186">
        <f t="shared" si="6"/>
        <v>4030.4836100358989</v>
      </c>
      <c r="Q90" s="215">
        <f>IF(P90="-",0,P90/(1+'General inputs'!$H$30)^'MP Calculations'!$C$40)</f>
        <v>8952.8689301034519</v>
      </c>
    </row>
    <row r="91" spans="3:17">
      <c r="C91" s="159"/>
      <c r="D91" s="165" t="s">
        <v>287</v>
      </c>
      <c r="E91" s="162">
        <v>25749</v>
      </c>
      <c r="F91" s="166" t="str">
        <f t="shared" si="4"/>
        <v>Date check - OK</v>
      </c>
      <c r="G91" s="68"/>
      <c r="H91" s="162" t="s">
        <v>279</v>
      </c>
      <c r="I91" s="173">
        <v>150735.53351548137</v>
      </c>
      <c r="J91" s="168">
        <f>IFERROR(MIN('MP Calculations'!$E$30/I91,1),"-")</f>
        <v>0.24630200300931615</v>
      </c>
      <c r="K91" s="12"/>
      <c r="L91" s="159">
        <v>1</v>
      </c>
      <c r="M91" s="187" t="s">
        <v>284</v>
      </c>
      <c r="N91" s="272">
        <v>16363.990389000001</v>
      </c>
      <c r="O91" s="186">
        <f t="shared" si="5"/>
        <v>16363.990389000001</v>
      </c>
      <c r="P91" s="186">
        <f t="shared" si="6"/>
        <v>4030.4836100358989</v>
      </c>
      <c r="Q91" s="215">
        <f>IF(P91="-",0,P91/(1+'General inputs'!$H$30)^'MP Calculations'!$C$40)</f>
        <v>8952.8689301034519</v>
      </c>
    </row>
    <row r="92" spans="3:17">
      <c r="C92" s="159"/>
      <c r="D92" s="165" t="s">
        <v>285</v>
      </c>
      <c r="E92" s="162">
        <v>25749</v>
      </c>
      <c r="F92" s="166" t="str">
        <f t="shared" si="4"/>
        <v>Date check - OK</v>
      </c>
      <c r="G92" s="68"/>
      <c r="H92" s="162" t="s">
        <v>279</v>
      </c>
      <c r="I92" s="173">
        <v>150735.53351548137</v>
      </c>
      <c r="J92" s="168">
        <f>IFERROR(MIN('MP Calculations'!$E$30/I92,1),"-")</f>
        <v>0.24630200300931615</v>
      </c>
      <c r="K92" s="12"/>
      <c r="L92" s="159">
        <v>1</v>
      </c>
      <c r="M92" s="187" t="s">
        <v>284</v>
      </c>
      <c r="N92" s="272">
        <v>50937.708564</v>
      </c>
      <c r="O92" s="186">
        <f t="shared" si="5"/>
        <v>50937.708564</v>
      </c>
      <c r="P92" s="186">
        <f t="shared" si="6"/>
        <v>12546.059648017997</v>
      </c>
      <c r="Q92" s="215">
        <f>IF(P92="-",0,P92/(1+'General inputs'!$H$30)^'MP Calculations'!$C$40)</f>
        <v>27868.424359369754</v>
      </c>
    </row>
    <row r="93" spans="3:17">
      <c r="C93" s="159"/>
      <c r="D93" s="165" t="s">
        <v>289</v>
      </c>
      <c r="E93" s="162">
        <v>25760</v>
      </c>
      <c r="F93" s="166" t="str">
        <f t="shared" si="4"/>
        <v>Date check - OK</v>
      </c>
      <c r="G93" s="68"/>
      <c r="H93" s="162" t="s">
        <v>279</v>
      </c>
      <c r="I93" s="173">
        <v>150735.53351548137</v>
      </c>
      <c r="J93" s="168">
        <f>IFERROR(MIN('MP Calculations'!$E$30/I93,1),"-")</f>
        <v>0.24630200300931615</v>
      </c>
      <c r="K93" s="12"/>
      <c r="L93" s="159">
        <v>79.604363000000006</v>
      </c>
      <c r="M93" s="187" t="s">
        <v>280</v>
      </c>
      <c r="N93" s="272">
        <v>315.45229399999999</v>
      </c>
      <c r="O93" s="186">
        <f t="shared" si="5"/>
        <v>25111.378920758725</v>
      </c>
      <c r="P93" s="186">
        <f t="shared" si="6"/>
        <v>6184.9829265087938</v>
      </c>
      <c r="Q93" s="215">
        <f>IF(P93="-",0,P93/(1+'General inputs'!$H$30)^'MP Calculations'!$C$40)</f>
        <v>13738.634574293108</v>
      </c>
    </row>
    <row r="94" spans="3:17">
      <c r="C94" s="159"/>
      <c r="D94" s="165" t="s">
        <v>278</v>
      </c>
      <c r="E94" s="162">
        <v>25764</v>
      </c>
      <c r="F94" s="166" t="str">
        <f t="shared" si="4"/>
        <v>Date check - OK</v>
      </c>
      <c r="G94" s="68"/>
      <c r="H94" s="162" t="s">
        <v>279</v>
      </c>
      <c r="I94" s="173">
        <v>150735.53351548137</v>
      </c>
      <c r="J94" s="168">
        <f>IFERROR(MIN('MP Calculations'!$E$30/I94,1),"-")</f>
        <v>0.24630200300931615</v>
      </c>
      <c r="K94" s="12"/>
      <c r="L94" s="159">
        <v>2.9449109999999998</v>
      </c>
      <c r="M94" s="187" t="s">
        <v>280</v>
      </c>
      <c r="N94" s="272">
        <v>192.78728599999999</v>
      </c>
      <c r="O94" s="186">
        <f t="shared" si="5"/>
        <v>567.74139920154596</v>
      </c>
      <c r="P94" s="186">
        <f t="shared" si="6"/>
        <v>139.83584381465255</v>
      </c>
      <c r="Q94" s="215">
        <f>IF(P94="-",0,P94/(1+'General inputs'!$H$30)^'MP Calculations'!$C$40)</f>
        <v>310.61582245011317</v>
      </c>
    </row>
    <row r="95" spans="3:17">
      <c r="C95" s="159"/>
      <c r="D95" s="165" t="s">
        <v>278</v>
      </c>
      <c r="E95" s="162">
        <v>25764</v>
      </c>
      <c r="F95" s="166" t="str">
        <f t="shared" si="4"/>
        <v>Date check - OK</v>
      </c>
      <c r="G95" s="68"/>
      <c r="H95" s="162" t="s">
        <v>279</v>
      </c>
      <c r="I95" s="173">
        <v>150735.53351548137</v>
      </c>
      <c r="J95" s="168">
        <f>IFERROR(MIN('MP Calculations'!$E$30/I95,1),"-")</f>
        <v>0.24630200300931615</v>
      </c>
      <c r="K95" s="12"/>
      <c r="L95" s="159">
        <v>3.3648850000000001</v>
      </c>
      <c r="M95" s="187" t="s">
        <v>280</v>
      </c>
      <c r="N95" s="272">
        <v>192.78728599999999</v>
      </c>
      <c r="O95" s="186">
        <f t="shared" si="5"/>
        <v>648.70704685211001</v>
      </c>
      <c r="P95" s="186">
        <f t="shared" si="6"/>
        <v>159.77784500593299</v>
      </c>
      <c r="Q95" s="215">
        <f>IF(P95="-",0,P95/(1+'General inputs'!$H$30)^'MP Calculations'!$C$40)</f>
        <v>354.91277044537134</v>
      </c>
    </row>
    <row r="96" spans="3:17">
      <c r="C96" s="159"/>
      <c r="D96" s="165" t="s">
        <v>278</v>
      </c>
      <c r="E96" s="162">
        <v>25764</v>
      </c>
      <c r="F96" s="166" t="str">
        <f t="shared" si="4"/>
        <v>Date check - OK</v>
      </c>
      <c r="G96" s="68"/>
      <c r="H96" s="162" t="s">
        <v>279</v>
      </c>
      <c r="I96" s="173">
        <v>150735.53351548137</v>
      </c>
      <c r="J96" s="168">
        <f>IFERROR(MIN('MP Calculations'!$E$30/I96,1),"-")</f>
        <v>0.24630200300931615</v>
      </c>
      <c r="K96" s="12"/>
      <c r="L96" s="159">
        <v>0.78271100000000005</v>
      </c>
      <c r="M96" s="187" t="s">
        <v>280</v>
      </c>
      <c r="N96" s="272">
        <v>192.78728599999999</v>
      </c>
      <c r="O96" s="186">
        <f t="shared" si="5"/>
        <v>150.89672941234599</v>
      </c>
      <c r="P96" s="186">
        <f t="shared" si="6"/>
        <v>37.166166701815605</v>
      </c>
      <c r="Q96" s="215">
        <f>IF(P96="-",0,P96/(1+'General inputs'!$H$30)^'MP Calculations'!$C$40)</f>
        <v>82.556797473930615</v>
      </c>
    </row>
    <row r="97" spans="3:17">
      <c r="C97" s="159"/>
      <c r="D97" s="165" t="s">
        <v>278</v>
      </c>
      <c r="E97" s="162">
        <v>25764</v>
      </c>
      <c r="F97" s="166" t="str">
        <f t="shared" si="4"/>
        <v>Date check - OK</v>
      </c>
      <c r="G97" s="68"/>
      <c r="H97" s="162" t="s">
        <v>279</v>
      </c>
      <c r="I97" s="173">
        <v>150735.53351548137</v>
      </c>
      <c r="J97" s="168">
        <f>IFERROR(MIN('MP Calculations'!$E$30/I97,1),"-")</f>
        <v>0.24630200300931615</v>
      </c>
      <c r="K97" s="12"/>
      <c r="L97" s="159">
        <v>10.191672000000001</v>
      </c>
      <c r="M97" s="187" t="s">
        <v>280</v>
      </c>
      <c r="N97" s="272">
        <v>192.78728599999999</v>
      </c>
      <c r="O97" s="186">
        <f t="shared" si="5"/>
        <v>1964.8247846821921</v>
      </c>
      <c r="P97" s="186">
        <f t="shared" si="6"/>
        <v>483.94028002957225</v>
      </c>
      <c r="Q97" s="215">
        <f>IF(P97="-",0,P97/(1+'General inputs'!$H$30)^'MP Calculations'!$C$40)</f>
        <v>1074.9712233822311</v>
      </c>
    </row>
    <row r="98" spans="3:17">
      <c r="C98" s="159"/>
      <c r="D98" s="165" t="s">
        <v>278</v>
      </c>
      <c r="E98" s="162">
        <v>25764</v>
      </c>
      <c r="F98" s="166" t="str">
        <f t="shared" si="4"/>
        <v>Date check - OK</v>
      </c>
      <c r="G98" s="68"/>
      <c r="H98" s="162" t="s">
        <v>279</v>
      </c>
      <c r="I98" s="173">
        <v>150735.53351548137</v>
      </c>
      <c r="J98" s="168">
        <f>IFERROR(MIN('MP Calculations'!$E$30/I98,1),"-")</f>
        <v>0.24630200300931615</v>
      </c>
      <c r="K98" s="12"/>
      <c r="L98" s="159">
        <v>2.3577140000000001</v>
      </c>
      <c r="M98" s="187" t="s">
        <v>280</v>
      </c>
      <c r="N98" s="272">
        <v>192.78728599999999</v>
      </c>
      <c r="O98" s="186">
        <f t="shared" si="5"/>
        <v>454.53728322420403</v>
      </c>
      <c r="P98" s="186">
        <f t="shared" si="6"/>
        <v>111.95344330053429</v>
      </c>
      <c r="Q98" s="215">
        <f>IF(P98="-",0,P98/(1+'General inputs'!$H$30)^'MP Calculations'!$C$40)</f>
        <v>248.6809527391986</v>
      </c>
    </row>
    <row r="99" spans="3:17">
      <c r="C99" s="159"/>
      <c r="D99" s="165" t="s">
        <v>278</v>
      </c>
      <c r="E99" s="162">
        <v>25764</v>
      </c>
      <c r="F99" s="166" t="str">
        <f t="shared" si="4"/>
        <v>Date check - OK</v>
      </c>
      <c r="G99" s="68"/>
      <c r="H99" s="162" t="s">
        <v>279</v>
      </c>
      <c r="I99" s="173">
        <v>150735.53351548137</v>
      </c>
      <c r="J99" s="168">
        <f>IFERROR(MIN('MP Calculations'!$E$30/I99,1),"-")</f>
        <v>0.24630200300931615</v>
      </c>
      <c r="K99" s="12"/>
      <c r="L99" s="159">
        <v>74.634472000000002</v>
      </c>
      <c r="M99" s="187" t="s">
        <v>280</v>
      </c>
      <c r="N99" s="272">
        <v>192.78728599999999</v>
      </c>
      <c r="O99" s="186">
        <f t="shared" si="5"/>
        <v>14388.577298922992</v>
      </c>
      <c r="P99" s="186">
        <f t="shared" si="6"/>
        <v>3543.9354091791088</v>
      </c>
      <c r="Q99" s="215">
        <f>IF(P99="-",0,P99/(1+'General inputs'!$H$30)^'MP Calculations'!$C$40)</f>
        <v>7872.1047608603249</v>
      </c>
    </row>
    <row r="100" spans="3:17">
      <c r="C100" s="159"/>
      <c r="D100" s="165" t="s">
        <v>278</v>
      </c>
      <c r="E100" s="162">
        <v>25764</v>
      </c>
      <c r="F100" s="166" t="str">
        <f t="shared" si="4"/>
        <v>Date check - OK</v>
      </c>
      <c r="G100" s="68"/>
      <c r="H100" s="162" t="s">
        <v>279</v>
      </c>
      <c r="I100" s="173">
        <v>150735.53351548137</v>
      </c>
      <c r="J100" s="168">
        <f>IFERROR(MIN('MP Calculations'!$E$30/I100,1),"-")</f>
        <v>0.24630200300931615</v>
      </c>
      <c r="K100" s="12"/>
      <c r="L100" s="159">
        <v>0.86128099999999996</v>
      </c>
      <c r="M100" s="187" t="s">
        <v>280</v>
      </c>
      <c r="N100" s="272">
        <v>192.78728599999999</v>
      </c>
      <c r="O100" s="186">
        <f t="shared" si="5"/>
        <v>166.04402647336599</v>
      </c>
      <c r="P100" s="186">
        <f t="shared" si="6"/>
        <v>40.896976308121957</v>
      </c>
      <c r="Q100" s="215">
        <f>IF(P100="-",0,P100/(1+'General inputs'!$H$30)^'MP Calculations'!$C$40)</f>
        <v>90.844003834294426</v>
      </c>
    </row>
    <row r="101" spans="3:17">
      <c r="C101" s="159"/>
      <c r="D101" s="165" t="s">
        <v>278</v>
      </c>
      <c r="E101" s="162">
        <v>25764</v>
      </c>
      <c r="F101" s="166" t="str">
        <f t="shared" si="4"/>
        <v>Date check - OK</v>
      </c>
      <c r="G101" s="68"/>
      <c r="H101" s="162" t="s">
        <v>279</v>
      </c>
      <c r="I101" s="173">
        <v>150735.53351548137</v>
      </c>
      <c r="J101" s="168">
        <f>IFERROR(MIN('MP Calculations'!$E$30/I101,1),"-")</f>
        <v>0.24630200300931615</v>
      </c>
      <c r="K101" s="12"/>
      <c r="L101" s="159">
        <v>65.565618999999998</v>
      </c>
      <c r="M101" s="187" t="s">
        <v>280</v>
      </c>
      <c r="N101" s="272">
        <v>192.78728599999999</v>
      </c>
      <c r="O101" s="186">
        <f t="shared" si="5"/>
        <v>12640.217741920032</v>
      </c>
      <c r="P101" s="186">
        <f t="shared" si="6"/>
        <v>3113.3109483087992</v>
      </c>
      <c r="Q101" s="215">
        <f>IF(P101="-",0,P101/(1+'General inputs'!$H$30)^'MP Calculations'!$C$40)</f>
        <v>6915.5633803995306</v>
      </c>
    </row>
    <row r="102" spans="3:17">
      <c r="C102" s="159"/>
      <c r="D102" s="165" t="s">
        <v>278</v>
      </c>
      <c r="E102" s="162">
        <v>25764</v>
      </c>
      <c r="F102" s="166" t="str">
        <f t="shared" si="4"/>
        <v>Date check - OK</v>
      </c>
      <c r="G102" s="68"/>
      <c r="H102" s="162" t="s">
        <v>279</v>
      </c>
      <c r="I102" s="173">
        <v>150735.53351548137</v>
      </c>
      <c r="J102" s="168">
        <f>IFERROR(MIN('MP Calculations'!$E$30/I102,1),"-")</f>
        <v>0.24630200300931615</v>
      </c>
      <c r="K102" s="12"/>
      <c r="L102" s="159">
        <v>42.632544000000003</v>
      </c>
      <c r="M102" s="187" t="s">
        <v>280</v>
      </c>
      <c r="N102" s="272">
        <v>192.78728599999999</v>
      </c>
      <c r="O102" s="186">
        <f t="shared" si="5"/>
        <v>8219.0124530355843</v>
      </c>
      <c r="P102" s="186">
        <f t="shared" si="6"/>
        <v>2024.3592299411773</v>
      </c>
      <c r="Q102" s="215">
        <f>IF(P102="-",0,P102/(1+'General inputs'!$H$30)^'MP Calculations'!$C$40)</f>
        <v>4496.6869007928035</v>
      </c>
    </row>
    <row r="103" spans="3:17">
      <c r="C103" s="159"/>
      <c r="D103" s="165" t="s">
        <v>278</v>
      </c>
      <c r="E103" s="162">
        <v>25764</v>
      </c>
      <c r="F103" s="166" t="str">
        <f t="shared" si="4"/>
        <v>Date check - OK</v>
      </c>
      <c r="G103" s="68"/>
      <c r="H103" s="162" t="s">
        <v>279</v>
      </c>
      <c r="I103" s="173">
        <v>150735.53351548137</v>
      </c>
      <c r="J103" s="168">
        <f>IFERROR(MIN('MP Calculations'!$E$30/I103,1),"-")</f>
        <v>0.24630200300931615</v>
      </c>
      <c r="K103" s="12"/>
      <c r="L103" s="159">
        <v>38.941743000000002</v>
      </c>
      <c r="M103" s="187" t="s">
        <v>280</v>
      </c>
      <c r="N103" s="272">
        <v>192.78728599999999</v>
      </c>
      <c r="O103" s="186">
        <f t="shared" si="5"/>
        <v>7507.4729450794985</v>
      </c>
      <c r="P103" s="186">
        <f t="shared" si="6"/>
        <v>1849.1056239113302</v>
      </c>
      <c r="Q103" s="215">
        <f>IF(P103="-",0,P103/(1+'General inputs'!$H$30)^'MP Calculations'!$C$40)</f>
        <v>4107.397992532181</v>
      </c>
    </row>
    <row r="104" spans="3:17">
      <c r="C104" s="159"/>
      <c r="D104" s="165" t="s">
        <v>278</v>
      </c>
      <c r="E104" s="162">
        <v>25764</v>
      </c>
      <c r="F104" s="166" t="str">
        <f t="shared" si="4"/>
        <v>Date check - OK</v>
      </c>
      <c r="G104" s="68"/>
      <c r="H104" s="162" t="s">
        <v>279</v>
      </c>
      <c r="I104" s="173">
        <v>150735.53351548137</v>
      </c>
      <c r="J104" s="168">
        <f>IFERROR(MIN('MP Calculations'!$E$30/I104,1),"-")</f>
        <v>0.24630200300931615</v>
      </c>
      <c r="K104" s="12"/>
      <c r="L104" s="159">
        <v>4.537274</v>
      </c>
      <c r="M104" s="187" t="s">
        <v>280</v>
      </c>
      <c r="N104" s="272">
        <v>192.78728599999999</v>
      </c>
      <c r="O104" s="186">
        <f t="shared" si="5"/>
        <v>874.72874029836396</v>
      </c>
      <c r="P104" s="186">
        <f t="shared" si="6"/>
        <v>215.44744082530298</v>
      </c>
      <c r="Q104" s="215">
        <f>IF(P104="-",0,P104/(1+'General inputs'!$H$30)^'MP Calculations'!$C$40)</f>
        <v>478.57103158347218</v>
      </c>
    </row>
    <row r="105" spans="3:17">
      <c r="C105" s="159"/>
      <c r="D105" s="165" t="s">
        <v>278</v>
      </c>
      <c r="E105" s="162">
        <v>25764</v>
      </c>
      <c r="F105" s="166" t="str">
        <f t="shared" si="4"/>
        <v>Date check - OK</v>
      </c>
      <c r="G105" s="68"/>
      <c r="H105" s="162" t="s">
        <v>279</v>
      </c>
      <c r="I105" s="173">
        <v>150735.53351548137</v>
      </c>
      <c r="J105" s="168">
        <f>IFERROR(MIN('MP Calculations'!$E$30/I105,1),"-")</f>
        <v>0.24630200300931615</v>
      </c>
      <c r="K105" s="12"/>
      <c r="L105" s="159">
        <v>48.229795000000003</v>
      </c>
      <c r="M105" s="187" t="s">
        <v>280</v>
      </c>
      <c r="N105" s="272">
        <v>192.78728599999999</v>
      </c>
      <c r="O105" s="186">
        <f t="shared" si="5"/>
        <v>9298.0912823863709</v>
      </c>
      <c r="P105" s="186">
        <f t="shared" si="6"/>
        <v>2290.1385070152241</v>
      </c>
      <c r="Q105" s="215">
        <f>IF(P105="-",0,P105/(1+'General inputs'!$H$30)^'MP Calculations'!$C$40)</f>
        <v>5087.0594868657681</v>
      </c>
    </row>
    <row r="106" spans="3:17">
      <c r="C106" s="159"/>
      <c r="D106" s="165" t="s">
        <v>278</v>
      </c>
      <c r="E106" s="162">
        <v>25764</v>
      </c>
      <c r="F106" s="166" t="str">
        <f t="shared" si="4"/>
        <v>Date check - OK</v>
      </c>
      <c r="G106" s="68"/>
      <c r="H106" s="162" t="s">
        <v>279</v>
      </c>
      <c r="I106" s="173">
        <v>150735.53351548137</v>
      </c>
      <c r="J106" s="168">
        <f>IFERROR(MIN('MP Calculations'!$E$30/I106,1),"-")</f>
        <v>0.24630200300931615</v>
      </c>
      <c r="K106" s="12"/>
      <c r="L106" s="159">
        <v>3.2923149999999999</v>
      </c>
      <c r="M106" s="187" t="s">
        <v>280</v>
      </c>
      <c r="N106" s="272">
        <v>192.78728599999999</v>
      </c>
      <c r="O106" s="186">
        <f t="shared" si="5"/>
        <v>634.71647350708997</v>
      </c>
      <c r="P106" s="186">
        <f t="shared" si="6"/>
        <v>156.33193876780581</v>
      </c>
      <c r="Q106" s="215">
        <f>IF(P106="-",0,P106/(1+'General inputs'!$H$30)^'MP Calculations'!$C$40)</f>
        <v>347.25841680439379</v>
      </c>
    </row>
    <row r="107" spans="3:17">
      <c r="C107" s="159"/>
      <c r="D107" s="165" t="s">
        <v>278</v>
      </c>
      <c r="E107" s="162">
        <v>25764</v>
      </c>
      <c r="F107" s="166" t="str">
        <f t="shared" si="4"/>
        <v>Date check - OK</v>
      </c>
      <c r="G107" s="68"/>
      <c r="H107" s="162" t="s">
        <v>279</v>
      </c>
      <c r="I107" s="173">
        <v>150735.53351548137</v>
      </c>
      <c r="J107" s="168">
        <f>IFERROR(MIN('MP Calculations'!$E$30/I107,1),"-")</f>
        <v>0.24630200300931615</v>
      </c>
      <c r="K107" s="12"/>
      <c r="L107" s="159">
        <v>0.34828300000000001</v>
      </c>
      <c r="M107" s="187" t="s">
        <v>280</v>
      </c>
      <c r="N107" s="272">
        <v>192.78728599999999</v>
      </c>
      <c r="O107" s="186">
        <f t="shared" si="5"/>
        <v>67.144534329937997</v>
      </c>
      <c r="P107" s="186">
        <f t="shared" si="6"/>
        <v>16.537833296591518</v>
      </c>
      <c r="Q107" s="215">
        <f>IF(P107="-",0,P107/(1+'General inputs'!$H$30)^'MP Calculations'!$C$40)</f>
        <v>36.735307277670785</v>
      </c>
    </row>
    <row r="108" spans="3:17">
      <c r="C108" s="159"/>
      <c r="D108" s="165" t="s">
        <v>282</v>
      </c>
      <c r="E108" s="162">
        <v>25764</v>
      </c>
      <c r="F108" s="166" t="str">
        <f t="shared" si="4"/>
        <v>Date check - OK</v>
      </c>
      <c r="G108" s="68"/>
      <c r="H108" s="162" t="s">
        <v>279</v>
      </c>
      <c r="I108" s="173">
        <v>150735.53351548137</v>
      </c>
      <c r="J108" s="168">
        <f>IFERROR(MIN('MP Calculations'!$E$30/I108,1),"-")</f>
        <v>0.24630200300931615</v>
      </c>
      <c r="K108" s="12"/>
      <c r="L108" s="159">
        <v>4.7387879999999996</v>
      </c>
      <c r="M108" s="187" t="s">
        <v>280</v>
      </c>
      <c r="N108" s="272">
        <v>237.97403299999999</v>
      </c>
      <c r="O108" s="186">
        <f t="shared" si="5"/>
        <v>1127.7084918920038</v>
      </c>
      <c r="P108" s="186">
        <f t="shared" si="6"/>
        <v>277.75686036361571</v>
      </c>
      <c r="Q108" s="215">
        <f>IF(P108="-",0,P108/(1+'General inputs'!$H$30)^'MP Calculations'!$C$40)</f>
        <v>616.9782601473845</v>
      </c>
    </row>
    <row r="109" spans="3:17">
      <c r="C109" s="159"/>
      <c r="D109" s="165" t="s">
        <v>278</v>
      </c>
      <c r="E109" s="162">
        <v>25764</v>
      </c>
      <c r="F109" s="166" t="str">
        <f t="shared" si="4"/>
        <v>Date check - OK</v>
      </c>
      <c r="G109" s="68"/>
      <c r="H109" s="162" t="s">
        <v>279</v>
      </c>
      <c r="I109" s="173">
        <v>150735.53351548137</v>
      </c>
      <c r="J109" s="168">
        <f>IFERROR(MIN('MP Calculations'!$E$30/I109,1),"-")</f>
        <v>0.24630200300931615</v>
      </c>
      <c r="K109" s="12"/>
      <c r="L109" s="159">
        <v>25.086594999999999</v>
      </c>
      <c r="M109" s="187" t="s">
        <v>280</v>
      </c>
      <c r="N109" s="272">
        <v>192.78728599999999</v>
      </c>
      <c r="O109" s="186">
        <f t="shared" si="5"/>
        <v>4836.3765650311698</v>
      </c>
      <c r="P109" s="186">
        <f t="shared" si="6"/>
        <v>1191.2092352744933</v>
      </c>
      <c r="Q109" s="215">
        <f>IF(P109="-",0,P109/(1+'General inputs'!$H$30)^'MP Calculations'!$C$40)</f>
        <v>2646.0199776488644</v>
      </c>
    </row>
    <row r="110" spans="3:17">
      <c r="C110" s="159"/>
      <c r="D110" s="165" t="s">
        <v>278</v>
      </c>
      <c r="E110" s="162">
        <v>25764</v>
      </c>
      <c r="F110" s="166" t="str">
        <f t="shared" si="4"/>
        <v>Date check - OK</v>
      </c>
      <c r="G110" s="68"/>
      <c r="H110" s="162" t="s">
        <v>279</v>
      </c>
      <c r="I110" s="173">
        <v>150735.53351548137</v>
      </c>
      <c r="J110" s="168">
        <f>IFERROR(MIN('MP Calculations'!$E$30/I110,1),"-")</f>
        <v>0.24630200300931615</v>
      </c>
      <c r="K110" s="12"/>
      <c r="L110" s="159">
        <v>28.716480000000001</v>
      </c>
      <c r="M110" s="187" t="s">
        <v>280</v>
      </c>
      <c r="N110" s="272">
        <v>192.78728599999999</v>
      </c>
      <c r="O110" s="186">
        <f t="shared" si="5"/>
        <v>5536.1722426732804</v>
      </c>
      <c r="P110" s="186">
        <f t="shared" si="6"/>
        <v>1363.5703123750068</v>
      </c>
      <c r="Q110" s="215">
        <f>IF(P110="-",0,P110/(1+'General inputs'!$H$30)^'MP Calculations'!$C$40)</f>
        <v>3028.8837432004652</v>
      </c>
    </row>
    <row r="111" spans="3:17">
      <c r="C111" s="159"/>
      <c r="D111" s="165" t="s">
        <v>278</v>
      </c>
      <c r="E111" s="162">
        <v>25764</v>
      </c>
      <c r="F111" s="166" t="str">
        <f t="shared" si="4"/>
        <v>Date check - OK</v>
      </c>
      <c r="G111" s="68"/>
      <c r="H111" s="162" t="s">
        <v>279</v>
      </c>
      <c r="I111" s="173">
        <v>150735.53351548137</v>
      </c>
      <c r="J111" s="168">
        <f>IFERROR(MIN('MP Calculations'!$E$30/I111,1),"-")</f>
        <v>0.24630200300931615</v>
      </c>
      <c r="K111" s="12"/>
      <c r="L111" s="159">
        <v>0.99108099999999999</v>
      </c>
      <c r="M111" s="187" t="s">
        <v>280</v>
      </c>
      <c r="N111" s="272">
        <v>192.78728599999999</v>
      </c>
      <c r="O111" s="186">
        <f t="shared" si="5"/>
        <v>191.06781619616601</v>
      </c>
      <c r="P111" s="186">
        <f t="shared" si="6"/>
        <v>47.060385839731545</v>
      </c>
      <c r="Q111" s="215">
        <f>IF(P111="-",0,P111/(1+'General inputs'!$H$30)^'MP Calculations'!$C$40)</f>
        <v>104.53471766368511</v>
      </c>
    </row>
    <row r="112" spans="3:17">
      <c r="C112" s="159"/>
      <c r="D112" s="165" t="s">
        <v>278</v>
      </c>
      <c r="E112" s="162">
        <v>25764</v>
      </c>
      <c r="F112" s="166" t="str">
        <f t="shared" si="4"/>
        <v>Date check - OK</v>
      </c>
      <c r="G112" s="68"/>
      <c r="H112" s="162" t="s">
        <v>279</v>
      </c>
      <c r="I112" s="173">
        <v>150735.53351548137</v>
      </c>
      <c r="J112" s="168">
        <f>IFERROR(MIN('MP Calculations'!$E$30/I112,1),"-")</f>
        <v>0.24630200300931615</v>
      </c>
      <c r="K112" s="12"/>
      <c r="L112" s="159">
        <v>20.254280000000001</v>
      </c>
      <c r="M112" s="187" t="s">
        <v>280</v>
      </c>
      <c r="N112" s="272">
        <v>192.78728599999999</v>
      </c>
      <c r="O112" s="186">
        <f t="shared" si="5"/>
        <v>3904.7676710840801</v>
      </c>
      <c r="P112" s="186">
        <f t="shared" si="6"/>
        <v>961.75209867403157</v>
      </c>
      <c r="Q112" s="215">
        <f>IF(P112="-",0,P112/(1+'General inputs'!$H$30)^'MP Calculations'!$C$40)</f>
        <v>2136.3293628686497</v>
      </c>
    </row>
    <row r="113" spans="3:17">
      <c r="C113" s="159"/>
      <c r="D113" s="165" t="s">
        <v>278</v>
      </c>
      <c r="E113" s="162">
        <v>25764</v>
      </c>
      <c r="F113" s="166" t="str">
        <f t="shared" si="4"/>
        <v>Date check - OK</v>
      </c>
      <c r="G113" s="68"/>
      <c r="H113" s="162" t="s">
        <v>279</v>
      </c>
      <c r="I113" s="173">
        <v>150735.53351548137</v>
      </c>
      <c r="J113" s="168">
        <f>IFERROR(MIN('MP Calculations'!$E$30/I113,1),"-")</f>
        <v>0.24630200300931615</v>
      </c>
      <c r="K113" s="12"/>
      <c r="L113" s="159">
        <v>42.125611999999997</v>
      </c>
      <c r="M113" s="187" t="s">
        <v>280</v>
      </c>
      <c r="N113" s="272">
        <v>192.78728599999999</v>
      </c>
      <c r="O113" s="186">
        <f t="shared" si="5"/>
        <v>8121.2824085690308</v>
      </c>
      <c r="P113" s="186">
        <f t="shared" si="6"/>
        <v>2000.2881242348758</v>
      </c>
      <c r="Q113" s="215">
        <f>IF(P113="-",0,P113/(1+'General inputs'!$H$30)^'MP Calculations'!$C$40)</f>
        <v>4443.2180183354794</v>
      </c>
    </row>
    <row r="114" spans="3:17">
      <c r="C114" s="159"/>
      <c r="D114" s="165" t="s">
        <v>278</v>
      </c>
      <c r="E114" s="162">
        <v>25764</v>
      </c>
      <c r="F114" s="166" t="str">
        <f t="shared" si="4"/>
        <v>Date check - OK</v>
      </c>
      <c r="G114" s="68"/>
      <c r="H114" s="162" t="s">
        <v>279</v>
      </c>
      <c r="I114" s="173">
        <v>150735.53351548137</v>
      </c>
      <c r="J114" s="168">
        <f>IFERROR(MIN('MP Calculations'!$E$30/I114,1),"-")</f>
        <v>0.24630200300931615</v>
      </c>
      <c r="K114" s="12"/>
      <c r="L114" s="159">
        <v>1.068282</v>
      </c>
      <c r="M114" s="187" t="s">
        <v>280</v>
      </c>
      <c r="N114" s="272">
        <v>192.78728599999999</v>
      </c>
      <c r="O114" s="186">
        <f t="shared" si="5"/>
        <v>205.95118746265197</v>
      </c>
      <c r="P114" s="186">
        <f t="shared" si="6"/>
        <v>50.726189994198343</v>
      </c>
      <c r="Q114" s="215">
        <f>IF(P114="-",0,P114/(1+'General inputs'!$H$30)^'MP Calculations'!$C$40)</f>
        <v>112.67752812857562</v>
      </c>
    </row>
    <row r="115" spans="3:17">
      <c r="C115" s="159"/>
      <c r="D115" s="165" t="s">
        <v>278</v>
      </c>
      <c r="E115" s="162">
        <v>25764</v>
      </c>
      <c r="F115" s="166" t="str">
        <f t="shared" si="4"/>
        <v>Date check - OK</v>
      </c>
      <c r="G115" s="68"/>
      <c r="H115" s="162" t="s">
        <v>279</v>
      </c>
      <c r="I115" s="173">
        <v>150735.53351548137</v>
      </c>
      <c r="J115" s="168">
        <f>IFERROR(MIN('MP Calculations'!$E$30/I115,1),"-")</f>
        <v>0.24630200300931615</v>
      </c>
      <c r="K115" s="12"/>
      <c r="L115" s="159">
        <v>0.63878100000000004</v>
      </c>
      <c r="M115" s="187" t="s">
        <v>280</v>
      </c>
      <c r="N115" s="272">
        <v>192.78728599999999</v>
      </c>
      <c r="O115" s="186">
        <f t="shared" si="5"/>
        <v>123.148855338366</v>
      </c>
      <c r="P115" s="186">
        <f t="shared" si="6"/>
        <v>30.331809738144063</v>
      </c>
      <c r="Q115" s="215">
        <f>IF(P115="-",0,P115/(1+'General inputs'!$H$30)^'MP Calculations'!$C$40)</f>
        <v>67.37571549038519</v>
      </c>
    </row>
    <row r="116" spans="3:17">
      <c r="C116" s="159"/>
      <c r="D116" s="165" t="s">
        <v>278</v>
      </c>
      <c r="E116" s="162">
        <v>25764</v>
      </c>
      <c r="F116" s="166" t="str">
        <f t="shared" si="4"/>
        <v>Date check - OK</v>
      </c>
      <c r="G116" s="68"/>
      <c r="H116" s="162" t="s">
        <v>279</v>
      </c>
      <c r="I116" s="173">
        <v>150735.53351548137</v>
      </c>
      <c r="J116" s="168">
        <f>IFERROR(MIN('MP Calculations'!$E$30/I116,1),"-")</f>
        <v>0.24630200300931615</v>
      </c>
      <c r="K116" s="12"/>
      <c r="L116" s="159">
        <v>0.93445400000000001</v>
      </c>
      <c r="M116" s="187" t="s">
        <v>280</v>
      </c>
      <c r="N116" s="272">
        <v>192.78728599999999</v>
      </c>
      <c r="O116" s="186">
        <f t="shared" si="5"/>
        <v>180.150850551844</v>
      </c>
      <c r="P116" s="186">
        <f t="shared" si="6"/>
        <v>44.371515334751145</v>
      </c>
      <c r="Q116" s="215">
        <f>IF(P116="-",0,P116/(1+'General inputs'!$H$30)^'MP Calculations'!$C$40)</f>
        <v>98.561959173570273</v>
      </c>
    </row>
    <row r="117" spans="3:17">
      <c r="C117" s="159"/>
      <c r="D117" s="165" t="s">
        <v>278</v>
      </c>
      <c r="E117" s="162">
        <v>25764</v>
      </c>
      <c r="F117" s="166" t="str">
        <f t="shared" si="4"/>
        <v>Date check - OK</v>
      </c>
      <c r="G117" s="68"/>
      <c r="H117" s="162" t="s">
        <v>279</v>
      </c>
      <c r="I117" s="173">
        <v>150735.53351548137</v>
      </c>
      <c r="J117" s="168">
        <f>IFERROR(MIN('MP Calculations'!$E$30/I117,1),"-")</f>
        <v>0.24630200300931615</v>
      </c>
      <c r="K117" s="12"/>
      <c r="L117" s="159">
        <v>1.14923</v>
      </c>
      <c r="M117" s="187" t="s">
        <v>280</v>
      </c>
      <c r="N117" s="272">
        <v>192.78728599999999</v>
      </c>
      <c r="O117" s="186">
        <f t="shared" si="5"/>
        <v>221.55693268977998</v>
      </c>
      <c r="P117" s="186">
        <f t="shared" si="6"/>
        <v>54.569916302093048</v>
      </c>
      <c r="Q117" s="215">
        <f>IF(P117="-",0,P117/(1+'General inputs'!$H$30)^'MP Calculations'!$C$40)</f>
        <v>121.21555511672288</v>
      </c>
    </row>
    <row r="118" spans="3:17">
      <c r="C118" s="159"/>
      <c r="D118" s="165" t="s">
        <v>278</v>
      </c>
      <c r="E118" s="162">
        <v>25764</v>
      </c>
      <c r="F118" s="166" t="str">
        <f t="shared" si="4"/>
        <v>Date check - OK</v>
      </c>
      <c r="G118" s="68"/>
      <c r="H118" s="162" t="s">
        <v>279</v>
      </c>
      <c r="I118" s="173">
        <v>150735.53351548137</v>
      </c>
      <c r="J118" s="168">
        <f>IFERROR(MIN('MP Calculations'!$E$30/I118,1),"-")</f>
        <v>0.24630200300931615</v>
      </c>
      <c r="K118" s="12"/>
      <c r="L118" s="159">
        <v>11.460108999999999</v>
      </c>
      <c r="M118" s="187" t="s">
        <v>280</v>
      </c>
      <c r="N118" s="272">
        <v>192.78728599999999</v>
      </c>
      <c r="O118" s="186">
        <f t="shared" si="5"/>
        <v>2209.3633113741739</v>
      </c>
      <c r="P118" s="186">
        <f t="shared" si="6"/>
        <v>544.17060896675446</v>
      </c>
      <c r="Q118" s="215">
        <f>IF(P118="-",0,P118/(1+'General inputs'!$H$30)^'MP Calculations'!$C$40)</f>
        <v>1208.7601908522679</v>
      </c>
    </row>
    <row r="119" spans="3:17">
      <c r="C119" s="159"/>
      <c r="D119" s="165" t="s">
        <v>278</v>
      </c>
      <c r="E119" s="162">
        <v>25764</v>
      </c>
      <c r="F119" s="166" t="str">
        <f t="shared" si="4"/>
        <v>Date check - OK</v>
      </c>
      <c r="G119" s="68"/>
      <c r="H119" s="162" t="s">
        <v>279</v>
      </c>
      <c r="I119" s="173">
        <v>150735.53351548137</v>
      </c>
      <c r="J119" s="168">
        <f>IFERROR(MIN('MP Calculations'!$E$30/I119,1),"-")</f>
        <v>0.24630200300931615</v>
      </c>
      <c r="K119" s="12"/>
      <c r="L119" s="159">
        <v>39.740910999999997</v>
      </c>
      <c r="M119" s="187" t="s">
        <v>280</v>
      </c>
      <c r="N119" s="272">
        <v>192.78728599999999</v>
      </c>
      <c r="O119" s="186">
        <f t="shared" si="5"/>
        <v>7661.5423748575449</v>
      </c>
      <c r="P119" s="186">
        <f t="shared" si="6"/>
        <v>1887.0532330681663</v>
      </c>
      <c r="Q119" s="215">
        <f>IF(P119="-",0,P119/(1+'General inputs'!$H$30)^'MP Calculations'!$C$40)</f>
        <v>4191.6905995399338</v>
      </c>
    </row>
    <row r="120" spans="3:17">
      <c r="C120" s="159"/>
      <c r="D120" s="165" t="s">
        <v>290</v>
      </c>
      <c r="E120" s="162">
        <v>25766</v>
      </c>
      <c r="F120" s="166" t="str">
        <f t="shared" si="4"/>
        <v>Date check - OK</v>
      </c>
      <c r="G120" s="68"/>
      <c r="H120" s="162" t="s">
        <v>279</v>
      </c>
      <c r="I120" s="173">
        <v>150735.53351548137</v>
      </c>
      <c r="J120" s="168">
        <f>IFERROR(MIN('MP Calculations'!$E$30/I120,1),"-")</f>
        <v>0.24630200300931615</v>
      </c>
      <c r="K120" s="12"/>
      <c r="L120" s="159">
        <v>9.6077560000000002</v>
      </c>
      <c r="M120" s="187" t="s">
        <v>280</v>
      </c>
      <c r="N120" s="272">
        <v>252.84629699999999</v>
      </c>
      <c r="O120" s="186">
        <f t="shared" si="5"/>
        <v>2429.2855270795321</v>
      </c>
      <c r="P120" s="186">
        <f t="shared" si="6"/>
        <v>598.33789120123106</v>
      </c>
      <c r="Q120" s="215">
        <f>IF(P120="-",0,P120/(1+'General inputs'!$H$30)^'MP Calculations'!$C$40)</f>
        <v>1329.0813793413265</v>
      </c>
    </row>
    <row r="121" spans="3:17">
      <c r="C121" s="159"/>
      <c r="D121" s="165" t="s">
        <v>282</v>
      </c>
      <c r="E121" s="162">
        <v>25766</v>
      </c>
      <c r="F121" s="166" t="str">
        <f t="shared" si="4"/>
        <v>Date check - OK</v>
      </c>
      <c r="G121" s="68"/>
      <c r="H121" s="162" t="s">
        <v>279</v>
      </c>
      <c r="I121" s="173">
        <v>150735.53351548137</v>
      </c>
      <c r="J121" s="168">
        <f>IFERROR(MIN('MP Calculations'!$E$30/I121,1),"-")</f>
        <v>0.24630200300931615</v>
      </c>
      <c r="K121" s="12"/>
      <c r="L121" s="159">
        <v>1.0550930000000001</v>
      </c>
      <c r="M121" s="187" t="s">
        <v>280</v>
      </c>
      <c r="N121" s="272">
        <v>237.97403299999999</v>
      </c>
      <c r="O121" s="186">
        <f t="shared" si="5"/>
        <v>251.084736400069</v>
      </c>
      <c r="P121" s="186">
        <f t="shared" si="6"/>
        <v>61.842673500403151</v>
      </c>
      <c r="Q121" s="215">
        <f>IF(P121="-",0,P121/(1+'General inputs'!$H$30)^'MP Calculations'!$C$40)</f>
        <v>137.37045072151034</v>
      </c>
    </row>
    <row r="122" spans="3:17">
      <c r="C122" s="159"/>
      <c r="D122" s="165" t="s">
        <v>282</v>
      </c>
      <c r="E122" s="162">
        <v>25766</v>
      </c>
      <c r="F122" s="166" t="str">
        <f t="shared" si="4"/>
        <v>Date check - OK</v>
      </c>
      <c r="G122" s="68"/>
      <c r="H122" s="162" t="s">
        <v>279</v>
      </c>
      <c r="I122" s="173">
        <v>150735.53351548137</v>
      </c>
      <c r="J122" s="168">
        <f>IFERROR(MIN('MP Calculations'!$E$30/I122,1),"-")</f>
        <v>0.24630200300931615</v>
      </c>
      <c r="K122" s="12"/>
      <c r="L122" s="159">
        <v>5.926342</v>
      </c>
      <c r="M122" s="187" t="s">
        <v>280</v>
      </c>
      <c r="N122" s="272">
        <v>237.97403299999999</v>
      </c>
      <c r="O122" s="186">
        <f t="shared" si="5"/>
        <v>1410.3155066772858</v>
      </c>
      <c r="P122" s="186">
        <f t="shared" si="6"/>
        <v>347.36353416971411</v>
      </c>
      <c r="Q122" s="215">
        <f>IF(P122="-",0,P122/(1+'General inputs'!$H$30)^'MP Calculations'!$C$40)</f>
        <v>771.59479938717902</v>
      </c>
    </row>
    <row r="123" spans="3:17">
      <c r="C123" s="159"/>
      <c r="D123" s="165" t="s">
        <v>282</v>
      </c>
      <c r="E123" s="162">
        <v>25766</v>
      </c>
      <c r="F123" s="166" t="str">
        <f t="shared" si="4"/>
        <v>Date check - OK</v>
      </c>
      <c r="G123" s="68"/>
      <c r="H123" s="162" t="s">
        <v>279</v>
      </c>
      <c r="I123" s="173">
        <v>150735.53351548137</v>
      </c>
      <c r="J123" s="168">
        <f>IFERROR(MIN('MP Calculations'!$E$30/I123,1),"-")</f>
        <v>0.24630200300931615</v>
      </c>
      <c r="K123" s="12"/>
      <c r="L123" s="159">
        <v>0.98755099999999996</v>
      </c>
      <c r="M123" s="187" t="s">
        <v>280</v>
      </c>
      <c r="N123" s="272">
        <v>237.97403299999999</v>
      </c>
      <c r="O123" s="186">
        <f t="shared" si="5"/>
        <v>235.01149426318298</v>
      </c>
      <c r="P123" s="186">
        <f t="shared" si="6"/>
        <v>57.883801767234381</v>
      </c>
      <c r="Q123" s="215">
        <f>IF(P123="-",0,P123/(1+'General inputs'!$H$30)^'MP Calculations'!$C$40)</f>
        <v>128.57665246616008</v>
      </c>
    </row>
    <row r="124" spans="3:17">
      <c r="C124" s="159"/>
      <c r="D124" s="165" t="s">
        <v>282</v>
      </c>
      <c r="E124" s="162">
        <v>25766</v>
      </c>
      <c r="F124" s="166" t="str">
        <f t="shared" si="4"/>
        <v>Date check - OK</v>
      </c>
      <c r="G124" s="68"/>
      <c r="H124" s="162" t="s">
        <v>279</v>
      </c>
      <c r="I124" s="173">
        <v>150735.53351548137</v>
      </c>
      <c r="J124" s="168">
        <f>IFERROR(MIN('MP Calculations'!$E$30/I124,1),"-")</f>
        <v>0.24630200300931615</v>
      </c>
      <c r="K124" s="12"/>
      <c r="L124" s="159">
        <v>8.1774290000000001</v>
      </c>
      <c r="M124" s="187" t="s">
        <v>280</v>
      </c>
      <c r="N124" s="272">
        <v>237.97403299999999</v>
      </c>
      <c r="O124" s="186">
        <f t="shared" si="5"/>
        <v>1946.015758701157</v>
      </c>
      <c r="P124" s="186">
        <f t="shared" si="6"/>
        <v>479.30757925578899</v>
      </c>
      <c r="Q124" s="215">
        <f>IF(P124="-",0,P124/(1+'General inputs'!$H$30)^'MP Calculations'!$C$40)</f>
        <v>1064.6806560873301</v>
      </c>
    </row>
    <row r="125" spans="3:17">
      <c r="C125" s="159"/>
      <c r="D125" s="165" t="s">
        <v>289</v>
      </c>
      <c r="E125" s="162">
        <v>25766</v>
      </c>
      <c r="F125" s="166" t="str">
        <f t="shared" si="4"/>
        <v>Date check - OK</v>
      </c>
      <c r="G125" s="68"/>
      <c r="H125" s="162" t="s">
        <v>279</v>
      </c>
      <c r="I125" s="173">
        <v>150735.53351548137</v>
      </c>
      <c r="J125" s="168">
        <f>IFERROR(MIN('MP Calculations'!$E$30/I125,1),"-")</f>
        <v>0.24630200300931615</v>
      </c>
      <c r="K125" s="12"/>
      <c r="L125" s="159">
        <v>1.3251059999999999</v>
      </c>
      <c r="M125" s="187" t="s">
        <v>280</v>
      </c>
      <c r="N125" s="272">
        <v>315.45229399999999</v>
      </c>
      <c r="O125" s="186">
        <f t="shared" si="5"/>
        <v>418.00772749316394</v>
      </c>
      <c r="P125" s="186">
        <f t="shared" si="6"/>
        <v>102.95614055493867</v>
      </c>
      <c r="Q125" s="215">
        <f>IF(P125="-",0,P125/(1+'General inputs'!$H$30)^'MP Calculations'!$C$40)</f>
        <v>228.69534307062088</v>
      </c>
    </row>
    <row r="126" spans="3:17">
      <c r="C126" s="159"/>
      <c r="D126" s="165" t="s">
        <v>282</v>
      </c>
      <c r="E126" s="162">
        <v>25766</v>
      </c>
      <c r="F126" s="166" t="str">
        <f t="shared" si="4"/>
        <v>Date check - OK</v>
      </c>
      <c r="G126" s="68"/>
      <c r="H126" s="162" t="s">
        <v>279</v>
      </c>
      <c r="I126" s="173">
        <v>150735.53351548137</v>
      </c>
      <c r="J126" s="168">
        <f>IFERROR(MIN('MP Calculations'!$E$30/I126,1),"-")</f>
        <v>0.24630200300931615</v>
      </c>
      <c r="K126" s="12"/>
      <c r="L126" s="159">
        <v>1.3182370000000001</v>
      </c>
      <c r="M126" s="187" t="s">
        <v>280</v>
      </c>
      <c r="N126" s="272">
        <v>237.97403299999999</v>
      </c>
      <c r="O126" s="186">
        <f t="shared" si="5"/>
        <v>313.70617533982102</v>
      </c>
      <c r="P126" s="186">
        <f t="shared" si="6"/>
        <v>77.266459342589656</v>
      </c>
      <c r="Q126" s="215">
        <f>IF(P126="-",0,P126/(1+'General inputs'!$H$30)^'MP Calculations'!$C$40)</f>
        <v>171.63113663702782</v>
      </c>
    </row>
    <row r="127" spans="3:17">
      <c r="C127" s="159"/>
      <c r="D127" s="165" t="s">
        <v>282</v>
      </c>
      <c r="E127" s="162">
        <v>25766</v>
      </c>
      <c r="F127" s="166" t="str">
        <f t="shared" si="4"/>
        <v>Date check - OK</v>
      </c>
      <c r="G127" s="68"/>
      <c r="H127" s="162" t="s">
        <v>279</v>
      </c>
      <c r="I127" s="173">
        <v>150735.53351548137</v>
      </c>
      <c r="J127" s="168">
        <f>IFERROR(MIN('MP Calculations'!$E$30/I127,1),"-")</f>
        <v>0.24630200300931615</v>
      </c>
      <c r="K127" s="12"/>
      <c r="L127" s="159">
        <v>0.90306900000000001</v>
      </c>
      <c r="M127" s="187" t="s">
        <v>280</v>
      </c>
      <c r="N127" s="272">
        <v>237.97403299999999</v>
      </c>
      <c r="O127" s="186">
        <f t="shared" si="5"/>
        <v>214.90697200727701</v>
      </c>
      <c r="P127" s="186">
        <f t="shared" si="6"/>
        <v>52.932017666059366</v>
      </c>
      <c r="Q127" s="215">
        <f>IF(P127="-",0,P127/(1+'General inputs'!$H$30)^'MP Calculations'!$C$40)</f>
        <v>117.57730888426292</v>
      </c>
    </row>
    <row r="128" spans="3:17">
      <c r="C128" s="159"/>
      <c r="D128" s="165" t="s">
        <v>289</v>
      </c>
      <c r="E128" s="162">
        <v>25766</v>
      </c>
      <c r="F128" s="166" t="str">
        <f t="shared" si="4"/>
        <v>Date check - OK</v>
      </c>
      <c r="G128" s="68"/>
      <c r="H128" s="162" t="s">
        <v>279</v>
      </c>
      <c r="I128" s="173">
        <v>150735.53351548137</v>
      </c>
      <c r="J128" s="168">
        <f>IFERROR(MIN('MP Calculations'!$E$30/I128,1),"-")</f>
        <v>0.24630200300931615</v>
      </c>
      <c r="K128" s="12"/>
      <c r="L128" s="159">
        <v>80.848111000000003</v>
      </c>
      <c r="M128" s="187" t="s">
        <v>280</v>
      </c>
      <c r="N128" s="272">
        <v>315.45229399999999</v>
      </c>
      <c r="O128" s="186">
        <f t="shared" si="5"/>
        <v>25503.722080516636</v>
      </c>
      <c r="P128" s="186">
        <f t="shared" si="6"/>
        <v>6281.6178326241716</v>
      </c>
      <c r="Q128" s="215">
        <f>IF(P128="-",0,P128/(1+'General inputs'!$H$30)^'MP Calculations'!$C$40)</f>
        <v>13953.288628801502</v>
      </c>
    </row>
    <row r="129" spans="3:17">
      <c r="C129" s="159"/>
      <c r="D129" s="165" t="s">
        <v>289</v>
      </c>
      <c r="E129" s="162">
        <v>25766</v>
      </c>
      <c r="F129" s="166" t="str">
        <f t="shared" si="4"/>
        <v>Date check - OK</v>
      </c>
      <c r="G129" s="68"/>
      <c r="H129" s="162" t="s">
        <v>279</v>
      </c>
      <c r="I129" s="173">
        <v>150735.53351548137</v>
      </c>
      <c r="J129" s="168">
        <f>IFERROR(MIN('MP Calculations'!$E$30/I129,1),"-")</f>
        <v>0.24630200300931615</v>
      </c>
      <c r="K129" s="12"/>
      <c r="L129" s="159">
        <v>96.522846000000001</v>
      </c>
      <c r="M129" s="187" t="s">
        <v>280</v>
      </c>
      <c r="N129" s="272">
        <v>315.45229399999999</v>
      </c>
      <c r="O129" s="186">
        <f t="shared" si="5"/>
        <v>30448.353194108724</v>
      </c>
      <c r="P129" s="186">
        <f t="shared" si="6"/>
        <v>7499.4903800440879</v>
      </c>
      <c r="Q129" s="215">
        <f>IF(P129="-",0,P129/(1+'General inputs'!$H$30)^'MP Calculations'!$C$40)</f>
        <v>16658.535528571079</v>
      </c>
    </row>
    <row r="130" spans="3:17">
      <c r="C130" s="159"/>
      <c r="D130" s="165" t="s">
        <v>289</v>
      </c>
      <c r="E130" s="162">
        <v>25766</v>
      </c>
      <c r="F130" s="166" t="str">
        <f t="shared" si="4"/>
        <v>Date check - OK</v>
      </c>
      <c r="G130" s="68"/>
      <c r="H130" s="162" t="s">
        <v>279</v>
      </c>
      <c r="I130" s="173">
        <v>150735.53351548137</v>
      </c>
      <c r="J130" s="168">
        <f>IFERROR(MIN('MP Calculations'!$E$30/I130,1),"-")</f>
        <v>0.24630200300931615</v>
      </c>
      <c r="K130" s="12"/>
      <c r="L130" s="159">
        <v>1.2131590000000001</v>
      </c>
      <c r="M130" s="187" t="s">
        <v>280</v>
      </c>
      <c r="N130" s="272">
        <v>315.45229399999999</v>
      </c>
      <c r="O130" s="186">
        <f t="shared" si="5"/>
        <v>382.69378953674601</v>
      </c>
      <c r="P130" s="186">
        <f t="shared" si="6"/>
        <v>94.258246902126217</v>
      </c>
      <c r="Q130" s="215">
        <f>IF(P130="-",0,P130/(1+'General inputs'!$H$30)^'MP Calculations'!$C$40)</f>
        <v>209.37480752801014</v>
      </c>
    </row>
    <row r="131" spans="3:17">
      <c r="C131" s="159"/>
      <c r="D131" s="165" t="s">
        <v>282</v>
      </c>
      <c r="E131" s="162">
        <v>25766</v>
      </c>
      <c r="F131" s="166" t="str">
        <f t="shared" si="4"/>
        <v>Date check - OK</v>
      </c>
      <c r="G131" s="68"/>
      <c r="H131" s="162" t="s">
        <v>279</v>
      </c>
      <c r="I131" s="173">
        <v>150735.53351548137</v>
      </c>
      <c r="J131" s="168">
        <f>IFERROR(MIN('MP Calculations'!$E$30/I131,1),"-")</f>
        <v>0.24630200300931615</v>
      </c>
      <c r="K131" s="12"/>
      <c r="L131" s="159">
        <v>0.948384</v>
      </c>
      <c r="M131" s="187" t="s">
        <v>280</v>
      </c>
      <c r="N131" s="272">
        <v>237.97403299999999</v>
      </c>
      <c r="O131" s="186">
        <f t="shared" si="5"/>
        <v>225.690765312672</v>
      </c>
      <c r="P131" s="186">
        <f t="shared" si="6"/>
        <v>55.588087557216603</v>
      </c>
      <c r="Q131" s="215">
        <f>IF(P131="-",0,P131/(1+'General inputs'!$H$30)^'MP Calculations'!$C$40)</f>
        <v>123.4772077315164</v>
      </c>
    </row>
    <row r="132" spans="3:17">
      <c r="C132" s="159"/>
      <c r="D132" s="165" t="s">
        <v>289</v>
      </c>
      <c r="E132" s="162">
        <v>25766</v>
      </c>
      <c r="F132" s="166" t="str">
        <f t="shared" si="4"/>
        <v>Date check - OK</v>
      </c>
      <c r="G132" s="68"/>
      <c r="H132" s="162" t="s">
        <v>279</v>
      </c>
      <c r="I132" s="173">
        <v>150735.53351548137</v>
      </c>
      <c r="J132" s="168">
        <f>IFERROR(MIN('MP Calculations'!$E$30/I132,1),"-")</f>
        <v>0.24630200300931615</v>
      </c>
      <c r="K132" s="12"/>
      <c r="L132" s="159">
        <v>62.252580000000002</v>
      </c>
      <c r="M132" s="187" t="s">
        <v>280</v>
      </c>
      <c r="N132" s="272">
        <v>315.45229399999999</v>
      </c>
      <c r="O132" s="186">
        <f t="shared" si="5"/>
        <v>19637.71916841852</v>
      </c>
      <c r="P132" s="186">
        <f t="shared" si="6"/>
        <v>4836.8095657159238</v>
      </c>
      <c r="Q132" s="215">
        <f>IF(P132="-",0,P132/(1+'General inputs'!$H$30)^'MP Calculations'!$C$40)</f>
        <v>10743.95191036134</v>
      </c>
    </row>
    <row r="133" spans="3:17">
      <c r="C133" s="159"/>
      <c r="D133" s="165" t="s">
        <v>289</v>
      </c>
      <c r="E133" s="162">
        <v>25766</v>
      </c>
      <c r="F133" s="166" t="str">
        <f t="shared" si="4"/>
        <v>Date check - OK</v>
      </c>
      <c r="G133" s="68"/>
      <c r="H133" s="162" t="s">
        <v>279</v>
      </c>
      <c r="I133" s="173">
        <v>150735.53351548137</v>
      </c>
      <c r="J133" s="168">
        <f>IFERROR(MIN('MP Calculations'!$E$30/I133,1),"-")</f>
        <v>0.24630200300931615</v>
      </c>
      <c r="K133" s="12"/>
      <c r="L133" s="159">
        <v>160.677616</v>
      </c>
      <c r="M133" s="187" t="s">
        <v>280</v>
      </c>
      <c r="N133" s="272">
        <v>315.45229399999999</v>
      </c>
      <c r="O133" s="186">
        <f t="shared" si="5"/>
        <v>50686.1225616511</v>
      </c>
      <c r="P133" s="186">
        <f t="shared" si="6"/>
        <v>12484.093511710356</v>
      </c>
      <c r="Q133" s="215">
        <f>IF(P133="-",0,P133/(1+'General inputs'!$H$30)^'MP Calculations'!$C$40)</f>
        <v>27730.779662071927</v>
      </c>
    </row>
    <row r="134" spans="3:17">
      <c r="C134" s="159"/>
      <c r="D134" s="165" t="s">
        <v>289</v>
      </c>
      <c r="E134" s="162">
        <v>25766</v>
      </c>
      <c r="F134" s="166" t="str">
        <f t="shared" si="4"/>
        <v>Date check - OK</v>
      </c>
      <c r="G134" s="68"/>
      <c r="H134" s="162" t="s">
        <v>279</v>
      </c>
      <c r="I134" s="173">
        <v>150735.53351548137</v>
      </c>
      <c r="J134" s="168">
        <f>IFERROR(MIN('MP Calculations'!$E$30/I134,1),"-")</f>
        <v>0.24630200300931615</v>
      </c>
      <c r="K134" s="12"/>
      <c r="L134" s="159">
        <v>43.235391</v>
      </c>
      <c r="M134" s="187" t="s">
        <v>280</v>
      </c>
      <c r="N134" s="272">
        <v>315.45229399999999</v>
      </c>
      <c r="O134" s="186">
        <f t="shared" si="5"/>
        <v>13638.703272936953</v>
      </c>
      <c r="P134" s="186">
        <f t="shared" si="6"/>
        <v>3359.2399345740873</v>
      </c>
      <c r="Q134" s="215">
        <f>IF(P134="-",0,P134/(1+'General inputs'!$H$30)^'MP Calculations'!$C$40)</f>
        <v>7461.8427337416288</v>
      </c>
    </row>
    <row r="135" spans="3:17">
      <c r="C135" s="159"/>
      <c r="D135" s="165" t="s">
        <v>289</v>
      </c>
      <c r="E135" s="162">
        <v>25766</v>
      </c>
      <c r="F135" s="166" t="str">
        <f t="shared" si="4"/>
        <v>Date check - OK</v>
      </c>
      <c r="G135" s="68"/>
      <c r="H135" s="162" t="s">
        <v>279</v>
      </c>
      <c r="I135" s="173">
        <v>150735.53351548137</v>
      </c>
      <c r="J135" s="168">
        <f>IFERROR(MIN('MP Calculations'!$E$30/I135,1),"-")</f>
        <v>0.24630200300931615</v>
      </c>
      <c r="K135" s="12"/>
      <c r="L135" s="159">
        <v>72.576187000000004</v>
      </c>
      <c r="M135" s="187" t="s">
        <v>280</v>
      </c>
      <c r="N135" s="272">
        <v>315.45229399999999</v>
      </c>
      <c r="O135" s="186">
        <f t="shared" si="5"/>
        <v>22894.324678922978</v>
      </c>
      <c r="P135" s="186">
        <f t="shared" si="6"/>
        <v>5638.9180259643481</v>
      </c>
      <c r="Q135" s="215">
        <f>IF(P135="-",0,P135/(1+'General inputs'!$H$30)^'MP Calculations'!$C$40)</f>
        <v>12525.666614385971</v>
      </c>
    </row>
    <row r="136" spans="3:17">
      <c r="C136" s="159"/>
      <c r="D136" s="165" t="s">
        <v>289</v>
      </c>
      <c r="E136" s="162">
        <v>25766</v>
      </c>
      <c r="F136" s="166" t="str">
        <f t="shared" si="4"/>
        <v>Date check - OK</v>
      </c>
      <c r="G136" s="68"/>
      <c r="H136" s="162" t="s">
        <v>279</v>
      </c>
      <c r="I136" s="173">
        <v>150735.53351548137</v>
      </c>
      <c r="J136" s="168">
        <f>IFERROR(MIN('MP Calculations'!$E$30/I136,1),"-")</f>
        <v>0.24630200300931615</v>
      </c>
      <c r="K136" s="12"/>
      <c r="L136" s="159">
        <v>16.246129</v>
      </c>
      <c r="M136" s="187" t="s">
        <v>280</v>
      </c>
      <c r="N136" s="272">
        <v>315.45229399999999</v>
      </c>
      <c r="O136" s="186">
        <f t="shared" si="5"/>
        <v>5124.8786616699263</v>
      </c>
      <c r="P136" s="186">
        <f t="shared" si="6"/>
        <v>1262.2678795490062</v>
      </c>
      <c r="Q136" s="215">
        <f>IF(P136="-",0,P136/(1+'General inputs'!$H$30)^'MP Calculations'!$C$40)</f>
        <v>2803.8617629265609</v>
      </c>
    </row>
    <row r="137" spans="3:17">
      <c r="C137" s="159"/>
      <c r="D137" s="165" t="s">
        <v>289</v>
      </c>
      <c r="E137" s="162">
        <v>25766</v>
      </c>
      <c r="F137" s="166" t="str">
        <f t="shared" si="4"/>
        <v>Date check - OK</v>
      </c>
      <c r="G137" s="68"/>
      <c r="H137" s="162" t="s">
        <v>279</v>
      </c>
      <c r="I137" s="173">
        <v>150735.53351548137</v>
      </c>
      <c r="J137" s="168">
        <f>IFERROR(MIN('MP Calculations'!$E$30/I137,1),"-")</f>
        <v>0.24630200300931615</v>
      </c>
      <c r="K137" s="12"/>
      <c r="L137" s="159">
        <v>1.085853</v>
      </c>
      <c r="M137" s="187" t="s">
        <v>280</v>
      </c>
      <c r="N137" s="272">
        <v>315.45229399999999</v>
      </c>
      <c r="O137" s="186">
        <f t="shared" si="5"/>
        <v>342.53481979678196</v>
      </c>
      <c r="P137" s="186">
        <f t="shared" si="6"/>
        <v>84.367012216382562</v>
      </c>
      <c r="Q137" s="215">
        <f>IF(P137="-",0,P137/(1+'General inputs'!$H$30)^'MP Calculations'!$C$40)</f>
        <v>187.40351666905357</v>
      </c>
    </row>
    <row r="138" spans="3:17">
      <c r="C138" s="159"/>
      <c r="D138" s="165" t="s">
        <v>289</v>
      </c>
      <c r="E138" s="162">
        <v>25766</v>
      </c>
      <c r="F138" s="166" t="str">
        <f t="shared" si="4"/>
        <v>Date check - OK</v>
      </c>
      <c r="G138" s="68"/>
      <c r="H138" s="162" t="s">
        <v>279</v>
      </c>
      <c r="I138" s="173">
        <v>150735.53351548137</v>
      </c>
      <c r="J138" s="168">
        <f>IFERROR(MIN('MP Calculations'!$E$30/I138,1),"-")</f>
        <v>0.24630200300931615</v>
      </c>
      <c r="K138" s="12"/>
      <c r="L138" s="159">
        <v>6.0404450000000001</v>
      </c>
      <c r="M138" s="187" t="s">
        <v>280</v>
      </c>
      <c r="N138" s="272">
        <v>315.45229399999999</v>
      </c>
      <c r="O138" s="186">
        <f t="shared" si="5"/>
        <v>1905.4722320308299</v>
      </c>
      <c r="P138" s="186">
        <f t="shared" si="6"/>
        <v>469.32162742782583</v>
      </c>
      <c r="Q138" s="215">
        <f>IF(P138="-",0,P138/(1+'General inputs'!$H$30)^'MP Calculations'!$C$40)</f>
        <v>1042.4989710817222</v>
      </c>
    </row>
    <row r="139" spans="3:17">
      <c r="C139" s="159"/>
      <c r="D139" s="165" t="s">
        <v>289</v>
      </c>
      <c r="E139" s="162">
        <v>25766</v>
      </c>
      <c r="F139" s="166" t="str">
        <f t="shared" si="4"/>
        <v>Date check - OK</v>
      </c>
      <c r="G139" s="68"/>
      <c r="H139" s="162" t="s">
        <v>279</v>
      </c>
      <c r="I139" s="173">
        <v>150735.53351548137</v>
      </c>
      <c r="J139" s="168">
        <f>IFERROR(MIN('MP Calculations'!$E$30/I139,1),"-")</f>
        <v>0.24630200300931615</v>
      </c>
      <c r="K139" s="12"/>
      <c r="L139" s="159">
        <v>7.6726869999999998</v>
      </c>
      <c r="M139" s="187" t="s">
        <v>280</v>
      </c>
      <c r="N139" s="272">
        <v>315.45229399999999</v>
      </c>
      <c r="O139" s="186">
        <f t="shared" si="5"/>
        <v>2420.3667152939779</v>
      </c>
      <c r="P139" s="186">
        <f t="shared" si="6"/>
        <v>596.14116999398595</v>
      </c>
      <c r="Q139" s="215">
        <f>IF(P139="-",0,P139/(1+'General inputs'!$H$30)^'MP Calculations'!$C$40)</f>
        <v>1324.2018266753701</v>
      </c>
    </row>
    <row r="140" spans="3:17">
      <c r="C140" s="159"/>
      <c r="D140" s="165" t="s">
        <v>289</v>
      </c>
      <c r="E140" s="162">
        <v>25766</v>
      </c>
      <c r="F140" s="166" t="str">
        <f t="shared" si="4"/>
        <v>Date check - OK</v>
      </c>
      <c r="G140" s="68"/>
      <c r="H140" s="162" t="s">
        <v>279</v>
      </c>
      <c r="I140" s="173">
        <v>150735.53351548137</v>
      </c>
      <c r="J140" s="168">
        <f>IFERROR(MIN('MP Calculations'!$E$30/I140,1),"-")</f>
        <v>0.24630200300931615</v>
      </c>
      <c r="K140" s="12"/>
      <c r="L140" s="159">
        <v>0.95887599999999995</v>
      </c>
      <c r="M140" s="187" t="s">
        <v>280</v>
      </c>
      <c r="N140" s="272">
        <v>315.45229399999999</v>
      </c>
      <c r="O140" s="186">
        <f t="shared" si="5"/>
        <v>302.47963386154396</v>
      </c>
      <c r="P140" s="186">
        <f t="shared" si="6"/>
        <v>74.501339689622853</v>
      </c>
      <c r="Q140" s="215">
        <f>IF(P140="-",0,P140/(1+'General inputs'!$H$30)^'MP Calculations'!$C$40)</f>
        <v>165.48900675280672</v>
      </c>
    </row>
    <row r="141" spans="3:17">
      <c r="C141" s="159"/>
      <c r="D141" s="165" t="s">
        <v>289</v>
      </c>
      <c r="E141" s="162">
        <v>25766</v>
      </c>
      <c r="F141" s="166" t="str">
        <f t="shared" si="4"/>
        <v>Date check - OK</v>
      </c>
      <c r="G141" s="68"/>
      <c r="H141" s="162" t="s">
        <v>279</v>
      </c>
      <c r="I141" s="173">
        <v>150735.53351548137</v>
      </c>
      <c r="J141" s="168">
        <f>IFERROR(MIN('MP Calculations'!$E$30/I141,1),"-")</f>
        <v>0.24630200300931615</v>
      </c>
      <c r="K141" s="12"/>
      <c r="L141" s="159">
        <v>1.3810549999999999</v>
      </c>
      <c r="M141" s="187" t="s">
        <v>280</v>
      </c>
      <c r="N141" s="272">
        <v>315.45229399999999</v>
      </c>
      <c r="O141" s="186">
        <f t="shared" si="5"/>
        <v>435.65696789016999</v>
      </c>
      <c r="P141" s="186">
        <f t="shared" si="6"/>
        <v>107.3031838163142</v>
      </c>
      <c r="Q141" s="215">
        <f>IF(P141="-",0,P141/(1+'General inputs'!$H$30)^'MP Calculations'!$C$40)</f>
        <v>238.35138247385217</v>
      </c>
    </row>
    <row r="142" spans="3:17">
      <c r="C142" s="159"/>
      <c r="D142" s="165" t="s">
        <v>289</v>
      </c>
      <c r="E142" s="162">
        <v>25766</v>
      </c>
      <c r="F142" s="166" t="str">
        <f t="shared" si="4"/>
        <v>Date check - OK</v>
      </c>
      <c r="G142" s="68"/>
      <c r="H142" s="162" t="s">
        <v>279</v>
      </c>
      <c r="I142" s="173">
        <v>150735.53351548137</v>
      </c>
      <c r="J142" s="168">
        <f>IFERROR(MIN('MP Calculations'!$E$30/I142,1),"-")</f>
        <v>0.24630200300931615</v>
      </c>
      <c r="K142" s="12"/>
      <c r="L142" s="159">
        <v>15.279781</v>
      </c>
      <c r="M142" s="187" t="s">
        <v>280</v>
      </c>
      <c r="N142" s="272">
        <v>315.45229399999999</v>
      </c>
      <c r="O142" s="186">
        <f t="shared" si="5"/>
        <v>4820.0419682676138</v>
      </c>
      <c r="P142" s="186">
        <f t="shared" si="6"/>
        <v>1187.1859913732799</v>
      </c>
      <c r="Q142" s="215">
        <f>IF(P142="-",0,P142/(1+'General inputs'!$H$30)^'MP Calculations'!$C$40)</f>
        <v>2637.0831902043719</v>
      </c>
    </row>
    <row r="143" spans="3:17">
      <c r="C143" s="159"/>
      <c r="D143" s="165" t="s">
        <v>289</v>
      </c>
      <c r="E143" s="162">
        <v>25766</v>
      </c>
      <c r="F143" s="166" t="str">
        <f t="shared" si="4"/>
        <v>Date check - OK</v>
      </c>
      <c r="G143" s="68"/>
      <c r="H143" s="162" t="s">
        <v>279</v>
      </c>
      <c r="I143" s="173">
        <v>150735.53351548137</v>
      </c>
      <c r="J143" s="168">
        <f>IFERROR(MIN('MP Calculations'!$E$30/I143,1),"-")</f>
        <v>0.24630200300931615</v>
      </c>
      <c r="K143" s="12"/>
      <c r="L143" s="159">
        <v>66.066520999999995</v>
      </c>
      <c r="M143" s="187" t="s">
        <v>280</v>
      </c>
      <c r="N143" s="272">
        <v>315.45229399999999</v>
      </c>
      <c r="O143" s="186">
        <f t="shared" si="5"/>
        <v>20840.835606049171</v>
      </c>
      <c r="P143" s="186">
        <f t="shared" si="6"/>
        <v>5133.1395541577858</v>
      </c>
      <c r="Q143" s="215">
        <f>IF(P143="-",0,P143/(1+'General inputs'!$H$30)^'MP Calculations'!$C$40)</f>
        <v>11402.186455707979</v>
      </c>
    </row>
    <row r="144" spans="3:17">
      <c r="C144" s="159"/>
      <c r="D144" s="165" t="s">
        <v>289</v>
      </c>
      <c r="E144" s="162">
        <v>25766</v>
      </c>
      <c r="F144" s="166" t="str">
        <f t="shared" si="4"/>
        <v>Date check - OK</v>
      </c>
      <c r="G144" s="68"/>
      <c r="H144" s="162" t="s">
        <v>279</v>
      </c>
      <c r="I144" s="173">
        <v>150735.53351548137</v>
      </c>
      <c r="J144" s="168">
        <f>IFERROR(MIN('MP Calculations'!$E$30/I144,1),"-")</f>
        <v>0.24630200300931615</v>
      </c>
      <c r="K144" s="12"/>
      <c r="L144" s="159">
        <v>52.715843999999997</v>
      </c>
      <c r="M144" s="187" t="s">
        <v>280</v>
      </c>
      <c r="N144" s="272">
        <v>315.45229399999999</v>
      </c>
      <c r="O144" s="186">
        <f t="shared" si="5"/>
        <v>16629.333919946133</v>
      </c>
      <c r="P144" s="186">
        <f t="shared" si="6"/>
        <v>4095.8382531934958</v>
      </c>
      <c r="Q144" s="215">
        <f>IF(P144="-",0,P144/(1+'General inputs'!$H$30)^'MP Calculations'!$C$40)</f>
        <v>9098.0404804123827</v>
      </c>
    </row>
    <row r="145" spans="3:17">
      <c r="C145" s="159"/>
      <c r="D145" s="165" t="s">
        <v>289</v>
      </c>
      <c r="E145" s="162">
        <v>25766</v>
      </c>
      <c r="F145" s="166" t="str">
        <f t="shared" si="4"/>
        <v>Date check - OK</v>
      </c>
      <c r="G145" s="68"/>
      <c r="H145" s="162" t="s">
        <v>279</v>
      </c>
      <c r="I145" s="173">
        <v>150735.53351548137</v>
      </c>
      <c r="J145" s="168">
        <f>IFERROR(MIN('MP Calculations'!$E$30/I145,1),"-")</f>
        <v>0.24630200300931615</v>
      </c>
      <c r="K145" s="12"/>
      <c r="L145" s="159">
        <v>266.028345</v>
      </c>
      <c r="M145" s="187" t="s">
        <v>280</v>
      </c>
      <c r="N145" s="272">
        <v>315.45229399999999</v>
      </c>
      <c r="O145" s="186">
        <f t="shared" si="5"/>
        <v>83919.251699273431</v>
      </c>
      <c r="P145" s="186">
        <f t="shared" si="6"/>
        <v>20669.479784574003</v>
      </c>
      <c r="Q145" s="215">
        <f>IF(P145="-",0,P145/(1+'General inputs'!$H$30)^'MP Calculations'!$C$40)</f>
        <v>45912.888196328822</v>
      </c>
    </row>
    <row r="146" spans="3:17">
      <c r="C146" s="159"/>
      <c r="D146" s="165" t="s">
        <v>289</v>
      </c>
      <c r="E146" s="162">
        <v>25766</v>
      </c>
      <c r="F146" s="166" t="str">
        <f t="shared" si="4"/>
        <v>Date check - OK</v>
      </c>
      <c r="G146" s="68"/>
      <c r="H146" s="162" t="s">
        <v>279</v>
      </c>
      <c r="I146" s="173">
        <v>150735.53351548137</v>
      </c>
      <c r="J146" s="168">
        <f>IFERROR(MIN('MP Calculations'!$E$30/I146,1),"-")</f>
        <v>0.24630200300931615</v>
      </c>
      <c r="K146" s="12"/>
      <c r="L146" s="159">
        <v>17.796773000000002</v>
      </c>
      <c r="M146" s="187" t="s">
        <v>280</v>
      </c>
      <c r="N146" s="272">
        <v>315.45229399999999</v>
      </c>
      <c r="O146" s="186">
        <f t="shared" si="5"/>
        <v>5614.0328686472621</v>
      </c>
      <c r="P146" s="186">
        <f t="shared" si="6"/>
        <v>1382.7475405079576</v>
      </c>
      <c r="Q146" s="215">
        <f>IF(P146="-",0,P146/(1+'General inputs'!$H$30)^'MP Calculations'!$C$40)</f>
        <v>3071.4819092094995</v>
      </c>
    </row>
    <row r="147" spans="3:17">
      <c r="C147" s="159"/>
      <c r="D147" s="165" t="s">
        <v>289</v>
      </c>
      <c r="E147" s="162">
        <v>25766</v>
      </c>
      <c r="F147" s="166" t="str">
        <f t="shared" si="4"/>
        <v>Date check - OK</v>
      </c>
      <c r="G147" s="68"/>
      <c r="H147" s="162" t="s">
        <v>279</v>
      </c>
      <c r="I147" s="173">
        <v>150735.53351548137</v>
      </c>
      <c r="J147" s="168">
        <f>IFERROR(MIN('MP Calculations'!$E$30/I147,1),"-")</f>
        <v>0.24630200300931615</v>
      </c>
      <c r="K147" s="12"/>
      <c r="L147" s="159">
        <v>105.90844800000001</v>
      </c>
      <c r="M147" s="187" t="s">
        <v>280</v>
      </c>
      <c r="N147" s="272">
        <v>315.45229399999999</v>
      </c>
      <c r="O147" s="186">
        <f t="shared" si="5"/>
        <v>33409.062875579715</v>
      </c>
      <c r="P147" s="186">
        <f t="shared" si="6"/>
        <v>8228.719104919468</v>
      </c>
      <c r="Q147" s="215">
        <f>IF(P147="-",0,P147/(1+'General inputs'!$H$30)^'MP Calculations'!$C$40)</f>
        <v>18278.363277682707</v>
      </c>
    </row>
    <row r="148" spans="3:17">
      <c r="C148" s="159"/>
      <c r="D148" s="165" t="s">
        <v>289</v>
      </c>
      <c r="E148" s="162">
        <v>25766</v>
      </c>
      <c r="F148" s="166" t="str">
        <f t="shared" si="4"/>
        <v>Date check - OK</v>
      </c>
      <c r="G148" s="68"/>
      <c r="H148" s="162" t="s">
        <v>279</v>
      </c>
      <c r="I148" s="173">
        <v>150735.53351548137</v>
      </c>
      <c r="J148" s="168">
        <f>IFERROR(MIN('MP Calculations'!$E$30/I148,1),"-")</f>
        <v>0.24630200300931615</v>
      </c>
      <c r="K148" s="12"/>
      <c r="L148" s="159">
        <v>0.462731</v>
      </c>
      <c r="M148" s="187" t="s">
        <v>280</v>
      </c>
      <c r="N148" s="272">
        <v>315.45229399999999</v>
      </c>
      <c r="O148" s="186">
        <f t="shared" si="5"/>
        <v>145.969555454914</v>
      </c>
      <c r="P148" s="186">
        <f t="shared" si="6"/>
        <v>35.952593886924767</v>
      </c>
      <c r="Q148" s="215">
        <f>IF(P148="-",0,P148/(1+'General inputs'!$H$30)^'MP Calculations'!$C$40)</f>
        <v>79.861101522754765</v>
      </c>
    </row>
    <row r="149" spans="3:17">
      <c r="C149" s="159"/>
      <c r="D149" s="165" t="s">
        <v>289</v>
      </c>
      <c r="E149" s="162">
        <v>25766</v>
      </c>
      <c r="F149" s="166" t="str">
        <f t="shared" si="4"/>
        <v>Date check - OK</v>
      </c>
      <c r="G149" s="68"/>
      <c r="H149" s="162" t="s">
        <v>279</v>
      </c>
      <c r="I149" s="173">
        <v>150735.53351548137</v>
      </c>
      <c r="J149" s="168">
        <f>IFERROR(MIN('MP Calculations'!$E$30/I149,1),"-")</f>
        <v>0.24630200300931615</v>
      </c>
      <c r="K149" s="12"/>
      <c r="L149" s="159">
        <v>107.869867</v>
      </c>
      <c r="M149" s="187" t="s">
        <v>280</v>
      </c>
      <c r="N149" s="272">
        <v>315.45229399999999</v>
      </c>
      <c r="O149" s="186">
        <f t="shared" si="5"/>
        <v>34027.796998624894</v>
      </c>
      <c r="P149" s="186">
        <f t="shared" si="6"/>
        <v>8381.1145587557075</v>
      </c>
      <c r="Q149" s="215">
        <f>IF(P149="-",0,P149/(1+'General inputs'!$H$30)^'MP Calculations'!$C$40)</f>
        <v>18616.877623788019</v>
      </c>
    </row>
    <row r="150" spans="3:17">
      <c r="C150" s="159"/>
      <c r="D150" s="165" t="s">
        <v>289</v>
      </c>
      <c r="E150" s="162">
        <v>25766</v>
      </c>
      <c r="F150" s="166" t="str">
        <f t="shared" si="4"/>
        <v>Date check - OK</v>
      </c>
      <c r="G150" s="68"/>
      <c r="H150" s="162" t="s">
        <v>279</v>
      </c>
      <c r="I150" s="173">
        <v>150735.53351548137</v>
      </c>
      <c r="J150" s="168">
        <f>IFERROR(MIN('MP Calculations'!$E$30/I150,1),"-")</f>
        <v>0.24630200300931615</v>
      </c>
      <c r="K150" s="12"/>
      <c r="L150" s="159">
        <v>27.721682999999999</v>
      </c>
      <c r="M150" s="187" t="s">
        <v>280</v>
      </c>
      <c r="N150" s="272">
        <v>315.45229399999999</v>
      </c>
      <c r="O150" s="186">
        <f t="shared" si="5"/>
        <v>8744.8684958908016</v>
      </c>
      <c r="P150" s="186">
        <f t="shared" si="6"/>
        <v>2153.8786265909703</v>
      </c>
      <c r="Q150" s="215">
        <f>IF(P150="-",0,P150/(1+'General inputs'!$H$30)^'MP Calculations'!$C$40)</f>
        <v>4784.3869125790688</v>
      </c>
    </row>
    <row r="151" spans="3:17">
      <c r="C151" s="159"/>
      <c r="D151" s="165" t="s">
        <v>289</v>
      </c>
      <c r="E151" s="162">
        <v>25766</v>
      </c>
      <c r="F151" s="166" t="str">
        <f t="shared" ref="F151:F214" si="7">IF(E151="","-",IF(OR(E151&lt;$E$15,E151&gt;$E$16),"ERROR - date outside of range","Date check - OK"))</f>
        <v>Date check - OK</v>
      </c>
      <c r="G151" s="68"/>
      <c r="H151" s="162" t="s">
        <v>279</v>
      </c>
      <c r="I151" s="173">
        <v>150735.53351548137</v>
      </c>
      <c r="J151" s="168">
        <f>IFERROR(MIN('MP Calculations'!$E$30/I151,1),"-")</f>
        <v>0.24630200300931615</v>
      </c>
      <c r="K151" s="12"/>
      <c r="L151" s="159">
        <v>69.279712000000004</v>
      </c>
      <c r="M151" s="187" t="s">
        <v>280</v>
      </c>
      <c r="N151" s="272">
        <v>315.45229399999999</v>
      </c>
      <c r="O151" s="186">
        <f t="shared" ref="O151:O214" si="8">IF(N151="","-",L151*N151)</f>
        <v>21854.444078059329</v>
      </c>
      <c r="P151" s="186">
        <f t="shared" ref="P151:P214" si="9">IF(O151="-","-",IF(OR(E151&lt;$E$15,E151&gt;$E$16),0,O151*J151))</f>
        <v>5382.7933510810999</v>
      </c>
      <c r="Q151" s="215">
        <f>IF(P151="-",0,P151/(1+'General inputs'!$H$30)^'MP Calculations'!$C$40)</f>
        <v>11956.739690012582</v>
      </c>
    </row>
    <row r="152" spans="3:17">
      <c r="C152" s="159"/>
      <c r="D152" s="165" t="s">
        <v>289</v>
      </c>
      <c r="E152" s="162">
        <v>25766</v>
      </c>
      <c r="F152" s="166" t="str">
        <f t="shared" si="7"/>
        <v>Date check - OK</v>
      </c>
      <c r="G152" s="68"/>
      <c r="H152" s="162" t="s">
        <v>279</v>
      </c>
      <c r="I152" s="173">
        <v>150735.53351548137</v>
      </c>
      <c r="J152" s="168">
        <f>IFERROR(MIN('MP Calculations'!$E$30/I152,1),"-")</f>
        <v>0.24630200300931615</v>
      </c>
      <c r="K152" s="12"/>
      <c r="L152" s="159">
        <v>4.2057760000000002</v>
      </c>
      <c r="M152" s="187" t="s">
        <v>280</v>
      </c>
      <c r="N152" s="272">
        <v>315.45229399999999</v>
      </c>
      <c r="O152" s="186">
        <f t="shared" si="8"/>
        <v>1326.721687250144</v>
      </c>
      <c r="P152" s="186">
        <f t="shared" si="9"/>
        <v>326.77420900560998</v>
      </c>
      <c r="Q152" s="215">
        <f>IF(P152="-",0,P152/(1+'General inputs'!$H$30)^'MP Calculations'!$C$40)</f>
        <v>725.85995776804555</v>
      </c>
    </row>
    <row r="153" spans="3:17">
      <c r="C153" s="159"/>
      <c r="D153" s="165" t="s">
        <v>289</v>
      </c>
      <c r="E153" s="162">
        <v>25766</v>
      </c>
      <c r="F153" s="166" t="str">
        <f t="shared" si="7"/>
        <v>Date check - OK</v>
      </c>
      <c r="G153" s="68"/>
      <c r="H153" s="162" t="s">
        <v>279</v>
      </c>
      <c r="I153" s="173">
        <v>150735.53351548137</v>
      </c>
      <c r="J153" s="168">
        <f>IFERROR(MIN('MP Calculations'!$E$30/I153,1),"-")</f>
        <v>0.24630200300931615</v>
      </c>
      <c r="K153" s="12"/>
      <c r="L153" s="159">
        <v>92.008174999999994</v>
      </c>
      <c r="M153" s="187" t="s">
        <v>280</v>
      </c>
      <c r="N153" s="272">
        <v>315.45229399999999</v>
      </c>
      <c r="O153" s="186">
        <f t="shared" si="8"/>
        <v>29024.189870503447</v>
      </c>
      <c r="P153" s="186">
        <f t="shared" si="9"/>
        <v>7148.7161008277035</v>
      </c>
      <c r="Q153" s="215">
        <f>IF(P153="-",0,P153/(1+'General inputs'!$H$30)^'MP Calculations'!$C$40)</f>
        <v>15879.36447871093</v>
      </c>
    </row>
    <row r="154" spans="3:17">
      <c r="C154" s="159"/>
      <c r="D154" s="165" t="s">
        <v>289</v>
      </c>
      <c r="E154" s="162">
        <v>25766</v>
      </c>
      <c r="F154" s="166" t="str">
        <f t="shared" si="7"/>
        <v>Date check - OK</v>
      </c>
      <c r="G154" s="68"/>
      <c r="H154" s="162" t="s">
        <v>279</v>
      </c>
      <c r="I154" s="173">
        <v>150735.53351548137</v>
      </c>
      <c r="J154" s="168">
        <f>IFERROR(MIN('MP Calculations'!$E$30/I154,1),"-")</f>
        <v>0.24630200300931615</v>
      </c>
      <c r="K154" s="12"/>
      <c r="L154" s="159">
        <v>26.996673000000001</v>
      </c>
      <c r="M154" s="187" t="s">
        <v>280</v>
      </c>
      <c r="N154" s="272">
        <v>315.45229399999999</v>
      </c>
      <c r="O154" s="186">
        <f t="shared" si="8"/>
        <v>8516.1624282178618</v>
      </c>
      <c r="P154" s="186">
        <f t="shared" si="9"/>
        <v>2097.5478640227411</v>
      </c>
      <c r="Q154" s="215">
        <f>IF(P154="-",0,P154/(1+'General inputs'!$H$30)^'MP Calculations'!$C$40)</f>
        <v>4659.2600090108781</v>
      </c>
    </row>
    <row r="155" spans="3:17">
      <c r="C155" s="159"/>
      <c r="D155" s="165" t="s">
        <v>289</v>
      </c>
      <c r="E155" s="162">
        <v>25774</v>
      </c>
      <c r="F155" s="166" t="str">
        <f t="shared" si="7"/>
        <v>Date check - OK</v>
      </c>
      <c r="G155" s="68"/>
      <c r="H155" s="162" t="s">
        <v>279</v>
      </c>
      <c r="I155" s="173">
        <v>150735.53351548137</v>
      </c>
      <c r="J155" s="168">
        <f>IFERROR(MIN('MP Calculations'!$E$30/I155,1),"-")</f>
        <v>0.24630200300931615</v>
      </c>
      <c r="K155" s="12"/>
      <c r="L155" s="159">
        <v>2.7435770000000002</v>
      </c>
      <c r="M155" s="187" t="s">
        <v>280</v>
      </c>
      <c r="N155" s="272">
        <v>315.45229399999999</v>
      </c>
      <c r="O155" s="186">
        <f t="shared" si="8"/>
        <v>865.46765841563808</v>
      </c>
      <c r="P155" s="186">
        <f t="shared" si="9"/>
        <v>213.1664178075543</v>
      </c>
      <c r="Q155" s="215">
        <f>IF(P155="-",0,P155/(1+'General inputs'!$H$30)^'MP Calculations'!$C$40)</f>
        <v>473.50422023269459</v>
      </c>
    </row>
    <row r="156" spans="3:17">
      <c r="C156" s="159"/>
      <c r="D156" s="165" t="s">
        <v>289</v>
      </c>
      <c r="E156" s="162">
        <v>25774</v>
      </c>
      <c r="F156" s="166" t="str">
        <f t="shared" si="7"/>
        <v>Date check - OK</v>
      </c>
      <c r="G156" s="68"/>
      <c r="H156" s="162" t="s">
        <v>279</v>
      </c>
      <c r="I156" s="173">
        <v>150735.53351548137</v>
      </c>
      <c r="J156" s="168">
        <f>IFERROR(MIN('MP Calculations'!$E$30/I156,1),"-")</f>
        <v>0.24630200300931615</v>
      </c>
      <c r="K156" s="12"/>
      <c r="L156" s="159">
        <v>2.8944359999999998</v>
      </c>
      <c r="M156" s="187" t="s">
        <v>280</v>
      </c>
      <c r="N156" s="272">
        <v>315.45229399999999</v>
      </c>
      <c r="O156" s="186">
        <f t="shared" si="8"/>
        <v>913.05647603618388</v>
      </c>
      <c r="P156" s="186">
        <f t="shared" si="9"/>
        <v>224.88763890833977</v>
      </c>
      <c r="Q156" s="215">
        <f>IF(P156="-",0,P156/(1+'General inputs'!$H$30)^'MP Calculations'!$C$40)</f>
        <v>499.54043979572629</v>
      </c>
    </row>
    <row r="157" spans="3:17">
      <c r="C157" s="159"/>
      <c r="D157" s="165" t="s">
        <v>289</v>
      </c>
      <c r="E157" s="162">
        <v>25774</v>
      </c>
      <c r="F157" s="166" t="str">
        <f t="shared" si="7"/>
        <v>Date check - OK</v>
      </c>
      <c r="G157" s="68"/>
      <c r="H157" s="162" t="s">
        <v>279</v>
      </c>
      <c r="I157" s="173">
        <v>150735.53351548137</v>
      </c>
      <c r="J157" s="168">
        <f>IFERROR(MIN('MP Calculations'!$E$30/I157,1),"-")</f>
        <v>0.24630200300931615</v>
      </c>
      <c r="K157" s="12"/>
      <c r="L157" s="159">
        <v>4.7331019999999997</v>
      </c>
      <c r="M157" s="187" t="s">
        <v>280</v>
      </c>
      <c r="N157" s="272">
        <v>315.45229399999999</v>
      </c>
      <c r="O157" s="186">
        <f t="shared" si="8"/>
        <v>1493.067883635988</v>
      </c>
      <c r="P157" s="186">
        <f t="shared" si="9"/>
        <v>367.74561036842442</v>
      </c>
      <c r="Q157" s="215">
        <f>IF(P157="-",0,P157/(1+'General inputs'!$H$30)^'MP Calculations'!$C$40)</f>
        <v>816.86928115806734</v>
      </c>
    </row>
    <row r="158" spans="3:17">
      <c r="C158" s="159"/>
      <c r="D158" s="165" t="s">
        <v>289</v>
      </c>
      <c r="E158" s="162">
        <v>25774</v>
      </c>
      <c r="F158" s="166" t="str">
        <f t="shared" si="7"/>
        <v>Date check - OK</v>
      </c>
      <c r="G158" s="68"/>
      <c r="H158" s="162" t="s">
        <v>279</v>
      </c>
      <c r="I158" s="173">
        <v>150735.53351548137</v>
      </c>
      <c r="J158" s="168">
        <f>IFERROR(MIN('MP Calculations'!$E$30/I158,1),"-")</f>
        <v>0.24630200300931615</v>
      </c>
      <c r="K158" s="12"/>
      <c r="L158" s="159">
        <v>0.60918600000000001</v>
      </c>
      <c r="M158" s="187" t="s">
        <v>280</v>
      </c>
      <c r="N158" s="272">
        <v>315.45229399999999</v>
      </c>
      <c r="O158" s="186">
        <f t="shared" si="8"/>
        <v>192.16912117268399</v>
      </c>
      <c r="P158" s="186">
        <f t="shared" si="9"/>
        <v>47.331639461372049</v>
      </c>
      <c r="Q158" s="215">
        <f>IF(P158="-",0,P158/(1+'General inputs'!$H$30)^'MP Calculations'!$C$40)</f>
        <v>105.13725035115625</v>
      </c>
    </row>
    <row r="159" spans="3:17">
      <c r="C159" s="159"/>
      <c r="D159" s="165" t="s">
        <v>289</v>
      </c>
      <c r="E159" s="162">
        <v>25774</v>
      </c>
      <c r="F159" s="166" t="str">
        <f t="shared" si="7"/>
        <v>Date check - OK</v>
      </c>
      <c r="G159" s="68"/>
      <c r="H159" s="162" t="s">
        <v>279</v>
      </c>
      <c r="I159" s="173">
        <v>150735.53351548137</v>
      </c>
      <c r="J159" s="168">
        <f>IFERROR(MIN('MP Calculations'!$E$30/I159,1),"-")</f>
        <v>0.24630200300931615</v>
      </c>
      <c r="K159" s="12"/>
      <c r="L159" s="159">
        <v>62.194557000000003</v>
      </c>
      <c r="M159" s="187" t="s">
        <v>280</v>
      </c>
      <c r="N159" s="272">
        <v>315.45229399999999</v>
      </c>
      <c r="O159" s="186">
        <f t="shared" si="8"/>
        <v>19619.41567996376</v>
      </c>
      <c r="P159" s="186">
        <f t="shared" si="9"/>
        <v>4832.3013798474585</v>
      </c>
      <c r="Q159" s="215">
        <f>IF(P159="-",0,P159/(1+'General inputs'!$H$30)^'MP Calculations'!$C$40)</f>
        <v>10733.937926656652</v>
      </c>
    </row>
    <row r="160" spans="3:17">
      <c r="C160" s="159"/>
      <c r="D160" s="165" t="s">
        <v>289</v>
      </c>
      <c r="E160" s="162">
        <v>25774</v>
      </c>
      <c r="F160" s="166" t="str">
        <f t="shared" si="7"/>
        <v>Date check - OK</v>
      </c>
      <c r="G160" s="68"/>
      <c r="H160" s="162" t="s">
        <v>279</v>
      </c>
      <c r="I160" s="173">
        <v>150735.53351548137</v>
      </c>
      <c r="J160" s="168">
        <f>IFERROR(MIN('MP Calculations'!$E$30/I160,1),"-")</f>
        <v>0.24630200300931615</v>
      </c>
      <c r="K160" s="12"/>
      <c r="L160" s="159">
        <v>4.723319</v>
      </c>
      <c r="M160" s="187" t="s">
        <v>280</v>
      </c>
      <c r="N160" s="272">
        <v>315.45229399999999</v>
      </c>
      <c r="O160" s="186">
        <f t="shared" si="8"/>
        <v>1489.9818138437861</v>
      </c>
      <c r="P160" s="186">
        <f t="shared" si="9"/>
        <v>366.98550519717855</v>
      </c>
      <c r="Q160" s="215">
        <f>IF(P160="-",0,P160/(1+'General inputs'!$H$30)^'MP Calculations'!$C$40)</f>
        <v>815.18086789810195</v>
      </c>
    </row>
    <row r="161" spans="3:17">
      <c r="C161" s="159"/>
      <c r="D161" s="165" t="s">
        <v>289</v>
      </c>
      <c r="E161" s="162">
        <v>25774</v>
      </c>
      <c r="F161" s="166" t="str">
        <f t="shared" si="7"/>
        <v>Date check - OK</v>
      </c>
      <c r="G161" s="68"/>
      <c r="H161" s="162" t="s">
        <v>279</v>
      </c>
      <c r="I161" s="173">
        <v>150735.53351548137</v>
      </c>
      <c r="J161" s="168">
        <f>IFERROR(MIN('MP Calculations'!$E$30/I161,1),"-")</f>
        <v>0.24630200300931615</v>
      </c>
      <c r="K161" s="12"/>
      <c r="L161" s="159">
        <v>4.5709559999999998</v>
      </c>
      <c r="M161" s="187" t="s">
        <v>280</v>
      </c>
      <c r="N161" s="272">
        <v>315.45229399999999</v>
      </c>
      <c r="O161" s="186">
        <f t="shared" si="8"/>
        <v>1441.9185559730638</v>
      </c>
      <c r="P161" s="186">
        <f t="shared" si="9"/>
        <v>355.14742851246638</v>
      </c>
      <c r="Q161" s="215">
        <f>IF(P161="-",0,P161/(1+'General inputs'!$H$30)^'MP Calculations'!$C$40)</f>
        <v>788.88507831125435</v>
      </c>
    </row>
    <row r="162" spans="3:17">
      <c r="C162" s="159"/>
      <c r="D162" s="165" t="s">
        <v>289</v>
      </c>
      <c r="E162" s="162">
        <v>25774</v>
      </c>
      <c r="F162" s="166" t="str">
        <f t="shared" si="7"/>
        <v>Date check - OK</v>
      </c>
      <c r="G162" s="68"/>
      <c r="H162" s="162" t="s">
        <v>279</v>
      </c>
      <c r="I162" s="173">
        <v>150735.53351548137</v>
      </c>
      <c r="J162" s="168">
        <f>IFERROR(MIN('MP Calculations'!$E$30/I162,1),"-")</f>
        <v>0.24630200300931615</v>
      </c>
      <c r="K162" s="12"/>
      <c r="L162" s="159">
        <v>70.568844999999996</v>
      </c>
      <c r="M162" s="187" t="s">
        <v>280</v>
      </c>
      <c r="N162" s="272">
        <v>315.45229399999999</v>
      </c>
      <c r="O162" s="186">
        <f t="shared" si="8"/>
        <v>22261.104040180428</v>
      </c>
      <c r="P162" s="186">
        <f t="shared" si="9"/>
        <v>5482.9545142952193</v>
      </c>
      <c r="Q162" s="215">
        <f>IF(P162="-",0,P162/(1+'General inputs'!$H$30)^'MP Calculations'!$C$40)</f>
        <v>12179.226580645223</v>
      </c>
    </row>
    <row r="163" spans="3:17">
      <c r="C163" s="159"/>
      <c r="D163" s="165" t="s">
        <v>289</v>
      </c>
      <c r="E163" s="162">
        <v>25774</v>
      </c>
      <c r="F163" s="166" t="str">
        <f t="shared" si="7"/>
        <v>Date check - OK</v>
      </c>
      <c r="G163" s="68"/>
      <c r="H163" s="162" t="s">
        <v>279</v>
      </c>
      <c r="I163" s="173">
        <v>150735.53351548137</v>
      </c>
      <c r="J163" s="168">
        <f>IFERROR(MIN('MP Calculations'!$E$30/I163,1),"-")</f>
        <v>0.24630200300931615</v>
      </c>
      <c r="K163" s="12"/>
      <c r="L163" s="159">
        <v>31.291924999999999</v>
      </c>
      <c r="M163" s="187" t="s">
        <v>280</v>
      </c>
      <c r="N163" s="272">
        <v>315.45229399999999</v>
      </c>
      <c r="O163" s="186">
        <f t="shared" si="8"/>
        <v>9871.1095249259488</v>
      </c>
      <c r="P163" s="186">
        <f t="shared" si="9"/>
        <v>2431.2740479136005</v>
      </c>
      <c r="Q163" s="215">
        <f>IF(P163="-",0,P163/(1+'General inputs'!$H$30)^'MP Calculations'!$C$40)</f>
        <v>5400.5623121585286</v>
      </c>
    </row>
    <row r="164" spans="3:17">
      <c r="C164" s="159"/>
      <c r="D164" s="165" t="s">
        <v>289</v>
      </c>
      <c r="E164" s="162">
        <v>25774</v>
      </c>
      <c r="F164" s="166" t="str">
        <f t="shared" si="7"/>
        <v>Date check - OK</v>
      </c>
      <c r="G164" s="68"/>
      <c r="H164" s="162" t="s">
        <v>279</v>
      </c>
      <c r="I164" s="173">
        <v>150735.53351548137</v>
      </c>
      <c r="J164" s="168">
        <f>IFERROR(MIN('MP Calculations'!$E$30/I164,1),"-")</f>
        <v>0.24630200300931615</v>
      </c>
      <c r="K164" s="12"/>
      <c r="L164" s="159">
        <v>0.60911899999999997</v>
      </c>
      <c r="M164" s="187" t="s">
        <v>280</v>
      </c>
      <c r="N164" s="272">
        <v>315.45229399999999</v>
      </c>
      <c r="O164" s="186">
        <f t="shared" si="8"/>
        <v>192.14798586898598</v>
      </c>
      <c r="P164" s="186">
        <f t="shared" si="9"/>
        <v>47.326433793737024</v>
      </c>
      <c r="Q164" s="215">
        <f>IF(P164="-",0,P164/(1+'General inputs'!$H$30)^'MP Calculations'!$C$40)</f>
        <v>105.12568705887192</v>
      </c>
    </row>
    <row r="165" spans="3:17">
      <c r="C165" s="159"/>
      <c r="D165" s="165" t="s">
        <v>289</v>
      </c>
      <c r="E165" s="162">
        <v>25774</v>
      </c>
      <c r="F165" s="166" t="str">
        <f t="shared" si="7"/>
        <v>Date check - OK</v>
      </c>
      <c r="G165" s="68"/>
      <c r="H165" s="162" t="s">
        <v>279</v>
      </c>
      <c r="I165" s="173">
        <v>150735.53351548137</v>
      </c>
      <c r="J165" s="168">
        <f>IFERROR(MIN('MP Calculations'!$E$30/I165,1),"-")</f>
        <v>0.24630200300931615</v>
      </c>
      <c r="K165" s="12"/>
      <c r="L165" s="159">
        <v>3.6576939999999998</v>
      </c>
      <c r="M165" s="187" t="s">
        <v>280</v>
      </c>
      <c r="N165" s="272">
        <v>315.45229399999999</v>
      </c>
      <c r="O165" s="186">
        <f t="shared" si="8"/>
        <v>1153.8279630500358</v>
      </c>
      <c r="P165" s="186">
        <f t="shared" si="9"/>
        <v>284.19013842738303</v>
      </c>
      <c r="Q165" s="215">
        <f>IF(P165="-",0,P165/(1+'General inputs'!$H$30)^'MP Calculations'!$C$40)</f>
        <v>631.26842998020652</v>
      </c>
    </row>
    <row r="166" spans="3:17">
      <c r="C166" s="159"/>
      <c r="D166" s="165" t="s">
        <v>289</v>
      </c>
      <c r="E166" s="162">
        <v>25774</v>
      </c>
      <c r="F166" s="166" t="str">
        <f t="shared" si="7"/>
        <v>Date check - OK</v>
      </c>
      <c r="G166" s="68"/>
      <c r="H166" s="162" t="s">
        <v>279</v>
      </c>
      <c r="I166" s="173">
        <v>150735.53351548137</v>
      </c>
      <c r="J166" s="168">
        <f>IFERROR(MIN('MP Calculations'!$E$30/I166,1),"-")</f>
        <v>0.24630200300931615</v>
      </c>
      <c r="K166" s="12"/>
      <c r="L166" s="159">
        <v>45.857971999999997</v>
      </c>
      <c r="M166" s="187" t="s">
        <v>280</v>
      </c>
      <c r="N166" s="272">
        <v>315.45229399999999</v>
      </c>
      <c r="O166" s="186">
        <f t="shared" si="8"/>
        <v>14466.002465587766</v>
      </c>
      <c r="P166" s="186">
        <f t="shared" si="9"/>
        <v>3563.0053828119726</v>
      </c>
      <c r="Q166" s="215">
        <f>IF(P166="-",0,P166/(1+'General inputs'!$H$30)^'MP Calculations'!$C$40)</f>
        <v>7914.4646836275178</v>
      </c>
    </row>
    <row r="167" spans="3:17">
      <c r="C167" s="159"/>
      <c r="D167" s="165" t="s">
        <v>289</v>
      </c>
      <c r="E167" s="162">
        <v>25774</v>
      </c>
      <c r="F167" s="166" t="str">
        <f t="shared" si="7"/>
        <v>Date check - OK</v>
      </c>
      <c r="G167" s="68"/>
      <c r="H167" s="162" t="s">
        <v>279</v>
      </c>
      <c r="I167" s="173">
        <v>150735.53351548137</v>
      </c>
      <c r="J167" s="168">
        <f>IFERROR(MIN('MP Calculations'!$E$30/I167,1),"-")</f>
        <v>0.24630200300931615</v>
      </c>
      <c r="K167" s="12"/>
      <c r="L167" s="159">
        <v>24.737231000000001</v>
      </c>
      <c r="M167" s="187" t="s">
        <v>280</v>
      </c>
      <c r="N167" s="272">
        <v>315.45229399999999</v>
      </c>
      <c r="O167" s="186">
        <f t="shared" si="8"/>
        <v>7803.4162661579139</v>
      </c>
      <c r="P167" s="186">
        <f t="shared" si="9"/>
        <v>1921.9970566701732</v>
      </c>
      <c r="Q167" s="215">
        <f>IF(P167="-",0,P167/(1+'General inputs'!$H$30)^'MP Calculations'!$C$40)</f>
        <v>4269.3109307196546</v>
      </c>
    </row>
    <row r="168" spans="3:17">
      <c r="C168" s="159"/>
      <c r="D168" s="165" t="s">
        <v>289</v>
      </c>
      <c r="E168" s="162">
        <v>25774</v>
      </c>
      <c r="F168" s="166" t="str">
        <f t="shared" si="7"/>
        <v>Date check - OK</v>
      </c>
      <c r="G168" s="68"/>
      <c r="H168" s="162" t="s">
        <v>279</v>
      </c>
      <c r="I168" s="173">
        <v>150735.53351548137</v>
      </c>
      <c r="J168" s="168">
        <f>IFERROR(MIN('MP Calculations'!$E$30/I168,1),"-")</f>
        <v>0.24630200300931615</v>
      </c>
      <c r="K168" s="12"/>
      <c r="L168" s="159">
        <v>44.679974000000001</v>
      </c>
      <c r="M168" s="187" t="s">
        <v>280</v>
      </c>
      <c r="N168" s="272">
        <v>315.45229399999999</v>
      </c>
      <c r="O168" s="186">
        <f t="shared" si="8"/>
        <v>14094.400294160356</v>
      </c>
      <c r="P168" s="186">
        <f t="shared" si="9"/>
        <v>3471.4790236667905</v>
      </c>
      <c r="Q168" s="215">
        <f>IF(P168="-",0,P168/(1+'General inputs'!$H$30)^'MP Calculations'!$C$40)</f>
        <v>7711.1581883384597</v>
      </c>
    </row>
    <row r="169" spans="3:17">
      <c r="C169" s="159"/>
      <c r="D169" s="165" t="s">
        <v>289</v>
      </c>
      <c r="E169" s="162">
        <v>25774</v>
      </c>
      <c r="F169" s="166" t="str">
        <f t="shared" si="7"/>
        <v>Date check - OK</v>
      </c>
      <c r="G169" s="68"/>
      <c r="H169" s="162" t="s">
        <v>279</v>
      </c>
      <c r="I169" s="173">
        <v>150735.53351548137</v>
      </c>
      <c r="J169" s="168">
        <f>IFERROR(MIN('MP Calculations'!$E$30/I169,1),"-")</f>
        <v>0.24630200300931615</v>
      </c>
      <c r="K169" s="12"/>
      <c r="L169" s="159">
        <v>38.335785000000001</v>
      </c>
      <c r="M169" s="187" t="s">
        <v>280</v>
      </c>
      <c r="N169" s="272">
        <v>315.45229399999999</v>
      </c>
      <c r="O169" s="186">
        <f t="shared" si="8"/>
        <v>12093.111320540791</v>
      </c>
      <c r="P169" s="186">
        <f t="shared" si="9"/>
        <v>2978.5575408638333</v>
      </c>
      <c r="Q169" s="215">
        <f>IF(P169="-",0,P169/(1+'General inputs'!$H$30)^'MP Calculations'!$C$40)</f>
        <v>6616.2371179789125</v>
      </c>
    </row>
    <row r="170" spans="3:17">
      <c r="C170" s="159"/>
      <c r="D170" s="165" t="s">
        <v>278</v>
      </c>
      <c r="E170" s="162">
        <v>25777</v>
      </c>
      <c r="F170" s="166" t="str">
        <f t="shared" si="7"/>
        <v>Date check - OK</v>
      </c>
      <c r="G170" s="68"/>
      <c r="H170" s="162" t="s">
        <v>279</v>
      </c>
      <c r="I170" s="173">
        <v>150735.53351548137</v>
      </c>
      <c r="J170" s="168">
        <f>IFERROR(MIN('MP Calculations'!$E$30/I170,1),"-")</f>
        <v>0.24630200300931615</v>
      </c>
      <c r="K170" s="12"/>
      <c r="L170" s="159">
        <v>47.83231</v>
      </c>
      <c r="M170" s="187" t="s">
        <v>280</v>
      </c>
      <c r="N170" s="272">
        <v>192.78728599999999</v>
      </c>
      <c r="O170" s="186">
        <f t="shared" si="8"/>
        <v>9221.4612280106594</v>
      </c>
      <c r="P170" s="186">
        <f t="shared" si="9"/>
        <v>2271.2643711317737</v>
      </c>
      <c r="Q170" s="215">
        <f>IF(P170="-",0,P170/(1+'General inputs'!$H$30)^'MP Calculations'!$C$40)</f>
        <v>5045.1345763382224</v>
      </c>
    </row>
    <row r="171" spans="3:17">
      <c r="C171" s="159"/>
      <c r="D171" s="165" t="s">
        <v>278</v>
      </c>
      <c r="E171" s="162">
        <v>25777</v>
      </c>
      <c r="F171" s="166" t="str">
        <f t="shared" si="7"/>
        <v>Date check - OK</v>
      </c>
      <c r="G171" s="68"/>
      <c r="H171" s="162" t="s">
        <v>279</v>
      </c>
      <c r="I171" s="173">
        <v>150735.53351548137</v>
      </c>
      <c r="J171" s="168">
        <f>IFERROR(MIN('MP Calculations'!$E$30/I171,1),"-")</f>
        <v>0.24630200300931615</v>
      </c>
      <c r="K171" s="12"/>
      <c r="L171" s="159">
        <v>34.255400999999999</v>
      </c>
      <c r="M171" s="187" t="s">
        <v>280</v>
      </c>
      <c r="N171" s="272">
        <v>192.78728599999999</v>
      </c>
      <c r="O171" s="186">
        <f t="shared" si="8"/>
        <v>6604.0057896316857</v>
      </c>
      <c r="P171" s="186">
        <f t="shared" si="9"/>
        <v>1626.5798538714048</v>
      </c>
      <c r="Q171" s="215">
        <f>IF(P171="-",0,P171/(1+'General inputs'!$H$30)^'MP Calculations'!$C$40)</f>
        <v>3613.1039460864617</v>
      </c>
    </row>
    <row r="172" spans="3:17">
      <c r="C172" s="159"/>
      <c r="D172" s="165" t="s">
        <v>278</v>
      </c>
      <c r="E172" s="162">
        <v>25777</v>
      </c>
      <c r="F172" s="166" t="str">
        <f t="shared" si="7"/>
        <v>Date check - OK</v>
      </c>
      <c r="G172" s="68"/>
      <c r="H172" s="162" t="s">
        <v>279</v>
      </c>
      <c r="I172" s="173">
        <v>150735.53351548137</v>
      </c>
      <c r="J172" s="168">
        <f>IFERROR(MIN('MP Calculations'!$E$30/I172,1),"-")</f>
        <v>0.24630200300931615</v>
      </c>
      <c r="K172" s="12"/>
      <c r="L172" s="159">
        <v>53.000309999999999</v>
      </c>
      <c r="M172" s="187" t="s">
        <v>280</v>
      </c>
      <c r="N172" s="272">
        <v>192.78728599999999</v>
      </c>
      <c r="O172" s="186">
        <f t="shared" si="8"/>
        <v>10217.78592205866</v>
      </c>
      <c r="P172" s="186">
        <f t="shared" si="9"/>
        <v>2516.6611389234404</v>
      </c>
      <c r="Q172" s="215">
        <f>IF(P172="-",0,P172/(1+'General inputs'!$H$30)^'MP Calculations'!$C$40)</f>
        <v>5590.2317186363043</v>
      </c>
    </row>
    <row r="173" spans="3:17">
      <c r="C173" s="159"/>
      <c r="D173" s="165" t="s">
        <v>278</v>
      </c>
      <c r="E173" s="162">
        <v>25777</v>
      </c>
      <c r="F173" s="166" t="str">
        <f t="shared" si="7"/>
        <v>Date check - OK</v>
      </c>
      <c r="G173" s="68"/>
      <c r="H173" s="162" t="s">
        <v>279</v>
      </c>
      <c r="I173" s="173">
        <v>150735.53351548137</v>
      </c>
      <c r="J173" s="168">
        <f>IFERROR(MIN('MP Calculations'!$E$30/I173,1),"-")</f>
        <v>0.24630200300931615</v>
      </c>
      <c r="K173" s="12"/>
      <c r="L173" s="159">
        <v>37.899045999999998</v>
      </c>
      <c r="M173" s="187" t="s">
        <v>280</v>
      </c>
      <c r="N173" s="272">
        <v>192.78728599999999</v>
      </c>
      <c r="O173" s="186">
        <f t="shared" si="8"/>
        <v>7306.4542203291558</v>
      </c>
      <c r="P173" s="186">
        <f t="shared" si="9"/>
        <v>1799.5943093629423</v>
      </c>
      <c r="Q173" s="215">
        <f>IF(P173="-",0,P173/(1+'General inputs'!$H$30)^'MP Calculations'!$C$40)</f>
        <v>3997.4190538745211</v>
      </c>
    </row>
    <row r="174" spans="3:17">
      <c r="C174" s="159"/>
      <c r="D174" s="165" t="s">
        <v>278</v>
      </c>
      <c r="E174" s="162">
        <v>25777</v>
      </c>
      <c r="F174" s="166" t="str">
        <f t="shared" si="7"/>
        <v>Date check - OK</v>
      </c>
      <c r="G174" s="68"/>
      <c r="H174" s="162" t="s">
        <v>279</v>
      </c>
      <c r="I174" s="173">
        <v>150735.53351548137</v>
      </c>
      <c r="J174" s="168">
        <f>IFERROR(MIN('MP Calculations'!$E$30/I174,1),"-")</f>
        <v>0.24630200300931615</v>
      </c>
      <c r="K174" s="12"/>
      <c r="L174" s="159">
        <v>13.924969000000001</v>
      </c>
      <c r="M174" s="187" t="s">
        <v>280</v>
      </c>
      <c r="N174" s="272">
        <v>192.78728599999999</v>
      </c>
      <c r="O174" s="186">
        <f t="shared" si="8"/>
        <v>2684.5569811441342</v>
      </c>
      <c r="P174" s="186">
        <f t="shared" si="9"/>
        <v>661.21176164844326</v>
      </c>
      <c r="Q174" s="215">
        <f>IF(P174="-",0,P174/(1+'General inputs'!$H$30)^'MP Calculations'!$C$40)</f>
        <v>1468.7424165033613</v>
      </c>
    </row>
    <row r="175" spans="3:17">
      <c r="C175" s="159"/>
      <c r="D175" s="165" t="s">
        <v>278</v>
      </c>
      <c r="E175" s="162">
        <v>25777</v>
      </c>
      <c r="F175" s="166" t="str">
        <f t="shared" si="7"/>
        <v>Date check - OK</v>
      </c>
      <c r="G175" s="68"/>
      <c r="H175" s="162" t="s">
        <v>279</v>
      </c>
      <c r="I175" s="173">
        <v>150735.53351548137</v>
      </c>
      <c r="J175" s="168">
        <f>IFERROR(MIN('MP Calculations'!$E$30/I175,1),"-")</f>
        <v>0.24630200300931615</v>
      </c>
      <c r="K175" s="12"/>
      <c r="L175" s="159">
        <v>24.060041999999999</v>
      </c>
      <c r="M175" s="187" t="s">
        <v>280</v>
      </c>
      <c r="N175" s="272">
        <v>192.78728599999999</v>
      </c>
      <c r="O175" s="186">
        <f t="shared" si="8"/>
        <v>4638.4701982260121</v>
      </c>
      <c r="P175" s="186">
        <f t="shared" si="9"/>
        <v>1142.4645007220865</v>
      </c>
      <c r="Q175" s="215">
        <f>IF(P175="-",0,P175/(1+'General inputs'!$H$30)^'MP Calculations'!$C$40)</f>
        <v>2537.7438347081679</v>
      </c>
    </row>
    <row r="176" spans="3:17">
      <c r="C176" s="159"/>
      <c r="D176" s="165" t="s">
        <v>278</v>
      </c>
      <c r="E176" s="162">
        <v>25777</v>
      </c>
      <c r="F176" s="166" t="str">
        <f t="shared" si="7"/>
        <v>Date check - OK</v>
      </c>
      <c r="G176" s="68"/>
      <c r="H176" s="162" t="s">
        <v>279</v>
      </c>
      <c r="I176" s="173">
        <v>150735.53351548137</v>
      </c>
      <c r="J176" s="168">
        <f>IFERROR(MIN('MP Calculations'!$E$30/I176,1),"-")</f>
        <v>0.24630200300931615</v>
      </c>
      <c r="K176" s="12"/>
      <c r="L176" s="159">
        <v>38.094872000000002</v>
      </c>
      <c r="M176" s="187" t="s">
        <v>280</v>
      </c>
      <c r="N176" s="272">
        <v>192.78728599999999</v>
      </c>
      <c r="O176" s="186">
        <f t="shared" si="8"/>
        <v>7344.2069833973919</v>
      </c>
      <c r="P176" s="186">
        <f t="shared" si="9"/>
        <v>1808.8928905257851</v>
      </c>
      <c r="Q176" s="215">
        <f>IF(P176="-",0,P176/(1+'General inputs'!$H$30)^'MP Calculations'!$C$40)</f>
        <v>4018.0738899789453</v>
      </c>
    </row>
    <row r="177" spans="3:17">
      <c r="C177" s="159"/>
      <c r="D177" s="165" t="s">
        <v>278</v>
      </c>
      <c r="E177" s="162">
        <v>25777</v>
      </c>
      <c r="F177" s="166" t="str">
        <f t="shared" si="7"/>
        <v>Date check - OK</v>
      </c>
      <c r="G177" s="68"/>
      <c r="H177" s="162" t="s">
        <v>279</v>
      </c>
      <c r="I177" s="173">
        <v>150735.53351548137</v>
      </c>
      <c r="J177" s="168">
        <f>IFERROR(MIN('MP Calculations'!$E$30/I177,1),"-")</f>
        <v>0.24630200300931615</v>
      </c>
      <c r="K177" s="12"/>
      <c r="L177" s="159">
        <v>71.797112999999996</v>
      </c>
      <c r="M177" s="187" t="s">
        <v>280</v>
      </c>
      <c r="N177" s="272">
        <v>192.78728599999999</v>
      </c>
      <c r="O177" s="186">
        <f t="shared" si="8"/>
        <v>13841.570557905317</v>
      </c>
      <c r="P177" s="186">
        <f t="shared" si="9"/>
        <v>3409.2065532068573</v>
      </c>
      <c r="Q177" s="215">
        <f>IF(P177="-",0,P177/(1+'General inputs'!$H$30)^'MP Calculations'!$C$40)</f>
        <v>7572.8330343561174</v>
      </c>
    </row>
    <row r="178" spans="3:17">
      <c r="C178" s="159"/>
      <c r="D178" s="165" t="s">
        <v>278</v>
      </c>
      <c r="E178" s="162">
        <v>25777</v>
      </c>
      <c r="F178" s="166" t="str">
        <f t="shared" si="7"/>
        <v>Date check - OK</v>
      </c>
      <c r="G178" s="68"/>
      <c r="H178" s="162" t="s">
        <v>279</v>
      </c>
      <c r="I178" s="173">
        <v>150735.53351548137</v>
      </c>
      <c r="J178" s="168">
        <f>IFERROR(MIN('MP Calculations'!$E$30/I178,1),"-")</f>
        <v>0.24630200300931615</v>
      </c>
      <c r="K178" s="12"/>
      <c r="L178" s="159">
        <v>42.640830000000001</v>
      </c>
      <c r="M178" s="187" t="s">
        <v>280</v>
      </c>
      <c r="N178" s="272">
        <v>192.78728599999999</v>
      </c>
      <c r="O178" s="186">
        <f t="shared" si="8"/>
        <v>8220.6098884873809</v>
      </c>
      <c r="P178" s="186">
        <f t="shared" si="9"/>
        <v>2024.752681492633</v>
      </c>
      <c r="Q178" s="215">
        <f>IF(P178="-",0,P178/(1+'General inputs'!$H$30)^'MP Calculations'!$C$40)</f>
        <v>4497.5608703982762</v>
      </c>
    </row>
    <row r="179" spans="3:17">
      <c r="C179" s="159"/>
      <c r="D179" s="165" t="s">
        <v>278</v>
      </c>
      <c r="E179" s="162">
        <v>25777</v>
      </c>
      <c r="F179" s="166" t="str">
        <f t="shared" si="7"/>
        <v>Date check - OK</v>
      </c>
      <c r="G179" s="68"/>
      <c r="H179" s="162" t="s">
        <v>279</v>
      </c>
      <c r="I179" s="173">
        <v>150735.53351548137</v>
      </c>
      <c r="J179" s="168">
        <f>IFERROR(MIN('MP Calculations'!$E$30/I179,1),"-")</f>
        <v>0.24630200300931615</v>
      </c>
      <c r="K179" s="12"/>
      <c r="L179" s="159">
        <v>0.45261099999999999</v>
      </c>
      <c r="M179" s="187" t="s">
        <v>280</v>
      </c>
      <c r="N179" s="272">
        <v>192.78728599999999</v>
      </c>
      <c r="O179" s="186">
        <f t="shared" si="8"/>
        <v>87.257646303746</v>
      </c>
      <c r="P179" s="186">
        <f t="shared" si="9"/>
        <v>21.491733062491093</v>
      </c>
      <c r="Q179" s="215">
        <f>IF(P179="-",0,P179/(1+'General inputs'!$H$30)^'MP Calculations'!$C$40)</f>
        <v>47.739350362360071</v>
      </c>
    </row>
    <row r="180" spans="3:17">
      <c r="C180" s="159"/>
      <c r="D180" s="165" t="s">
        <v>278</v>
      </c>
      <c r="E180" s="162">
        <v>25777</v>
      </c>
      <c r="F180" s="166" t="str">
        <f t="shared" si="7"/>
        <v>Date check - OK</v>
      </c>
      <c r="G180" s="68"/>
      <c r="H180" s="162" t="s">
        <v>279</v>
      </c>
      <c r="I180" s="173">
        <v>150735.53351548137</v>
      </c>
      <c r="J180" s="168">
        <f>IFERROR(MIN('MP Calculations'!$E$30/I180,1),"-")</f>
        <v>0.24630200300931615</v>
      </c>
      <c r="K180" s="12"/>
      <c r="L180" s="159">
        <v>21.297332000000001</v>
      </c>
      <c r="M180" s="187" t="s">
        <v>280</v>
      </c>
      <c r="N180" s="272">
        <v>192.78728599999999</v>
      </c>
      <c r="O180" s="186">
        <f t="shared" si="8"/>
        <v>4105.8548353209517</v>
      </c>
      <c r="P180" s="186">
        <f t="shared" si="9"/>
        <v>1011.2802700050363</v>
      </c>
      <c r="Q180" s="215">
        <f>IF(P180="-",0,P180/(1+'General inputs'!$H$30)^'MP Calculations'!$C$40)</f>
        <v>2246.3457453122055</v>
      </c>
    </row>
    <row r="181" spans="3:17">
      <c r="C181" s="159"/>
      <c r="D181" s="165" t="s">
        <v>278</v>
      </c>
      <c r="E181" s="162">
        <v>25777</v>
      </c>
      <c r="F181" s="166" t="str">
        <f t="shared" si="7"/>
        <v>Date check - OK</v>
      </c>
      <c r="G181" s="68"/>
      <c r="H181" s="162" t="s">
        <v>279</v>
      </c>
      <c r="I181" s="173">
        <v>150735.53351548137</v>
      </c>
      <c r="J181" s="168">
        <f>IFERROR(MIN('MP Calculations'!$E$30/I181,1),"-")</f>
        <v>0.24630200300931615</v>
      </c>
      <c r="K181" s="12"/>
      <c r="L181" s="159">
        <v>22.891537</v>
      </c>
      <c r="M181" s="187" t="s">
        <v>280</v>
      </c>
      <c r="N181" s="272">
        <v>192.78728599999999</v>
      </c>
      <c r="O181" s="186">
        <f t="shared" si="8"/>
        <v>4413.1972905985822</v>
      </c>
      <c r="P181" s="186">
        <f t="shared" si="9"/>
        <v>1086.9793323497179</v>
      </c>
      <c r="Q181" s="215">
        <f>IF(P181="-",0,P181/(1+'General inputs'!$H$30)^'MP Calculations'!$C$40)</f>
        <v>2414.4952402304166</v>
      </c>
    </row>
    <row r="182" spans="3:17">
      <c r="C182" s="159"/>
      <c r="D182" s="165" t="s">
        <v>278</v>
      </c>
      <c r="E182" s="162">
        <v>25777</v>
      </c>
      <c r="F182" s="166" t="str">
        <f t="shared" si="7"/>
        <v>Date check - OK</v>
      </c>
      <c r="G182" s="68"/>
      <c r="H182" s="162" t="s">
        <v>279</v>
      </c>
      <c r="I182" s="173">
        <v>150735.53351548137</v>
      </c>
      <c r="J182" s="168">
        <f>IFERROR(MIN('MP Calculations'!$E$30/I182,1),"-")</f>
        <v>0.24630200300931615</v>
      </c>
      <c r="K182" s="12"/>
      <c r="L182" s="159">
        <v>39.103028999999999</v>
      </c>
      <c r="M182" s="187" t="s">
        <v>280</v>
      </c>
      <c r="N182" s="272">
        <v>192.78728599999999</v>
      </c>
      <c r="O182" s="186">
        <f t="shared" si="8"/>
        <v>7538.5668352892935</v>
      </c>
      <c r="P182" s="186">
        <f t="shared" si="9"/>
        <v>1856.7641113513546</v>
      </c>
      <c r="Q182" s="215">
        <f>IF(P182="-",0,P182/(1+'General inputs'!$H$30)^'MP Calculations'!$C$40)</f>
        <v>4124.4097064820044</v>
      </c>
    </row>
    <row r="183" spans="3:17">
      <c r="C183" s="159"/>
      <c r="D183" s="165" t="s">
        <v>278</v>
      </c>
      <c r="E183" s="162">
        <v>25777</v>
      </c>
      <c r="F183" s="166" t="str">
        <f t="shared" si="7"/>
        <v>Date check - OK</v>
      </c>
      <c r="G183" s="68"/>
      <c r="H183" s="162" t="s">
        <v>279</v>
      </c>
      <c r="I183" s="173">
        <v>150735.53351548137</v>
      </c>
      <c r="J183" s="168">
        <f>IFERROR(MIN('MP Calculations'!$E$30/I183,1),"-")</f>
        <v>0.24630200300931615</v>
      </c>
      <c r="K183" s="12"/>
      <c r="L183" s="159">
        <v>5.3783349999999999</v>
      </c>
      <c r="M183" s="187" t="s">
        <v>280</v>
      </c>
      <c r="N183" s="272">
        <v>192.78728599999999</v>
      </c>
      <c r="O183" s="186">
        <f t="shared" si="8"/>
        <v>1036.87460784881</v>
      </c>
      <c r="P183" s="186">
        <f t="shared" si="9"/>
        <v>255.38429278266111</v>
      </c>
      <c r="Q183" s="215">
        <f>IF(P183="-",0,P183/(1+'General inputs'!$H$30)^'MP Calculations'!$C$40)</f>
        <v>567.28232175343476</v>
      </c>
    </row>
    <row r="184" spans="3:17">
      <c r="C184" s="159"/>
      <c r="D184" s="165" t="s">
        <v>278</v>
      </c>
      <c r="E184" s="162">
        <v>25777</v>
      </c>
      <c r="F184" s="166" t="str">
        <f t="shared" si="7"/>
        <v>Date check - OK</v>
      </c>
      <c r="G184" s="68"/>
      <c r="H184" s="162" t="s">
        <v>279</v>
      </c>
      <c r="I184" s="173">
        <v>150735.53351548137</v>
      </c>
      <c r="J184" s="168">
        <f>IFERROR(MIN('MP Calculations'!$E$30/I184,1),"-")</f>
        <v>0.24630200300931615</v>
      </c>
      <c r="K184" s="12"/>
      <c r="L184" s="159">
        <v>28.701339999999998</v>
      </c>
      <c r="M184" s="187" t="s">
        <v>280</v>
      </c>
      <c r="N184" s="272">
        <v>192.78728599999999</v>
      </c>
      <c r="O184" s="186">
        <f t="shared" si="8"/>
        <v>5533.2534431632394</v>
      </c>
      <c r="P184" s="186">
        <f t="shared" si="9"/>
        <v>1362.8514062093011</v>
      </c>
      <c r="Q184" s="215">
        <f>IF(P184="-",0,P184/(1+'General inputs'!$H$30)^'MP Calculations'!$C$40)</f>
        <v>3027.2868448385466</v>
      </c>
    </row>
    <row r="185" spans="3:17">
      <c r="C185" s="159"/>
      <c r="D185" s="165" t="s">
        <v>278</v>
      </c>
      <c r="E185" s="162">
        <v>25777</v>
      </c>
      <c r="F185" s="166" t="str">
        <f t="shared" si="7"/>
        <v>Date check - OK</v>
      </c>
      <c r="G185" s="68"/>
      <c r="H185" s="162" t="s">
        <v>279</v>
      </c>
      <c r="I185" s="173">
        <v>150735.53351548137</v>
      </c>
      <c r="J185" s="168">
        <f>IFERROR(MIN('MP Calculations'!$E$30/I185,1),"-")</f>
        <v>0.24630200300931615</v>
      </c>
      <c r="K185" s="12"/>
      <c r="L185" s="159">
        <v>13.478263999999999</v>
      </c>
      <c r="M185" s="187" t="s">
        <v>280</v>
      </c>
      <c r="N185" s="272">
        <v>192.78728599999999</v>
      </c>
      <c r="O185" s="186">
        <f t="shared" si="8"/>
        <v>2598.4379365515038</v>
      </c>
      <c r="P185" s="186">
        <f t="shared" si="9"/>
        <v>640.00046846802968</v>
      </c>
      <c r="Q185" s="215">
        <f>IF(P185="-",0,P185/(1+'General inputs'!$H$30)^'MP Calculations'!$C$40)</f>
        <v>1421.6260041677833</v>
      </c>
    </row>
    <row r="186" spans="3:17">
      <c r="C186" s="159"/>
      <c r="D186" s="165" t="s">
        <v>278</v>
      </c>
      <c r="E186" s="162">
        <v>25777</v>
      </c>
      <c r="F186" s="166" t="str">
        <f t="shared" si="7"/>
        <v>Date check - OK</v>
      </c>
      <c r="G186" s="68"/>
      <c r="H186" s="162" t="s">
        <v>279</v>
      </c>
      <c r="I186" s="173">
        <v>150735.53351548137</v>
      </c>
      <c r="J186" s="168">
        <f>IFERROR(MIN('MP Calculations'!$E$30/I186,1),"-")</f>
        <v>0.24630200300931615</v>
      </c>
      <c r="K186" s="12"/>
      <c r="L186" s="159">
        <v>1.199956</v>
      </c>
      <c r="M186" s="187" t="s">
        <v>280</v>
      </c>
      <c r="N186" s="272">
        <v>192.78728599999999</v>
      </c>
      <c r="O186" s="186">
        <f t="shared" si="8"/>
        <v>231.33626055941599</v>
      </c>
      <c r="P186" s="186">
        <f t="shared" si="9"/>
        <v>56.978584344469219</v>
      </c>
      <c r="Q186" s="215">
        <f>IF(P186="-",0,P186/(1+'General inputs'!$H$30)^'MP Calculations'!$C$40)</f>
        <v>126.56590295732127</v>
      </c>
    </row>
    <row r="187" spans="3:17">
      <c r="C187" s="159"/>
      <c r="D187" s="165" t="s">
        <v>278</v>
      </c>
      <c r="E187" s="162">
        <v>25780</v>
      </c>
      <c r="F187" s="166" t="str">
        <f t="shared" si="7"/>
        <v>Date check - OK</v>
      </c>
      <c r="G187" s="68"/>
      <c r="H187" s="162" t="s">
        <v>279</v>
      </c>
      <c r="I187" s="173">
        <v>150735.53351548137</v>
      </c>
      <c r="J187" s="168">
        <f>IFERROR(MIN('MP Calculations'!$E$30/I187,1),"-")</f>
        <v>0.24630200300931615</v>
      </c>
      <c r="K187" s="12"/>
      <c r="L187" s="159">
        <v>0.76183000000000001</v>
      </c>
      <c r="M187" s="187" t="s">
        <v>280</v>
      </c>
      <c r="N187" s="272">
        <v>192.78728599999999</v>
      </c>
      <c r="O187" s="186">
        <f t="shared" si="8"/>
        <v>146.87113809338001</v>
      </c>
      <c r="P187" s="186">
        <f t="shared" si="9"/>
        <v>36.174655496657373</v>
      </c>
      <c r="Q187" s="215">
        <f>IF(P187="-",0,P187/(1+'General inputs'!$H$30)^'MP Calculations'!$C$40)</f>
        <v>80.354364535013019</v>
      </c>
    </row>
    <row r="188" spans="3:17">
      <c r="C188" s="159"/>
      <c r="D188" s="165" t="s">
        <v>278</v>
      </c>
      <c r="E188" s="162">
        <v>25780</v>
      </c>
      <c r="F188" s="166" t="str">
        <f t="shared" si="7"/>
        <v>Date check - OK</v>
      </c>
      <c r="G188" s="68"/>
      <c r="H188" s="162" t="s">
        <v>279</v>
      </c>
      <c r="I188" s="173">
        <v>150735.53351548137</v>
      </c>
      <c r="J188" s="168">
        <f>IFERROR(MIN('MP Calculations'!$E$30/I188,1),"-")</f>
        <v>0.24630200300931615</v>
      </c>
      <c r="K188" s="12"/>
      <c r="L188" s="159">
        <v>12.867774000000001</v>
      </c>
      <c r="M188" s="187" t="s">
        <v>280</v>
      </c>
      <c r="N188" s="272">
        <v>192.78728599999999</v>
      </c>
      <c r="O188" s="186">
        <f t="shared" si="8"/>
        <v>2480.7432263213641</v>
      </c>
      <c r="P188" s="186">
        <f t="shared" si="9"/>
        <v>611.0120255947453</v>
      </c>
      <c r="Q188" s="215">
        <f>IF(P188="-",0,P188/(1+'General inputs'!$H$30)^'MP Calculations'!$C$40)</f>
        <v>1357.2342947247582</v>
      </c>
    </row>
    <row r="189" spans="3:17">
      <c r="C189" s="159"/>
      <c r="D189" s="165" t="s">
        <v>278</v>
      </c>
      <c r="E189" s="162">
        <v>25780</v>
      </c>
      <c r="F189" s="166" t="str">
        <f t="shared" si="7"/>
        <v>Date check - OK</v>
      </c>
      <c r="G189" s="68"/>
      <c r="H189" s="162" t="s">
        <v>279</v>
      </c>
      <c r="I189" s="173">
        <v>150735.53351548137</v>
      </c>
      <c r="J189" s="168">
        <f>IFERROR(MIN('MP Calculations'!$E$30/I189,1),"-")</f>
        <v>0.24630200300931615</v>
      </c>
      <c r="K189" s="12"/>
      <c r="L189" s="159">
        <v>0.45752599999999999</v>
      </c>
      <c r="M189" s="187" t="s">
        <v>280</v>
      </c>
      <c r="N189" s="272">
        <v>192.78728599999999</v>
      </c>
      <c r="O189" s="186">
        <f t="shared" si="8"/>
        <v>88.205195814435996</v>
      </c>
      <c r="P189" s="186">
        <f t="shared" si="9"/>
        <v>21.725116404924535</v>
      </c>
      <c r="Q189" s="215">
        <f>IF(P189="-",0,P189/(1+'General inputs'!$H$30)^'MP Calculations'!$C$40)</f>
        <v>48.257762214990692</v>
      </c>
    </row>
    <row r="190" spans="3:17">
      <c r="C190" s="159"/>
      <c r="D190" s="165" t="s">
        <v>278</v>
      </c>
      <c r="E190" s="162">
        <v>25780</v>
      </c>
      <c r="F190" s="166" t="str">
        <f t="shared" si="7"/>
        <v>Date check - OK</v>
      </c>
      <c r="G190" s="68"/>
      <c r="H190" s="162" t="s">
        <v>279</v>
      </c>
      <c r="I190" s="173">
        <v>150735.53351548137</v>
      </c>
      <c r="J190" s="168">
        <f>IFERROR(MIN('MP Calculations'!$E$30/I190,1),"-")</f>
        <v>0.24630200300931615</v>
      </c>
      <c r="K190" s="12"/>
      <c r="L190" s="159">
        <v>20.954176</v>
      </c>
      <c r="M190" s="187" t="s">
        <v>280</v>
      </c>
      <c r="N190" s="272">
        <v>192.78728599999999</v>
      </c>
      <c r="O190" s="186">
        <f t="shared" si="8"/>
        <v>4039.6987214063361</v>
      </c>
      <c r="P190" s="186">
        <f t="shared" si="9"/>
        <v>994.98588663655403</v>
      </c>
      <c r="Q190" s="215">
        <f>IF(P190="-",0,P190/(1+'General inputs'!$H$30)^'MP Calculations'!$C$40)</f>
        <v>2210.1512106832506</v>
      </c>
    </row>
    <row r="191" spans="3:17">
      <c r="C191" s="159"/>
      <c r="D191" s="165" t="s">
        <v>278</v>
      </c>
      <c r="E191" s="162">
        <v>25780</v>
      </c>
      <c r="F191" s="166" t="str">
        <f t="shared" si="7"/>
        <v>Date check - OK</v>
      </c>
      <c r="G191" s="68"/>
      <c r="H191" s="162" t="s">
        <v>279</v>
      </c>
      <c r="I191" s="173">
        <v>150735.53351548137</v>
      </c>
      <c r="J191" s="168">
        <f>IFERROR(MIN('MP Calculations'!$E$30/I191,1),"-")</f>
        <v>0.24630200300931615</v>
      </c>
      <c r="K191" s="12"/>
      <c r="L191" s="159">
        <v>0.76380199999999998</v>
      </c>
      <c r="M191" s="187" t="s">
        <v>280</v>
      </c>
      <c r="N191" s="272">
        <v>192.78728599999999</v>
      </c>
      <c r="O191" s="186">
        <f t="shared" si="8"/>
        <v>147.25131462137199</v>
      </c>
      <c r="P191" s="186">
        <f t="shared" si="9"/>
        <v>36.26829373699892</v>
      </c>
      <c r="Q191" s="215">
        <f>IF(P191="-",0,P191/(1+'General inputs'!$H$30)^'MP Calculations'!$C$40)</f>
        <v>80.562362128784628</v>
      </c>
    </row>
    <row r="192" spans="3:17">
      <c r="C192" s="159"/>
      <c r="D192" s="165" t="s">
        <v>278</v>
      </c>
      <c r="E192" s="162">
        <v>25780</v>
      </c>
      <c r="F192" s="166" t="str">
        <f t="shared" si="7"/>
        <v>Date check - OK</v>
      </c>
      <c r="G192" s="68"/>
      <c r="H192" s="162" t="s">
        <v>279</v>
      </c>
      <c r="I192" s="173">
        <v>150735.53351548137</v>
      </c>
      <c r="J192" s="168">
        <f>IFERROR(MIN('MP Calculations'!$E$30/I192,1),"-")</f>
        <v>0.24630200300931615</v>
      </c>
      <c r="K192" s="12"/>
      <c r="L192" s="159">
        <v>6.1830999999999996</v>
      </c>
      <c r="M192" s="187" t="s">
        <v>280</v>
      </c>
      <c r="N192" s="272">
        <v>192.78728599999999</v>
      </c>
      <c r="O192" s="186">
        <f t="shared" si="8"/>
        <v>1192.0230680666</v>
      </c>
      <c r="P192" s="186">
        <f t="shared" si="9"/>
        <v>293.597669298114</v>
      </c>
      <c r="Q192" s="215">
        <f>IF(P192="-",0,P192/(1+'General inputs'!$H$30)^'MP Calculations'!$C$40)</f>
        <v>652.16527487292308</v>
      </c>
    </row>
    <row r="193" spans="3:17">
      <c r="C193" s="159"/>
      <c r="D193" s="165" t="s">
        <v>278</v>
      </c>
      <c r="E193" s="162">
        <v>25780</v>
      </c>
      <c r="F193" s="166" t="str">
        <f t="shared" si="7"/>
        <v>Date check - OK</v>
      </c>
      <c r="G193" s="68"/>
      <c r="H193" s="162" t="s">
        <v>279</v>
      </c>
      <c r="I193" s="173">
        <v>150735.53351548137</v>
      </c>
      <c r="J193" s="168">
        <f>IFERROR(MIN('MP Calculations'!$E$30/I193,1),"-")</f>
        <v>0.24630200300931615</v>
      </c>
      <c r="K193" s="12"/>
      <c r="L193" s="159">
        <v>8.4290310000000002</v>
      </c>
      <c r="M193" s="187" t="s">
        <v>280</v>
      </c>
      <c r="N193" s="272">
        <v>192.78728599999999</v>
      </c>
      <c r="O193" s="186">
        <f t="shared" si="8"/>
        <v>1625.0100100998659</v>
      </c>
      <c r="P193" s="186">
        <f t="shared" si="9"/>
        <v>400.24322039778605</v>
      </c>
      <c r="Q193" s="215">
        <f>IF(P193="-",0,P193/(1+'General inputs'!$H$30)^'MP Calculations'!$C$40)</f>
        <v>889.05586502359472</v>
      </c>
    </row>
    <row r="194" spans="3:17">
      <c r="C194" s="159"/>
      <c r="D194" s="165" t="s">
        <v>291</v>
      </c>
      <c r="E194" s="162">
        <v>25805</v>
      </c>
      <c r="F194" s="166" t="str">
        <f t="shared" si="7"/>
        <v>Date check - OK</v>
      </c>
      <c r="G194" s="68"/>
      <c r="H194" s="162" t="s">
        <v>279</v>
      </c>
      <c r="I194" s="173">
        <v>150735.53351548137</v>
      </c>
      <c r="J194" s="168">
        <f>IFERROR(MIN('MP Calculations'!$E$30/I194,1),"-")</f>
        <v>0.24630200300931615</v>
      </c>
      <c r="K194" s="12"/>
      <c r="L194" s="159">
        <v>14.450847</v>
      </c>
      <c r="M194" s="187" t="s">
        <v>280</v>
      </c>
      <c r="N194" s="272">
        <v>297.51652200000001</v>
      </c>
      <c r="O194" s="186">
        <f t="shared" si="8"/>
        <v>4299.3657393941339</v>
      </c>
      <c r="P194" s="186">
        <f t="shared" si="9"/>
        <v>1058.9423932824047</v>
      </c>
      <c r="Q194" s="215">
        <f>IF(P194="-",0,P194/(1+'General inputs'!$H$30)^'MP Calculations'!$C$40)</f>
        <v>2352.2170957303533</v>
      </c>
    </row>
    <row r="195" spans="3:17">
      <c r="C195" s="159"/>
      <c r="D195" s="165" t="s">
        <v>291</v>
      </c>
      <c r="E195" s="162">
        <v>25805</v>
      </c>
      <c r="F195" s="166" t="str">
        <f t="shared" si="7"/>
        <v>Date check - OK</v>
      </c>
      <c r="G195" s="68"/>
      <c r="H195" s="162" t="s">
        <v>279</v>
      </c>
      <c r="I195" s="173">
        <v>150735.53351548137</v>
      </c>
      <c r="J195" s="168">
        <f>IFERROR(MIN('MP Calculations'!$E$30/I195,1),"-")</f>
        <v>0.24630200300931615</v>
      </c>
      <c r="K195" s="12"/>
      <c r="L195" s="159">
        <v>22.154423000000001</v>
      </c>
      <c r="M195" s="187" t="s">
        <v>280</v>
      </c>
      <c r="N195" s="272">
        <v>297.51652200000001</v>
      </c>
      <c r="O195" s="186">
        <f t="shared" si="8"/>
        <v>6591.3068778768065</v>
      </c>
      <c r="P195" s="186">
        <f t="shared" si="9"/>
        <v>1623.4520864701394</v>
      </c>
      <c r="Q195" s="215">
        <f>IF(P195="-",0,P195/(1+'General inputs'!$H$30)^'MP Calculations'!$C$40)</f>
        <v>3606.1562707460503</v>
      </c>
    </row>
    <row r="196" spans="3:17">
      <c r="C196" s="159"/>
      <c r="D196" s="165" t="s">
        <v>291</v>
      </c>
      <c r="E196" s="162">
        <v>25805</v>
      </c>
      <c r="F196" s="166" t="str">
        <f t="shared" si="7"/>
        <v>Date check - OK</v>
      </c>
      <c r="G196" s="68"/>
      <c r="H196" s="162" t="s">
        <v>279</v>
      </c>
      <c r="I196" s="173">
        <v>150735.53351548137</v>
      </c>
      <c r="J196" s="168">
        <f>IFERROR(MIN('MP Calculations'!$E$30/I196,1),"-")</f>
        <v>0.24630200300931615</v>
      </c>
      <c r="K196" s="12"/>
      <c r="L196" s="159">
        <v>13.008235000000001</v>
      </c>
      <c r="M196" s="187" t="s">
        <v>280</v>
      </c>
      <c r="N196" s="272">
        <v>297.51652200000001</v>
      </c>
      <c r="O196" s="186">
        <f t="shared" si="8"/>
        <v>3870.1648345586705</v>
      </c>
      <c r="P196" s="186">
        <f t="shared" si="9"/>
        <v>953.2293507280192</v>
      </c>
      <c r="Q196" s="215">
        <f>IF(P196="-",0,P196/(1+'General inputs'!$H$30)^'MP Calculations'!$C$40)</f>
        <v>2117.3978765589268</v>
      </c>
    </row>
    <row r="197" spans="3:17">
      <c r="C197" s="159"/>
      <c r="D197" s="165" t="s">
        <v>291</v>
      </c>
      <c r="E197" s="162">
        <v>25805</v>
      </c>
      <c r="F197" s="166" t="str">
        <f t="shared" si="7"/>
        <v>Date check - OK</v>
      </c>
      <c r="G197" s="68"/>
      <c r="H197" s="162" t="s">
        <v>279</v>
      </c>
      <c r="I197" s="173">
        <v>150735.53351548137</v>
      </c>
      <c r="J197" s="168">
        <f>IFERROR(MIN('MP Calculations'!$E$30/I197,1),"-")</f>
        <v>0.24630200300931615</v>
      </c>
      <c r="K197" s="12"/>
      <c r="L197" s="159">
        <v>29.637550000000001</v>
      </c>
      <c r="M197" s="187" t="s">
        <v>280</v>
      </c>
      <c r="N197" s="272">
        <v>297.51652200000001</v>
      </c>
      <c r="O197" s="186">
        <f t="shared" si="8"/>
        <v>8817.6607966010997</v>
      </c>
      <c r="P197" s="186">
        <f t="shared" si="9"/>
        <v>2171.8075160595731</v>
      </c>
      <c r="Q197" s="215">
        <f>IF(P197="-",0,P197/(1+'General inputs'!$H$30)^'MP Calculations'!$C$40)</f>
        <v>4824.2121576377585</v>
      </c>
    </row>
    <row r="198" spans="3:17">
      <c r="C198" s="159"/>
      <c r="D198" s="165" t="s">
        <v>291</v>
      </c>
      <c r="E198" s="162">
        <v>25805</v>
      </c>
      <c r="F198" s="166" t="str">
        <f t="shared" si="7"/>
        <v>Date check - OK</v>
      </c>
      <c r="G198" s="68"/>
      <c r="H198" s="162" t="s">
        <v>279</v>
      </c>
      <c r="I198" s="173">
        <v>150735.53351548137</v>
      </c>
      <c r="J198" s="168">
        <f>IFERROR(MIN('MP Calculations'!$E$30/I198,1),"-")</f>
        <v>0.24630200300931615</v>
      </c>
      <c r="K198" s="12"/>
      <c r="L198" s="159">
        <v>6.0943199999999997</v>
      </c>
      <c r="M198" s="187" t="s">
        <v>280</v>
      </c>
      <c r="N198" s="272">
        <v>297.51652200000001</v>
      </c>
      <c r="O198" s="186">
        <f t="shared" si="8"/>
        <v>1813.16089035504</v>
      </c>
      <c r="P198" s="186">
        <f t="shared" si="9"/>
        <v>446.58515907260141</v>
      </c>
      <c r="Q198" s="215">
        <f>IF(P198="-",0,P198/(1+'General inputs'!$H$30)^'MP Calculations'!$C$40)</f>
        <v>991.99470389876853</v>
      </c>
    </row>
    <row r="199" spans="3:17">
      <c r="C199" s="159"/>
      <c r="D199" s="165" t="s">
        <v>291</v>
      </c>
      <c r="E199" s="162">
        <v>25805</v>
      </c>
      <c r="F199" s="166" t="str">
        <f t="shared" si="7"/>
        <v>Date check - OK</v>
      </c>
      <c r="G199" s="68"/>
      <c r="H199" s="162" t="s">
        <v>279</v>
      </c>
      <c r="I199" s="173">
        <v>150735.53351548137</v>
      </c>
      <c r="J199" s="168">
        <f>IFERROR(MIN('MP Calculations'!$E$30/I199,1),"-")</f>
        <v>0.24630200300931615</v>
      </c>
      <c r="K199" s="12"/>
      <c r="L199" s="159">
        <v>0.91466999999999998</v>
      </c>
      <c r="M199" s="187" t="s">
        <v>280</v>
      </c>
      <c r="N199" s="272">
        <v>297.51652200000001</v>
      </c>
      <c r="O199" s="186">
        <f t="shared" si="8"/>
        <v>272.12943717773999</v>
      </c>
      <c r="P199" s="186">
        <f t="shared" si="9"/>
        <v>67.026025454675221</v>
      </c>
      <c r="Q199" s="215">
        <f>IF(P199="-",0,P199/(1+'General inputs'!$H$30)^'MP Calculations'!$C$40)</f>
        <v>148.88417342953545</v>
      </c>
    </row>
    <row r="200" spans="3:17">
      <c r="C200" s="159"/>
      <c r="D200" s="165" t="s">
        <v>291</v>
      </c>
      <c r="E200" s="162">
        <v>25805</v>
      </c>
      <c r="F200" s="166" t="str">
        <f t="shared" si="7"/>
        <v>Date check - OK</v>
      </c>
      <c r="G200" s="68"/>
      <c r="H200" s="162" t="s">
        <v>279</v>
      </c>
      <c r="I200" s="173">
        <v>150735.53351548137</v>
      </c>
      <c r="J200" s="168">
        <f>IFERROR(MIN('MP Calculations'!$E$30/I200,1),"-")</f>
        <v>0.24630200300931615</v>
      </c>
      <c r="K200" s="12"/>
      <c r="L200" s="159">
        <v>26.206925999999999</v>
      </c>
      <c r="M200" s="187" t="s">
        <v>280</v>
      </c>
      <c r="N200" s="272">
        <v>297.51652200000001</v>
      </c>
      <c r="O200" s="186">
        <f t="shared" si="8"/>
        <v>7796.9934758313721</v>
      </c>
      <c r="P200" s="186">
        <f t="shared" si="9"/>
        <v>1920.415110547837</v>
      </c>
      <c r="Q200" s="215">
        <f>IF(P200="-",0,P200/(1+'General inputs'!$H$30)^'MP Calculations'!$C$40)</f>
        <v>4265.7969711907053</v>
      </c>
    </row>
    <row r="201" spans="3:17">
      <c r="C201" s="159"/>
      <c r="D201" s="165" t="s">
        <v>291</v>
      </c>
      <c r="E201" s="162">
        <v>25805</v>
      </c>
      <c r="F201" s="166" t="str">
        <f t="shared" si="7"/>
        <v>Date check - OK</v>
      </c>
      <c r="G201" s="68"/>
      <c r="H201" s="162" t="s">
        <v>279</v>
      </c>
      <c r="I201" s="173">
        <v>150735.53351548137</v>
      </c>
      <c r="J201" s="168">
        <f>IFERROR(MIN('MP Calculations'!$E$30/I201,1),"-")</f>
        <v>0.24630200300931615</v>
      </c>
      <c r="K201" s="12"/>
      <c r="L201" s="159">
        <v>17.382038000000001</v>
      </c>
      <c r="M201" s="187" t="s">
        <v>280</v>
      </c>
      <c r="N201" s="272">
        <v>297.51652200000001</v>
      </c>
      <c r="O201" s="186">
        <f t="shared" si="8"/>
        <v>5171.4434910318369</v>
      </c>
      <c r="P201" s="186">
        <f t="shared" si="9"/>
        <v>1273.7368902906319</v>
      </c>
      <c r="Q201" s="215">
        <f>IF(P201="-",0,P201/(1+'General inputs'!$H$30)^'MP Calculations'!$C$40)</f>
        <v>2829.3377503917</v>
      </c>
    </row>
    <row r="202" spans="3:17">
      <c r="C202" s="159"/>
      <c r="D202" s="165" t="s">
        <v>291</v>
      </c>
      <c r="E202" s="162">
        <v>25805</v>
      </c>
      <c r="F202" s="166" t="str">
        <f t="shared" si="7"/>
        <v>Date check - OK</v>
      </c>
      <c r="G202" s="68"/>
      <c r="H202" s="162" t="s">
        <v>279</v>
      </c>
      <c r="I202" s="173">
        <v>150735.53351548137</v>
      </c>
      <c r="J202" s="168">
        <f>IFERROR(MIN('MP Calculations'!$E$30/I202,1),"-")</f>
        <v>0.24630200300931615</v>
      </c>
      <c r="K202" s="12"/>
      <c r="L202" s="159">
        <v>15.654019999999999</v>
      </c>
      <c r="M202" s="187" t="s">
        <v>280</v>
      </c>
      <c r="N202" s="272">
        <v>297.51652200000001</v>
      </c>
      <c r="O202" s="186">
        <f t="shared" si="8"/>
        <v>4657.3295857184403</v>
      </c>
      <c r="P202" s="186">
        <f t="shared" si="9"/>
        <v>1147.1096056370004</v>
      </c>
      <c r="Q202" s="215">
        <f>IF(P202="-",0,P202/(1+'General inputs'!$H$30)^'MP Calculations'!$C$40)</f>
        <v>2548.0619551853861</v>
      </c>
    </row>
    <row r="203" spans="3:17">
      <c r="C203" s="159"/>
      <c r="D203" s="165" t="s">
        <v>291</v>
      </c>
      <c r="E203" s="162">
        <v>25805</v>
      </c>
      <c r="F203" s="166" t="str">
        <f t="shared" si="7"/>
        <v>Date check - OK</v>
      </c>
      <c r="G203" s="68"/>
      <c r="H203" s="162" t="s">
        <v>279</v>
      </c>
      <c r="I203" s="173">
        <v>150735.53351548137</v>
      </c>
      <c r="J203" s="168">
        <f>IFERROR(MIN('MP Calculations'!$E$30/I203,1),"-")</f>
        <v>0.24630200300931615</v>
      </c>
      <c r="K203" s="12"/>
      <c r="L203" s="159">
        <v>36.267307000000002</v>
      </c>
      <c r="M203" s="187" t="s">
        <v>280</v>
      </c>
      <c r="N203" s="272">
        <v>297.51652200000001</v>
      </c>
      <c r="O203" s="186">
        <f t="shared" si="8"/>
        <v>10790.123040946255</v>
      </c>
      <c r="P203" s="186">
        <f t="shared" si="9"/>
        <v>2657.6289177020362</v>
      </c>
      <c r="Q203" s="215">
        <f>IF(P203="-",0,P203/(1+'General inputs'!$H$30)^'MP Calculations'!$C$40)</f>
        <v>5903.3618957768449</v>
      </c>
    </row>
    <row r="204" spans="3:17">
      <c r="C204" s="159"/>
      <c r="D204" s="165" t="s">
        <v>291</v>
      </c>
      <c r="E204" s="162">
        <v>25805</v>
      </c>
      <c r="F204" s="166" t="str">
        <f t="shared" si="7"/>
        <v>Date check - OK</v>
      </c>
      <c r="G204" s="68"/>
      <c r="H204" s="162" t="s">
        <v>279</v>
      </c>
      <c r="I204" s="173">
        <v>150735.53351548137</v>
      </c>
      <c r="J204" s="168">
        <f>IFERROR(MIN('MP Calculations'!$E$30/I204,1),"-")</f>
        <v>0.24630200300931615</v>
      </c>
      <c r="K204" s="12"/>
      <c r="L204" s="159">
        <v>14.773479999999999</v>
      </c>
      <c r="M204" s="187" t="s">
        <v>280</v>
      </c>
      <c r="N204" s="272">
        <v>297.51652200000001</v>
      </c>
      <c r="O204" s="186">
        <f t="shared" si="8"/>
        <v>4395.3543874365596</v>
      </c>
      <c r="P204" s="186">
        <f t="shared" si="9"/>
        <v>1082.5845895614104</v>
      </c>
      <c r="Q204" s="215">
        <f>IF(P204="-",0,P204/(1+'General inputs'!$H$30)^'MP Calculations'!$C$40)</f>
        <v>2404.7332463924404</v>
      </c>
    </row>
    <row r="205" spans="3:17">
      <c r="C205" s="159"/>
      <c r="D205" s="165" t="s">
        <v>291</v>
      </c>
      <c r="E205" s="162">
        <v>25805</v>
      </c>
      <c r="F205" s="166" t="str">
        <f t="shared" si="7"/>
        <v>Date check - OK</v>
      </c>
      <c r="G205" s="68"/>
      <c r="H205" s="162" t="s">
        <v>279</v>
      </c>
      <c r="I205" s="173">
        <v>150735.53351548137</v>
      </c>
      <c r="J205" s="168">
        <f>IFERROR(MIN('MP Calculations'!$E$30/I205,1),"-")</f>
        <v>0.24630200300931615</v>
      </c>
      <c r="K205" s="12"/>
      <c r="L205" s="159">
        <v>11.580098</v>
      </c>
      <c r="M205" s="187" t="s">
        <v>280</v>
      </c>
      <c r="N205" s="272">
        <v>297.51652200000001</v>
      </c>
      <c r="O205" s="186">
        <f t="shared" si="8"/>
        <v>3445.2704813791561</v>
      </c>
      <c r="P205" s="186">
        <f t="shared" si="9"/>
        <v>848.57702047255702</v>
      </c>
      <c r="Q205" s="215">
        <f>IF(P205="-",0,P205/(1+'General inputs'!$H$30)^'MP Calculations'!$C$40)</f>
        <v>1884.9348059551717</v>
      </c>
    </row>
    <row r="206" spans="3:17">
      <c r="C206" s="159"/>
      <c r="D206" s="165" t="s">
        <v>278</v>
      </c>
      <c r="E206" s="162">
        <v>25812</v>
      </c>
      <c r="F206" s="166" t="str">
        <f t="shared" si="7"/>
        <v>Date check - OK</v>
      </c>
      <c r="G206" s="68"/>
      <c r="H206" s="162" t="s">
        <v>279</v>
      </c>
      <c r="I206" s="173">
        <v>150735.53351548137</v>
      </c>
      <c r="J206" s="168">
        <f>IFERROR(MIN('MP Calculations'!$E$30/I206,1),"-")</f>
        <v>0.24630200300931615</v>
      </c>
      <c r="K206" s="12"/>
      <c r="L206" s="159">
        <v>20.261941</v>
      </c>
      <c r="M206" s="187" t="s">
        <v>280</v>
      </c>
      <c r="N206" s="272">
        <v>192.78728599999999</v>
      </c>
      <c r="O206" s="186">
        <f t="shared" si="8"/>
        <v>3906.2446144821261</v>
      </c>
      <c r="P206" s="186">
        <f t="shared" si="9"/>
        <v>962.11587279130163</v>
      </c>
      <c r="Q206" s="215">
        <f>IF(P206="-",0,P206/(1+'General inputs'!$H$30)^'MP Calculations'!$C$40)</f>
        <v>2137.1374103158528</v>
      </c>
    </row>
    <row r="207" spans="3:17">
      <c r="C207" s="159"/>
      <c r="D207" s="165" t="s">
        <v>278</v>
      </c>
      <c r="E207" s="162">
        <v>25812</v>
      </c>
      <c r="F207" s="166" t="str">
        <f t="shared" si="7"/>
        <v>Date check - OK</v>
      </c>
      <c r="G207" s="68"/>
      <c r="H207" s="162" t="s">
        <v>279</v>
      </c>
      <c r="I207" s="173">
        <v>150735.53351548137</v>
      </c>
      <c r="J207" s="168">
        <f>IFERROR(MIN('MP Calculations'!$E$30/I207,1),"-")</f>
        <v>0.24630200300931615</v>
      </c>
      <c r="K207" s="12"/>
      <c r="L207" s="159">
        <v>1.9995890000000001</v>
      </c>
      <c r="M207" s="187" t="s">
        <v>280</v>
      </c>
      <c r="N207" s="272">
        <v>192.78728599999999</v>
      </c>
      <c r="O207" s="186">
        <f t="shared" si="8"/>
        <v>385.49533642545401</v>
      </c>
      <c r="P207" s="186">
        <f t="shared" si="9"/>
        <v>94.948273512339512</v>
      </c>
      <c r="Q207" s="215">
        <f>IF(P207="-",0,P207/(1+'General inputs'!$H$30)^'MP Calculations'!$C$40)</f>
        <v>210.90755605082776</v>
      </c>
    </row>
    <row r="208" spans="3:17">
      <c r="C208" s="159"/>
      <c r="D208" s="165" t="s">
        <v>289</v>
      </c>
      <c r="E208" s="162">
        <v>25822</v>
      </c>
      <c r="F208" s="166" t="str">
        <f t="shared" si="7"/>
        <v>Date check - OK</v>
      </c>
      <c r="G208" s="68"/>
      <c r="H208" s="162" t="s">
        <v>279</v>
      </c>
      <c r="I208" s="173">
        <v>150735.53351548137</v>
      </c>
      <c r="J208" s="168">
        <f>IFERROR(MIN('MP Calculations'!$E$30/I208,1),"-")</f>
        <v>0.24630200300931615</v>
      </c>
      <c r="K208" s="12"/>
      <c r="L208" s="159">
        <v>11.389538999999999</v>
      </c>
      <c r="M208" s="187" t="s">
        <v>280</v>
      </c>
      <c r="N208" s="272">
        <v>315.45229399999999</v>
      </c>
      <c r="O208" s="186">
        <f t="shared" si="8"/>
        <v>3592.8562051524655</v>
      </c>
      <c r="P208" s="186">
        <f t="shared" si="9"/>
        <v>884.92767985350281</v>
      </c>
      <c r="Q208" s="215">
        <f>IF(P208="-",0,P208/(1+'General inputs'!$H$30)^'MP Calculations'!$C$40)</f>
        <v>1965.6801259832923</v>
      </c>
    </row>
    <row r="209" spans="3:17">
      <c r="C209" s="159"/>
      <c r="D209" s="165" t="s">
        <v>289</v>
      </c>
      <c r="E209" s="162">
        <v>25822</v>
      </c>
      <c r="F209" s="166" t="str">
        <f t="shared" si="7"/>
        <v>Date check - OK</v>
      </c>
      <c r="G209" s="68"/>
      <c r="H209" s="162" t="s">
        <v>279</v>
      </c>
      <c r="I209" s="173">
        <v>150735.53351548137</v>
      </c>
      <c r="J209" s="168">
        <f>IFERROR(MIN('MP Calculations'!$E$30/I209,1),"-")</f>
        <v>0.24630200300931615</v>
      </c>
      <c r="K209" s="12"/>
      <c r="L209" s="159">
        <v>94.467837000000003</v>
      </c>
      <c r="M209" s="187" t="s">
        <v>280</v>
      </c>
      <c r="N209" s="272">
        <v>315.45229399999999</v>
      </c>
      <c r="O209" s="186">
        <f t="shared" si="8"/>
        <v>29800.095890868077</v>
      </c>
      <c r="P209" s="186">
        <f t="shared" si="9"/>
        <v>7339.8233077904988</v>
      </c>
      <c r="Q209" s="215">
        <f>IF(P209="-",0,P209/(1+'General inputs'!$H$30)^'MP Calculations'!$C$40)</f>
        <v>16303.868816422606</v>
      </c>
    </row>
    <row r="210" spans="3:17">
      <c r="C210" s="159"/>
      <c r="D210" s="165" t="s">
        <v>289</v>
      </c>
      <c r="E210" s="162">
        <v>25822</v>
      </c>
      <c r="F210" s="166" t="str">
        <f t="shared" si="7"/>
        <v>Date check - OK</v>
      </c>
      <c r="G210" s="68"/>
      <c r="H210" s="162" t="s">
        <v>279</v>
      </c>
      <c r="I210" s="173">
        <v>150735.53351548137</v>
      </c>
      <c r="J210" s="168">
        <f>IFERROR(MIN('MP Calculations'!$E$30/I210,1),"-")</f>
        <v>0.24630200300931615</v>
      </c>
      <c r="K210" s="12"/>
      <c r="L210" s="159">
        <v>11.504436</v>
      </c>
      <c r="M210" s="187" t="s">
        <v>280</v>
      </c>
      <c r="N210" s="272">
        <v>315.45229399999999</v>
      </c>
      <c r="O210" s="186">
        <f t="shared" si="8"/>
        <v>3629.1007273761838</v>
      </c>
      <c r="P210" s="186">
        <f t="shared" si="9"/>
        <v>893.85477827532031</v>
      </c>
      <c r="Q210" s="215">
        <f>IF(P210="-",0,P210/(1+'General inputs'!$H$30)^'MP Calculations'!$C$40)</f>
        <v>1985.509791559318</v>
      </c>
    </row>
    <row r="211" spans="3:17">
      <c r="C211" s="159"/>
      <c r="D211" s="165" t="s">
        <v>289</v>
      </c>
      <c r="E211" s="162">
        <v>25822</v>
      </c>
      <c r="F211" s="166" t="str">
        <f t="shared" si="7"/>
        <v>Date check - OK</v>
      </c>
      <c r="G211" s="68"/>
      <c r="H211" s="162" t="s">
        <v>279</v>
      </c>
      <c r="I211" s="173">
        <v>150735.53351548137</v>
      </c>
      <c r="J211" s="168">
        <f>IFERROR(MIN('MP Calculations'!$E$30/I211,1),"-")</f>
        <v>0.24630200300931615</v>
      </c>
      <c r="K211" s="12"/>
      <c r="L211" s="159">
        <v>49.947482999999998</v>
      </c>
      <c r="M211" s="187" t="s">
        <v>280</v>
      </c>
      <c r="N211" s="272">
        <v>315.45229399999999</v>
      </c>
      <c r="O211" s="186">
        <f t="shared" si="8"/>
        <v>15756.048091876</v>
      </c>
      <c r="P211" s="186">
        <f t="shared" si="9"/>
        <v>3880.7462045401726</v>
      </c>
      <c r="Q211" s="215">
        <f>IF(P211="-",0,P211/(1+'General inputs'!$H$30)^'MP Calculations'!$C$40)</f>
        <v>8620.2588775531949</v>
      </c>
    </row>
    <row r="212" spans="3:17">
      <c r="C212" s="159"/>
      <c r="D212" s="165" t="s">
        <v>289</v>
      </c>
      <c r="E212" s="162">
        <v>25822</v>
      </c>
      <c r="F212" s="166" t="str">
        <f t="shared" si="7"/>
        <v>Date check - OK</v>
      </c>
      <c r="G212" s="68"/>
      <c r="H212" s="162" t="s">
        <v>279</v>
      </c>
      <c r="I212" s="173">
        <v>150735.53351548137</v>
      </c>
      <c r="J212" s="168">
        <f>IFERROR(MIN('MP Calculations'!$E$30/I212,1),"-")</f>
        <v>0.24630200300931615</v>
      </c>
      <c r="K212" s="12"/>
      <c r="L212" s="159">
        <v>0.91494399999999998</v>
      </c>
      <c r="M212" s="187" t="s">
        <v>280</v>
      </c>
      <c r="N212" s="272">
        <v>315.45229399999999</v>
      </c>
      <c r="O212" s="186">
        <f t="shared" si="8"/>
        <v>288.62118368153597</v>
      </c>
      <c r="P212" s="186">
        <f t="shared" si="9"/>
        <v>71.087975651682058</v>
      </c>
      <c r="Q212" s="215">
        <f>IF(P212="-",0,P212/(1+'General inputs'!$H$30)^'MP Calculations'!$C$40)</f>
        <v>157.90693874332027</v>
      </c>
    </row>
    <row r="213" spans="3:17">
      <c r="C213" s="159"/>
      <c r="D213" s="165" t="s">
        <v>289</v>
      </c>
      <c r="E213" s="162">
        <v>25822</v>
      </c>
      <c r="F213" s="166" t="str">
        <f t="shared" si="7"/>
        <v>Date check - OK</v>
      </c>
      <c r="G213" s="68"/>
      <c r="H213" s="162" t="s">
        <v>279</v>
      </c>
      <c r="I213" s="173">
        <v>150735.53351548137</v>
      </c>
      <c r="J213" s="168">
        <f>IFERROR(MIN('MP Calculations'!$E$30/I213,1),"-")</f>
        <v>0.24630200300931615</v>
      </c>
      <c r="K213" s="12"/>
      <c r="L213" s="159">
        <v>0.91524000000000005</v>
      </c>
      <c r="M213" s="187" t="s">
        <v>280</v>
      </c>
      <c r="N213" s="272">
        <v>315.45229399999999</v>
      </c>
      <c r="O213" s="186">
        <f t="shared" si="8"/>
        <v>288.71455756056002</v>
      </c>
      <c r="P213" s="186">
        <f t="shared" si="9"/>
        <v>71.110973825114442</v>
      </c>
      <c r="Q213" s="215">
        <f>IF(P213="-",0,P213/(1+'General inputs'!$H$30)^'MP Calculations'!$C$40)</f>
        <v>157.95802433311383</v>
      </c>
    </row>
    <row r="214" spans="3:17">
      <c r="C214" s="159"/>
      <c r="D214" s="165" t="s">
        <v>289</v>
      </c>
      <c r="E214" s="162">
        <v>25822</v>
      </c>
      <c r="F214" s="166" t="str">
        <f t="shared" si="7"/>
        <v>Date check - OK</v>
      </c>
      <c r="G214" s="68"/>
      <c r="H214" s="162" t="s">
        <v>279</v>
      </c>
      <c r="I214" s="173">
        <v>150735.53351548137</v>
      </c>
      <c r="J214" s="168">
        <f>IFERROR(MIN('MP Calculations'!$E$30/I214,1),"-")</f>
        <v>0.24630200300931615</v>
      </c>
      <c r="K214" s="12"/>
      <c r="L214" s="159">
        <v>53.987276999999999</v>
      </c>
      <c r="M214" s="187" t="s">
        <v>280</v>
      </c>
      <c r="N214" s="272">
        <v>315.45229399999999</v>
      </c>
      <c r="O214" s="186">
        <f t="shared" si="8"/>
        <v>17030.410376463438</v>
      </c>
      <c r="P214" s="186">
        <f t="shared" si="9"/>
        <v>4194.6241877935872</v>
      </c>
      <c r="Q214" s="215">
        <f>IF(P214="-",0,P214/(1+'General inputs'!$H$30)^'MP Calculations'!$C$40)</f>
        <v>9317.472590844538</v>
      </c>
    </row>
    <row r="215" spans="3:17">
      <c r="C215" s="159"/>
      <c r="D215" s="165" t="s">
        <v>289</v>
      </c>
      <c r="E215" s="162">
        <v>25822</v>
      </c>
      <c r="F215" s="166" t="str">
        <f t="shared" ref="F215:F278" si="10">IF(E215="","-",IF(OR(E215&lt;$E$15,E215&gt;$E$16),"ERROR - date outside of range","Date check - OK"))</f>
        <v>Date check - OK</v>
      </c>
      <c r="G215" s="68"/>
      <c r="H215" s="162" t="s">
        <v>279</v>
      </c>
      <c r="I215" s="173">
        <v>150735.53351548137</v>
      </c>
      <c r="J215" s="168">
        <f>IFERROR(MIN('MP Calculations'!$E$30/I215,1),"-")</f>
        <v>0.24630200300931615</v>
      </c>
      <c r="K215" s="12"/>
      <c r="L215" s="159">
        <v>7.6195029999999999</v>
      </c>
      <c r="M215" s="187" t="s">
        <v>280</v>
      </c>
      <c r="N215" s="272">
        <v>315.45229399999999</v>
      </c>
      <c r="O215" s="186">
        <f t="shared" ref="O215:O278" si="11">IF(N215="","-",L215*N215)</f>
        <v>2403.589700489882</v>
      </c>
      <c r="P215" s="186">
        <f t="shared" ref="P215:P278" si="12">IF(O215="-","-",IF(OR(E215&lt;$E$15,E215&gt;$E$16),0,O215*J215))</f>
        <v>592.00895764322024</v>
      </c>
      <c r="Q215" s="215">
        <f>IF(P215="-",0,P215/(1+'General inputs'!$H$30)^'MP Calculations'!$C$40)</f>
        <v>1315.0229888119329</v>
      </c>
    </row>
    <row r="216" spans="3:17">
      <c r="C216" s="159"/>
      <c r="D216" s="165" t="s">
        <v>289</v>
      </c>
      <c r="E216" s="162">
        <v>25822</v>
      </c>
      <c r="F216" s="166" t="str">
        <f t="shared" si="10"/>
        <v>Date check - OK</v>
      </c>
      <c r="G216" s="68"/>
      <c r="H216" s="162" t="s">
        <v>279</v>
      </c>
      <c r="I216" s="173">
        <v>150735.53351548137</v>
      </c>
      <c r="J216" s="168">
        <f>IFERROR(MIN('MP Calculations'!$E$30/I216,1),"-")</f>
        <v>0.24630200300931615</v>
      </c>
      <c r="K216" s="12"/>
      <c r="L216" s="159">
        <v>67.644093999999996</v>
      </c>
      <c r="M216" s="187" t="s">
        <v>280</v>
      </c>
      <c r="N216" s="272">
        <v>315.45229399999999</v>
      </c>
      <c r="O216" s="186">
        <f t="shared" si="11"/>
        <v>21338.484627851634</v>
      </c>
      <c r="P216" s="186">
        <f t="shared" si="12"/>
        <v>5255.7115050233597</v>
      </c>
      <c r="Q216" s="215">
        <f>IF(P216="-",0,P216/(1+'General inputs'!$H$30)^'MP Calculations'!$C$40)</f>
        <v>11674.454182556965</v>
      </c>
    </row>
    <row r="217" spans="3:17">
      <c r="C217" s="159"/>
      <c r="D217" s="165" t="s">
        <v>289</v>
      </c>
      <c r="E217" s="162">
        <v>25822</v>
      </c>
      <c r="F217" s="166" t="str">
        <f t="shared" si="10"/>
        <v>Date check - OK</v>
      </c>
      <c r="G217" s="68"/>
      <c r="H217" s="162" t="s">
        <v>279</v>
      </c>
      <c r="I217" s="173">
        <v>150735.53351548137</v>
      </c>
      <c r="J217" s="168">
        <f>IFERROR(MIN('MP Calculations'!$E$30/I217,1),"-")</f>
        <v>0.24630200300931615</v>
      </c>
      <c r="K217" s="12"/>
      <c r="L217" s="159">
        <v>48.733203000000003</v>
      </c>
      <c r="M217" s="187" t="s">
        <v>280</v>
      </c>
      <c r="N217" s="272">
        <v>315.45229399999999</v>
      </c>
      <c r="O217" s="186">
        <f t="shared" si="11"/>
        <v>15373.000680317682</v>
      </c>
      <c r="P217" s="186">
        <f t="shared" si="12"/>
        <v>3786.4008598258251</v>
      </c>
      <c r="Q217" s="215">
        <f>IF(P217="-",0,P217/(1+'General inputs'!$H$30)^'MP Calculations'!$C$40)</f>
        <v>8410.6906006124882</v>
      </c>
    </row>
    <row r="218" spans="3:17">
      <c r="C218" s="159"/>
      <c r="D218" s="165" t="s">
        <v>289</v>
      </c>
      <c r="E218" s="162">
        <v>25822</v>
      </c>
      <c r="F218" s="166" t="str">
        <f t="shared" si="10"/>
        <v>Date check - OK</v>
      </c>
      <c r="G218" s="68"/>
      <c r="H218" s="162" t="s">
        <v>279</v>
      </c>
      <c r="I218" s="173">
        <v>150735.53351548137</v>
      </c>
      <c r="J218" s="168">
        <f>IFERROR(MIN('MP Calculations'!$E$30/I218,1),"-")</f>
        <v>0.24630200300931615</v>
      </c>
      <c r="K218" s="12"/>
      <c r="L218" s="159">
        <v>97.563185000000004</v>
      </c>
      <c r="M218" s="187" t="s">
        <v>280</v>
      </c>
      <c r="N218" s="272">
        <v>315.45229399999999</v>
      </c>
      <c r="O218" s="186">
        <f t="shared" si="11"/>
        <v>30776.530518196392</v>
      </c>
      <c r="P218" s="186">
        <f t="shared" si="12"/>
        <v>7580.3211123091178</v>
      </c>
      <c r="Q218" s="215">
        <f>IF(P218="-",0,P218/(1+'General inputs'!$H$30)^'MP Calculations'!$C$40)</f>
        <v>16838.083945463575</v>
      </c>
    </row>
    <row r="219" spans="3:17">
      <c r="C219" s="159"/>
      <c r="D219" s="165" t="s">
        <v>281</v>
      </c>
      <c r="E219" s="162">
        <v>25861</v>
      </c>
      <c r="F219" s="166" t="str">
        <f t="shared" si="10"/>
        <v>Date check - OK</v>
      </c>
      <c r="G219" s="68"/>
      <c r="H219" s="162" t="s">
        <v>279</v>
      </c>
      <c r="I219" s="173">
        <v>150735.53351548137</v>
      </c>
      <c r="J219" s="168">
        <f>IFERROR(MIN('MP Calculations'!$E$30/I219,1),"-")</f>
        <v>0.24630200300931615</v>
      </c>
      <c r="K219" s="12"/>
      <c r="L219" s="159">
        <v>3.058554</v>
      </c>
      <c r="M219" s="187" t="s">
        <v>280</v>
      </c>
      <c r="N219" s="272">
        <v>421.28581700000001</v>
      </c>
      <c r="O219" s="186">
        <f t="shared" si="11"/>
        <v>1288.525420728618</v>
      </c>
      <c r="P219" s="186">
        <f t="shared" si="12"/>
        <v>317.36639205388042</v>
      </c>
      <c r="Q219" s="215">
        <f>IF(P219="-",0,P219/(1+'General inputs'!$H$30)^'MP Calculations'!$C$40)</f>
        <v>704.9624774067521</v>
      </c>
    </row>
    <row r="220" spans="3:17">
      <c r="C220" s="159"/>
      <c r="D220" s="165" t="s">
        <v>281</v>
      </c>
      <c r="E220" s="162">
        <v>25861</v>
      </c>
      <c r="F220" s="166" t="str">
        <f t="shared" si="10"/>
        <v>Date check - OK</v>
      </c>
      <c r="G220" s="68"/>
      <c r="H220" s="162" t="s">
        <v>279</v>
      </c>
      <c r="I220" s="173">
        <v>150735.53351548137</v>
      </c>
      <c r="J220" s="168">
        <f>IFERROR(MIN('MP Calculations'!$E$30/I220,1),"-")</f>
        <v>0.24630200300931615</v>
      </c>
      <c r="K220" s="12"/>
      <c r="L220" s="159">
        <v>2.1853660000000001</v>
      </c>
      <c r="M220" s="187" t="s">
        <v>280</v>
      </c>
      <c r="N220" s="272">
        <v>421.28581700000001</v>
      </c>
      <c r="O220" s="186">
        <f t="shared" si="11"/>
        <v>920.6637007540221</v>
      </c>
      <c r="P220" s="186">
        <f t="shared" si="12"/>
        <v>226.76131359368529</v>
      </c>
      <c r="Q220" s="215">
        <f>IF(P220="-",0,P220/(1+'General inputs'!$H$30)^'MP Calculations'!$C$40)</f>
        <v>503.70241277429938</v>
      </c>
    </row>
    <row r="221" spans="3:17">
      <c r="C221" s="159"/>
      <c r="D221" s="165" t="s">
        <v>292</v>
      </c>
      <c r="E221" s="162">
        <v>25861</v>
      </c>
      <c r="F221" s="166" t="str">
        <f t="shared" si="10"/>
        <v>Date check - OK</v>
      </c>
      <c r="G221" s="68"/>
      <c r="H221" s="162" t="s">
        <v>279</v>
      </c>
      <c r="I221" s="173">
        <v>150735.53351548137</v>
      </c>
      <c r="J221" s="168">
        <f>IFERROR(MIN('MP Calculations'!$E$30/I221,1),"-")</f>
        <v>0.24630200300931615</v>
      </c>
      <c r="K221" s="12"/>
      <c r="L221" s="159">
        <v>14.105601999999999</v>
      </c>
      <c r="M221" s="187" t="s">
        <v>280</v>
      </c>
      <c r="N221" s="272">
        <v>560.03424299999995</v>
      </c>
      <c r="O221" s="186">
        <f t="shared" si="11"/>
        <v>7899.6201381292849</v>
      </c>
      <c r="P221" s="186">
        <f t="shared" si="12"/>
        <v>1945.6922630339736</v>
      </c>
      <c r="Q221" s="215">
        <f>IF(P221="-",0,P221/(1+'General inputs'!$H$30)^'MP Calculations'!$C$40)</f>
        <v>4321.944832100281</v>
      </c>
    </row>
    <row r="222" spans="3:17">
      <c r="C222" s="159"/>
      <c r="D222" s="165" t="s">
        <v>281</v>
      </c>
      <c r="E222" s="162">
        <v>25861</v>
      </c>
      <c r="F222" s="166" t="str">
        <f t="shared" si="10"/>
        <v>Date check - OK</v>
      </c>
      <c r="G222" s="68"/>
      <c r="H222" s="162" t="s">
        <v>279</v>
      </c>
      <c r="I222" s="173">
        <v>150735.53351548137</v>
      </c>
      <c r="J222" s="168">
        <f>IFERROR(MIN('MP Calculations'!$E$30/I222,1),"-")</f>
        <v>0.24630200300931615</v>
      </c>
      <c r="K222" s="12"/>
      <c r="L222" s="159">
        <v>0.76458899999999996</v>
      </c>
      <c r="M222" s="187" t="s">
        <v>280</v>
      </c>
      <c r="N222" s="272">
        <v>421.28581700000001</v>
      </c>
      <c r="O222" s="186">
        <f t="shared" si="11"/>
        <v>322.11050153421297</v>
      </c>
      <c r="P222" s="186">
        <f t="shared" si="12"/>
        <v>79.336461718212064</v>
      </c>
      <c r="Q222" s="215">
        <f>IF(P222="-",0,P222/(1+'General inputs'!$H$30)^'MP Calculations'!$C$40)</f>
        <v>176.22921015550199</v>
      </c>
    </row>
    <row r="223" spans="3:17">
      <c r="C223" s="159"/>
      <c r="D223" s="165" t="s">
        <v>281</v>
      </c>
      <c r="E223" s="162">
        <v>25861</v>
      </c>
      <c r="F223" s="166" t="str">
        <f t="shared" si="10"/>
        <v>Date check - OK</v>
      </c>
      <c r="G223" s="68"/>
      <c r="H223" s="162" t="s">
        <v>279</v>
      </c>
      <c r="I223" s="173">
        <v>150735.53351548137</v>
      </c>
      <c r="J223" s="168">
        <f>IFERROR(MIN('MP Calculations'!$E$30/I223,1),"-")</f>
        <v>0.24630200300931615</v>
      </c>
      <c r="K223" s="12"/>
      <c r="L223" s="159">
        <v>6.1708030000000003</v>
      </c>
      <c r="M223" s="187" t="s">
        <v>280</v>
      </c>
      <c r="N223" s="272">
        <v>421.28581700000001</v>
      </c>
      <c r="O223" s="186">
        <f t="shared" si="11"/>
        <v>2599.671783401051</v>
      </c>
      <c r="P223" s="186">
        <f t="shared" si="12"/>
        <v>640.30436741847996</v>
      </c>
      <c r="Q223" s="215">
        <f>IF(P223="-",0,P223/(1+'General inputs'!$H$30)^'MP Calculations'!$C$40)</f>
        <v>1422.3010515652229</v>
      </c>
    </row>
    <row r="224" spans="3:17">
      <c r="C224" s="159"/>
      <c r="D224" s="165" t="s">
        <v>281</v>
      </c>
      <c r="E224" s="162">
        <v>25861</v>
      </c>
      <c r="F224" s="166" t="str">
        <f t="shared" si="10"/>
        <v>Date check - OK</v>
      </c>
      <c r="G224" s="68"/>
      <c r="H224" s="162" t="s">
        <v>279</v>
      </c>
      <c r="I224" s="173">
        <v>150735.53351548137</v>
      </c>
      <c r="J224" s="168">
        <f>IFERROR(MIN('MP Calculations'!$E$30/I224,1),"-")</f>
        <v>0.24630200300931615</v>
      </c>
      <c r="K224" s="12"/>
      <c r="L224" s="159">
        <v>0.46543000000000001</v>
      </c>
      <c r="M224" s="187" t="s">
        <v>280</v>
      </c>
      <c r="N224" s="272">
        <v>421.28581700000001</v>
      </c>
      <c r="O224" s="186">
        <f t="shared" si="11"/>
        <v>196.07905780631</v>
      </c>
      <c r="P224" s="186">
        <f t="shared" si="12"/>
        <v>48.294664685873641</v>
      </c>
      <c r="Q224" s="215">
        <f>IF(P224="-",0,P224/(1+'General inputs'!$H$30)^'MP Calculations'!$C$40)</f>
        <v>107.27640769442837</v>
      </c>
    </row>
    <row r="225" spans="3:17">
      <c r="C225" s="159"/>
      <c r="D225" s="165" t="s">
        <v>281</v>
      </c>
      <c r="E225" s="162">
        <v>25861</v>
      </c>
      <c r="F225" s="166" t="str">
        <f t="shared" si="10"/>
        <v>Date check - OK</v>
      </c>
      <c r="G225" s="68"/>
      <c r="H225" s="162" t="s">
        <v>279</v>
      </c>
      <c r="I225" s="173">
        <v>150735.53351548137</v>
      </c>
      <c r="J225" s="168">
        <f>IFERROR(MIN('MP Calculations'!$E$30/I225,1),"-")</f>
        <v>0.24630200300931615</v>
      </c>
      <c r="K225" s="12"/>
      <c r="L225" s="159">
        <v>0.47621200000000002</v>
      </c>
      <c r="M225" s="187" t="s">
        <v>280</v>
      </c>
      <c r="N225" s="272">
        <v>421.28581700000001</v>
      </c>
      <c r="O225" s="186">
        <f t="shared" si="11"/>
        <v>200.62136148520401</v>
      </c>
      <c r="P225" s="186">
        <f t="shared" si="12"/>
        <v>49.413443180261822</v>
      </c>
      <c r="Q225" s="215">
        <f>IF(P225="-",0,P225/(1+'General inputs'!$H$30)^'MP Calculations'!$C$40)</f>
        <v>109.76153806368117</v>
      </c>
    </row>
    <row r="226" spans="3:17">
      <c r="C226" s="159"/>
      <c r="D226" s="165" t="s">
        <v>292</v>
      </c>
      <c r="E226" s="162">
        <v>25861</v>
      </c>
      <c r="F226" s="166" t="str">
        <f t="shared" si="10"/>
        <v>Date check - OK</v>
      </c>
      <c r="G226" s="68"/>
      <c r="H226" s="162" t="s">
        <v>279</v>
      </c>
      <c r="I226" s="173">
        <v>150735.53351548137</v>
      </c>
      <c r="J226" s="168">
        <f>IFERROR(MIN('MP Calculations'!$E$30/I226,1),"-")</f>
        <v>0.24630200300931615</v>
      </c>
      <c r="K226" s="12"/>
      <c r="L226" s="159">
        <v>2.3515419999999998</v>
      </c>
      <c r="M226" s="187" t="s">
        <v>280</v>
      </c>
      <c r="N226" s="272">
        <v>560.03424299999995</v>
      </c>
      <c r="O226" s="186">
        <f t="shared" si="11"/>
        <v>1316.9440438527058</v>
      </c>
      <c r="P226" s="186">
        <f t="shared" si="12"/>
        <v>324.36595585211012</v>
      </c>
      <c r="Q226" s="215">
        <f>IF(P226="-",0,P226/(1+'General inputs'!$H$30)^'MP Calculations'!$C$40)</f>
        <v>720.51053151554663</v>
      </c>
    </row>
    <row r="227" spans="3:17">
      <c r="C227" s="159"/>
      <c r="D227" s="165" t="s">
        <v>292</v>
      </c>
      <c r="E227" s="162">
        <v>25861</v>
      </c>
      <c r="F227" s="166" t="str">
        <f t="shared" si="10"/>
        <v>Date check - OK</v>
      </c>
      <c r="G227" s="68"/>
      <c r="H227" s="162" t="s">
        <v>279</v>
      </c>
      <c r="I227" s="173">
        <v>150735.53351548137</v>
      </c>
      <c r="J227" s="168">
        <f>IFERROR(MIN('MP Calculations'!$E$30/I227,1),"-")</f>
        <v>0.24630200300931615</v>
      </c>
      <c r="K227" s="12"/>
      <c r="L227" s="159">
        <v>14.839302</v>
      </c>
      <c r="M227" s="187" t="s">
        <v>280</v>
      </c>
      <c r="N227" s="272">
        <v>560.03424299999995</v>
      </c>
      <c r="O227" s="186">
        <f t="shared" si="11"/>
        <v>8310.5172622183854</v>
      </c>
      <c r="P227" s="186">
        <f t="shared" si="12"/>
        <v>2046.8970477278865</v>
      </c>
      <c r="Q227" s="215">
        <f>IF(P227="-",0,P227/(1+'General inputs'!$H$30)^'MP Calculations'!$C$40)</f>
        <v>4546.7499076519643</v>
      </c>
    </row>
    <row r="228" spans="3:17">
      <c r="C228" s="159"/>
      <c r="D228" s="165" t="s">
        <v>292</v>
      </c>
      <c r="E228" s="162">
        <v>25861</v>
      </c>
      <c r="F228" s="166" t="str">
        <f t="shared" si="10"/>
        <v>Date check - OK</v>
      </c>
      <c r="G228" s="68"/>
      <c r="H228" s="162" t="s">
        <v>279</v>
      </c>
      <c r="I228" s="173">
        <v>150735.53351548137</v>
      </c>
      <c r="J228" s="168">
        <f>IFERROR(MIN('MP Calculations'!$E$30/I228,1),"-")</f>
        <v>0.24630200300931615</v>
      </c>
      <c r="K228" s="12"/>
      <c r="L228" s="159">
        <v>109.99996299999999</v>
      </c>
      <c r="M228" s="187" t="s">
        <v>280</v>
      </c>
      <c r="N228" s="272">
        <v>560.03424299999995</v>
      </c>
      <c r="O228" s="186">
        <f t="shared" si="11"/>
        <v>61603.746008732996</v>
      </c>
      <c r="P228" s="186">
        <f t="shared" si="12"/>
        <v>15173.126034828103</v>
      </c>
      <c r="Q228" s="215">
        <f>IF(P228="-",0,P228/(1+'General inputs'!$H$30)^'MP Calculations'!$C$40)</f>
        <v>33703.898041293956</v>
      </c>
    </row>
    <row r="229" spans="3:17">
      <c r="C229" s="159"/>
      <c r="D229" s="165" t="s">
        <v>292</v>
      </c>
      <c r="E229" s="162">
        <v>25861</v>
      </c>
      <c r="F229" s="166" t="str">
        <f t="shared" si="10"/>
        <v>Date check - OK</v>
      </c>
      <c r="G229" s="68"/>
      <c r="H229" s="162" t="s">
        <v>279</v>
      </c>
      <c r="I229" s="173">
        <v>150735.53351548137</v>
      </c>
      <c r="J229" s="168">
        <f>IFERROR(MIN('MP Calculations'!$E$30/I229,1),"-")</f>
        <v>0.24630200300931615</v>
      </c>
      <c r="K229" s="12"/>
      <c r="L229" s="159">
        <v>3.2039849999999999</v>
      </c>
      <c r="M229" s="187" t="s">
        <v>280</v>
      </c>
      <c r="N229" s="272">
        <v>560.03424299999995</v>
      </c>
      <c r="O229" s="186">
        <f t="shared" si="11"/>
        <v>1794.3413140583548</v>
      </c>
      <c r="P229" s="186">
        <f t="shared" si="12"/>
        <v>441.94985973494119</v>
      </c>
      <c r="Q229" s="215">
        <f>IF(P229="-",0,P229/(1+'General inputs'!$H$30)^'MP Calculations'!$C$40)</f>
        <v>981.69836444249722</v>
      </c>
    </row>
    <row r="230" spans="3:17">
      <c r="C230" s="159"/>
      <c r="D230" s="165" t="s">
        <v>278</v>
      </c>
      <c r="E230" s="162">
        <v>25906</v>
      </c>
      <c r="F230" s="166" t="str">
        <f t="shared" si="10"/>
        <v>Date check - OK</v>
      </c>
      <c r="G230" s="68"/>
      <c r="H230" s="162" t="s">
        <v>279</v>
      </c>
      <c r="I230" s="173">
        <v>150735.53351548137</v>
      </c>
      <c r="J230" s="168">
        <f>IFERROR(MIN('MP Calculations'!$E$30/I230,1),"-")</f>
        <v>0.24630200300931615</v>
      </c>
      <c r="K230" s="12"/>
      <c r="L230" s="159">
        <v>35.681047999999997</v>
      </c>
      <c r="M230" s="187" t="s">
        <v>280</v>
      </c>
      <c r="N230" s="272">
        <v>192.78728599999999</v>
      </c>
      <c r="O230" s="186">
        <f t="shared" si="11"/>
        <v>6878.8524055557273</v>
      </c>
      <c r="P230" s="186">
        <f t="shared" si="12"/>
        <v>1694.2751258938283</v>
      </c>
      <c r="Q230" s="215">
        <f>IF(P230="-",0,P230/(1+'General inputs'!$H$30)^'MP Calculations'!$C$40)</f>
        <v>3763.4747095589519</v>
      </c>
    </row>
    <row r="231" spans="3:17">
      <c r="C231" s="159"/>
      <c r="D231" s="165" t="s">
        <v>278</v>
      </c>
      <c r="E231" s="162">
        <v>25906</v>
      </c>
      <c r="F231" s="166" t="str">
        <f t="shared" si="10"/>
        <v>Date check - OK</v>
      </c>
      <c r="G231" s="68"/>
      <c r="H231" s="162" t="s">
        <v>279</v>
      </c>
      <c r="I231" s="173">
        <v>150735.53351548137</v>
      </c>
      <c r="J231" s="168">
        <f>IFERROR(MIN('MP Calculations'!$E$30/I231,1),"-")</f>
        <v>0.24630200300931615</v>
      </c>
      <c r="K231" s="12"/>
      <c r="L231" s="159">
        <v>6.0943389999999997</v>
      </c>
      <c r="M231" s="187" t="s">
        <v>280</v>
      </c>
      <c r="N231" s="272">
        <v>192.78728599999999</v>
      </c>
      <c r="O231" s="186">
        <f t="shared" si="11"/>
        <v>1174.9110757739538</v>
      </c>
      <c r="P231" s="186">
        <f t="shared" si="12"/>
        <v>289.38295132095527</v>
      </c>
      <c r="Q231" s="215">
        <f>IF(P231="-",0,P231/(1+'General inputs'!$H$30)^'MP Calculations'!$C$40)</f>
        <v>642.80316816868151</v>
      </c>
    </row>
    <row r="232" spans="3:17">
      <c r="C232" s="159"/>
      <c r="D232" s="165" t="s">
        <v>278</v>
      </c>
      <c r="E232" s="162">
        <v>25906</v>
      </c>
      <c r="F232" s="166" t="str">
        <f t="shared" si="10"/>
        <v>Date check - OK</v>
      </c>
      <c r="G232" s="68"/>
      <c r="H232" s="162" t="s">
        <v>279</v>
      </c>
      <c r="I232" s="173">
        <v>150735.53351548137</v>
      </c>
      <c r="J232" s="168">
        <f>IFERROR(MIN('MP Calculations'!$E$30/I232,1),"-")</f>
        <v>0.24630200300931615</v>
      </c>
      <c r="K232" s="12"/>
      <c r="L232" s="159">
        <v>40.231122999999997</v>
      </c>
      <c r="M232" s="187" t="s">
        <v>280</v>
      </c>
      <c r="N232" s="272">
        <v>192.78728599999999</v>
      </c>
      <c r="O232" s="186">
        <f t="shared" si="11"/>
        <v>7756.0490159021774</v>
      </c>
      <c r="P232" s="186">
        <f t="shared" si="12"/>
        <v>1910.3304080551416</v>
      </c>
      <c r="Q232" s="215">
        <f>IF(P232="-",0,P232/(1+'General inputs'!$H$30)^'MP Calculations'!$C$40)</f>
        <v>4243.3959324192347</v>
      </c>
    </row>
    <row r="233" spans="3:17">
      <c r="C233" s="159"/>
      <c r="D233" s="165" t="s">
        <v>278</v>
      </c>
      <c r="E233" s="162">
        <v>25906</v>
      </c>
      <c r="F233" s="166" t="str">
        <f t="shared" si="10"/>
        <v>Date check - OK</v>
      </c>
      <c r="G233" s="68"/>
      <c r="H233" s="162" t="s">
        <v>279</v>
      </c>
      <c r="I233" s="173">
        <v>150735.53351548137</v>
      </c>
      <c r="J233" s="168">
        <f>IFERROR(MIN('MP Calculations'!$E$30/I233,1),"-")</f>
        <v>0.24630200300931615</v>
      </c>
      <c r="K233" s="12"/>
      <c r="L233" s="159">
        <v>28.650514999999999</v>
      </c>
      <c r="M233" s="187" t="s">
        <v>280</v>
      </c>
      <c r="N233" s="272">
        <v>192.78728599999999</v>
      </c>
      <c r="O233" s="186">
        <f t="shared" si="11"/>
        <v>5523.4550293522898</v>
      </c>
      <c r="P233" s="186">
        <f t="shared" si="12"/>
        <v>1360.43803726135</v>
      </c>
      <c r="Q233" s="215">
        <f>IF(P233="-",0,P233/(1+'General inputs'!$H$30)^'MP Calculations'!$C$40)</f>
        <v>3021.9260549280784</v>
      </c>
    </row>
    <row r="234" spans="3:17">
      <c r="C234" s="159"/>
      <c r="D234" s="165" t="s">
        <v>278</v>
      </c>
      <c r="E234" s="162">
        <v>25906</v>
      </c>
      <c r="F234" s="166" t="str">
        <f t="shared" si="10"/>
        <v>Date check - OK</v>
      </c>
      <c r="G234" s="68"/>
      <c r="H234" s="162" t="s">
        <v>279</v>
      </c>
      <c r="I234" s="173">
        <v>150735.53351548137</v>
      </c>
      <c r="J234" s="168">
        <f>IFERROR(MIN('MP Calculations'!$E$30/I234,1),"-")</f>
        <v>0.24630200300931615</v>
      </c>
      <c r="K234" s="12"/>
      <c r="L234" s="159">
        <v>13.443047</v>
      </c>
      <c r="M234" s="187" t="s">
        <v>280</v>
      </c>
      <c r="N234" s="272">
        <v>192.78728599999999</v>
      </c>
      <c r="O234" s="186">
        <f t="shared" si="11"/>
        <v>2591.6485467004418</v>
      </c>
      <c r="P234" s="186">
        <f t="shared" si="12"/>
        <v>638.32822814850203</v>
      </c>
      <c r="Q234" s="215">
        <f>IF(P234="-",0,P234/(1+'General inputs'!$H$30)^'MP Calculations'!$C$40)</f>
        <v>1417.9114751313455</v>
      </c>
    </row>
    <row r="235" spans="3:17">
      <c r="C235" s="159"/>
      <c r="D235" s="165" t="s">
        <v>278</v>
      </c>
      <c r="E235" s="162">
        <v>25906</v>
      </c>
      <c r="F235" s="166" t="str">
        <f t="shared" si="10"/>
        <v>Date check - OK</v>
      </c>
      <c r="G235" s="68"/>
      <c r="H235" s="162" t="s">
        <v>279</v>
      </c>
      <c r="I235" s="173">
        <v>150735.53351548137</v>
      </c>
      <c r="J235" s="168">
        <f>IFERROR(MIN('MP Calculations'!$E$30/I235,1),"-")</f>
        <v>0.24630200300931615</v>
      </c>
      <c r="K235" s="12"/>
      <c r="L235" s="159">
        <v>21.024194999999999</v>
      </c>
      <c r="M235" s="187" t="s">
        <v>280</v>
      </c>
      <c r="N235" s="272">
        <v>192.78728599999999</v>
      </c>
      <c r="O235" s="186">
        <f t="shared" si="11"/>
        <v>4053.1974943847695</v>
      </c>
      <c r="P235" s="186">
        <f t="shared" si="12"/>
        <v>998.31066145931015</v>
      </c>
      <c r="Q235" s="215">
        <f>IF(P235="-",0,P235/(1+'General inputs'!$H$30)^'MP Calculations'!$C$40)</f>
        <v>2217.536496443035</v>
      </c>
    </row>
    <row r="236" spans="3:17">
      <c r="C236" s="159"/>
      <c r="D236" s="165" t="s">
        <v>278</v>
      </c>
      <c r="E236" s="162">
        <v>25906</v>
      </c>
      <c r="F236" s="166" t="str">
        <f t="shared" si="10"/>
        <v>Date check - OK</v>
      </c>
      <c r="G236" s="68"/>
      <c r="H236" s="162" t="s">
        <v>279</v>
      </c>
      <c r="I236" s="173">
        <v>150735.53351548137</v>
      </c>
      <c r="J236" s="168">
        <f>IFERROR(MIN('MP Calculations'!$E$30/I236,1),"-")</f>
        <v>0.24630200300931615</v>
      </c>
      <c r="K236" s="12"/>
      <c r="L236" s="159">
        <v>61.855035000000001</v>
      </c>
      <c r="M236" s="187" t="s">
        <v>280</v>
      </c>
      <c r="N236" s="272">
        <v>192.78728599999999</v>
      </c>
      <c r="O236" s="186">
        <f t="shared" si="11"/>
        <v>11924.86432308501</v>
      </c>
      <c r="P236" s="186">
        <f t="shared" si="12"/>
        <v>2937.117968390171</v>
      </c>
      <c r="Q236" s="215">
        <f>IF(P236="-",0,P236/(1+'General inputs'!$H$30)^'MP Calculations'!$C$40)</f>
        <v>6524.1878512476387</v>
      </c>
    </row>
    <row r="237" spans="3:17">
      <c r="C237" s="159"/>
      <c r="D237" s="165" t="s">
        <v>278</v>
      </c>
      <c r="E237" s="162">
        <v>25906</v>
      </c>
      <c r="F237" s="166" t="str">
        <f t="shared" si="10"/>
        <v>Date check - OK</v>
      </c>
      <c r="G237" s="68"/>
      <c r="H237" s="162" t="s">
        <v>279</v>
      </c>
      <c r="I237" s="173">
        <v>150735.53351548137</v>
      </c>
      <c r="J237" s="168">
        <f>IFERROR(MIN('MP Calculations'!$E$30/I237,1),"-")</f>
        <v>0.24630200300931615</v>
      </c>
      <c r="K237" s="12"/>
      <c r="L237" s="159">
        <v>3.9067020000000001</v>
      </c>
      <c r="M237" s="187" t="s">
        <v>280</v>
      </c>
      <c r="N237" s="272">
        <v>192.78728599999999</v>
      </c>
      <c r="O237" s="186">
        <f t="shared" si="11"/>
        <v>753.16247579077196</v>
      </c>
      <c r="P237" s="186">
        <f t="shared" si="12"/>
        <v>185.50542637872272</v>
      </c>
      <c r="Q237" s="215">
        <f>IF(P237="-",0,P237/(1+'General inputs'!$H$30)^'MP Calculations'!$C$40)</f>
        <v>412.06116408866069</v>
      </c>
    </row>
    <row r="238" spans="3:17">
      <c r="C238" s="159"/>
      <c r="D238" s="165" t="s">
        <v>278</v>
      </c>
      <c r="E238" s="162">
        <v>25906</v>
      </c>
      <c r="F238" s="166" t="str">
        <f t="shared" si="10"/>
        <v>Date check - OK</v>
      </c>
      <c r="G238" s="68"/>
      <c r="H238" s="162" t="s">
        <v>279</v>
      </c>
      <c r="I238" s="173">
        <v>150735.53351548137</v>
      </c>
      <c r="J238" s="168">
        <f>IFERROR(MIN('MP Calculations'!$E$30/I238,1),"-")</f>
        <v>0.24630200300931615</v>
      </c>
      <c r="K238" s="12"/>
      <c r="L238" s="159">
        <v>5.7889499999999998</v>
      </c>
      <c r="M238" s="187" t="s">
        <v>280</v>
      </c>
      <c r="N238" s="272">
        <v>192.78728599999999</v>
      </c>
      <c r="O238" s="186">
        <f t="shared" si="11"/>
        <v>1116.0359592897</v>
      </c>
      <c r="P238" s="186">
        <f t="shared" si="12"/>
        <v>274.88189220347675</v>
      </c>
      <c r="Q238" s="215">
        <f>IF(P238="-",0,P238/(1+'General inputs'!$H$30)^'MP Calculations'!$C$40)</f>
        <v>610.59212498190357</v>
      </c>
    </row>
    <row r="239" spans="3:17">
      <c r="C239" s="159"/>
      <c r="D239" s="165" t="s">
        <v>278</v>
      </c>
      <c r="E239" s="162">
        <v>25906</v>
      </c>
      <c r="F239" s="166" t="str">
        <f t="shared" si="10"/>
        <v>Date check - OK</v>
      </c>
      <c r="G239" s="68"/>
      <c r="H239" s="162" t="s">
        <v>279</v>
      </c>
      <c r="I239" s="173">
        <v>150735.53351548137</v>
      </c>
      <c r="J239" s="168">
        <f>IFERROR(MIN('MP Calculations'!$E$30/I239,1),"-")</f>
        <v>0.24630200300931615</v>
      </c>
      <c r="K239" s="12"/>
      <c r="L239" s="159">
        <v>7.619866</v>
      </c>
      <c r="M239" s="187" t="s">
        <v>280</v>
      </c>
      <c r="N239" s="272">
        <v>192.78728599999999</v>
      </c>
      <c r="O239" s="186">
        <f t="shared" si="11"/>
        <v>1469.0132858236759</v>
      </c>
      <c r="P239" s="186">
        <f t="shared" si="12"/>
        <v>361.8209147456684</v>
      </c>
      <c r="Q239" s="215">
        <f>IF(P239="-",0,P239/(1+'General inputs'!$H$30)^'MP Calculations'!$C$40)</f>
        <v>803.70881990988983</v>
      </c>
    </row>
    <row r="240" spans="3:17">
      <c r="C240" s="159"/>
      <c r="D240" s="165" t="s">
        <v>278</v>
      </c>
      <c r="E240" s="162">
        <v>25906</v>
      </c>
      <c r="F240" s="166" t="str">
        <f t="shared" si="10"/>
        <v>Date check - OK</v>
      </c>
      <c r="G240" s="68"/>
      <c r="H240" s="162" t="s">
        <v>279</v>
      </c>
      <c r="I240" s="173">
        <v>150735.53351548137</v>
      </c>
      <c r="J240" s="168">
        <f>IFERROR(MIN('MP Calculations'!$E$30/I240,1),"-")</f>
        <v>0.24630200300931615</v>
      </c>
      <c r="K240" s="12"/>
      <c r="L240" s="159">
        <v>0.915188</v>
      </c>
      <c r="M240" s="187" t="s">
        <v>280</v>
      </c>
      <c r="N240" s="272">
        <v>192.78728599999999</v>
      </c>
      <c r="O240" s="186">
        <f t="shared" si="11"/>
        <v>176.43661069976798</v>
      </c>
      <c r="P240" s="186">
        <f t="shared" si="12"/>
        <v>43.456690619527798</v>
      </c>
      <c r="Q240" s="215">
        <f>IF(P240="-",0,P240/(1+'General inputs'!$H$30)^'MP Calculations'!$C$40)</f>
        <v>96.52986909162081</v>
      </c>
    </row>
    <row r="241" spans="3:17">
      <c r="C241" s="159"/>
      <c r="D241" s="165" t="s">
        <v>278</v>
      </c>
      <c r="E241" s="162">
        <v>25906</v>
      </c>
      <c r="F241" s="166" t="str">
        <f t="shared" si="10"/>
        <v>Date check - OK</v>
      </c>
      <c r="G241" s="68"/>
      <c r="H241" s="162" t="s">
        <v>279</v>
      </c>
      <c r="I241" s="173">
        <v>150735.53351548137</v>
      </c>
      <c r="J241" s="168">
        <f>IFERROR(MIN('MP Calculations'!$E$30/I241,1),"-")</f>
        <v>0.24630200300931615</v>
      </c>
      <c r="K241" s="12"/>
      <c r="L241" s="159">
        <v>0.9143</v>
      </c>
      <c r="M241" s="187" t="s">
        <v>280</v>
      </c>
      <c r="N241" s="272">
        <v>192.78728599999999</v>
      </c>
      <c r="O241" s="186">
        <f t="shared" si="11"/>
        <v>176.2654155898</v>
      </c>
      <c r="P241" s="186">
        <f t="shared" si="12"/>
        <v>43.414524921037284</v>
      </c>
      <c r="Q241" s="215">
        <f>IF(P241="-",0,P241/(1+'General inputs'!$H$30)^'MP Calculations'!$C$40)</f>
        <v>96.436206889151649</v>
      </c>
    </row>
    <row r="242" spans="3:17">
      <c r="C242" s="159"/>
      <c r="D242" s="165" t="s">
        <v>278</v>
      </c>
      <c r="E242" s="162">
        <v>25906</v>
      </c>
      <c r="F242" s="166" t="str">
        <f t="shared" si="10"/>
        <v>Date check - OK</v>
      </c>
      <c r="G242" s="68"/>
      <c r="H242" s="162" t="s">
        <v>279</v>
      </c>
      <c r="I242" s="173">
        <v>150735.53351548137</v>
      </c>
      <c r="J242" s="168">
        <f>IFERROR(MIN('MP Calculations'!$E$30/I242,1),"-")</f>
        <v>0.24630200300931615</v>
      </c>
      <c r="K242" s="12"/>
      <c r="L242" s="159">
        <v>20.040264000000001</v>
      </c>
      <c r="M242" s="187" t="s">
        <v>280</v>
      </c>
      <c r="N242" s="272">
        <v>192.78728599999999</v>
      </c>
      <c r="O242" s="186">
        <f t="shared" si="11"/>
        <v>3863.5081072835042</v>
      </c>
      <c r="P242" s="186">
        <f t="shared" si="12"/>
        <v>951.58978546665901</v>
      </c>
      <c r="Q242" s="215">
        <f>IF(P242="-",0,P242/(1+'General inputs'!$H$30)^'MP Calculations'!$C$40)</f>
        <v>2113.7559282699526</v>
      </c>
    </row>
    <row r="243" spans="3:17">
      <c r="C243" s="159"/>
      <c r="D243" s="165" t="s">
        <v>293</v>
      </c>
      <c r="E243" s="162">
        <v>25934</v>
      </c>
      <c r="F243" s="166" t="str">
        <f t="shared" si="10"/>
        <v>Date check - OK</v>
      </c>
      <c r="G243" s="68"/>
      <c r="H243" s="162" t="s">
        <v>279</v>
      </c>
      <c r="I243" s="173">
        <v>150735.53351548137</v>
      </c>
      <c r="J243" s="168">
        <f>IFERROR(MIN('MP Calculations'!$E$30/I243,1),"-")</f>
        <v>0.24630200300931615</v>
      </c>
      <c r="K243" s="12"/>
      <c r="L243" s="159">
        <v>51.291502000000001</v>
      </c>
      <c r="M243" s="187" t="s">
        <v>280</v>
      </c>
      <c r="N243" s="272">
        <v>951.39742100000001</v>
      </c>
      <c r="O243" s="186">
        <f t="shared" si="11"/>
        <v>48798.602722016345</v>
      </c>
      <c r="P243" s="186">
        <f t="shared" si="12"/>
        <v>12019.193594488494</v>
      </c>
      <c r="Q243" s="215">
        <f>IF(P243="-",0,P243/(1+'General inputs'!$H$30)^'MP Calculations'!$C$40)</f>
        <v>26698.10258725653</v>
      </c>
    </row>
    <row r="244" spans="3:17">
      <c r="C244" s="159"/>
      <c r="D244" s="165" t="s">
        <v>293</v>
      </c>
      <c r="E244" s="162">
        <v>25934</v>
      </c>
      <c r="F244" s="166" t="str">
        <f t="shared" si="10"/>
        <v>Date check - OK</v>
      </c>
      <c r="G244" s="68"/>
      <c r="H244" s="162" t="s">
        <v>279</v>
      </c>
      <c r="I244" s="173">
        <v>150735.53351548137</v>
      </c>
      <c r="J244" s="168">
        <f>IFERROR(MIN('MP Calculations'!$E$30/I244,1),"-")</f>
        <v>0.24630200300931615</v>
      </c>
      <c r="K244" s="12"/>
      <c r="L244" s="159">
        <v>28.93168</v>
      </c>
      <c r="M244" s="187" t="s">
        <v>280</v>
      </c>
      <c r="N244" s="272">
        <v>951.39742100000001</v>
      </c>
      <c r="O244" s="186">
        <f t="shared" si="11"/>
        <v>27525.52573719728</v>
      </c>
      <c r="P244" s="186">
        <f t="shared" si="12"/>
        <v>6779.5921229561736</v>
      </c>
      <c r="Q244" s="215">
        <f>IF(P244="-",0,P244/(1+'General inputs'!$H$30)^'MP Calculations'!$C$40)</f>
        <v>15059.433444972579</v>
      </c>
    </row>
    <row r="245" spans="3:17">
      <c r="C245" s="159"/>
      <c r="D245" s="165" t="s">
        <v>293</v>
      </c>
      <c r="E245" s="162">
        <v>25934</v>
      </c>
      <c r="F245" s="166" t="str">
        <f t="shared" si="10"/>
        <v>Date check - OK</v>
      </c>
      <c r="G245" s="68"/>
      <c r="H245" s="162" t="s">
        <v>279</v>
      </c>
      <c r="I245" s="173">
        <v>150735.53351548137</v>
      </c>
      <c r="J245" s="168">
        <f>IFERROR(MIN('MP Calculations'!$E$30/I245,1),"-")</f>
        <v>0.24630200300931615</v>
      </c>
      <c r="K245" s="12"/>
      <c r="L245" s="159">
        <v>13.057797000000001</v>
      </c>
      <c r="M245" s="187" t="s">
        <v>280</v>
      </c>
      <c r="N245" s="272">
        <v>951.39742100000001</v>
      </c>
      <c r="O245" s="186">
        <f t="shared" si="11"/>
        <v>12423.154389741538</v>
      </c>
      <c r="P245" s="186">
        <f t="shared" si="12"/>
        <v>3059.8478098873193</v>
      </c>
      <c r="Q245" s="215">
        <f>IF(P245="-",0,P245/(1+'General inputs'!$H$30)^'MP Calculations'!$C$40)</f>
        <v>6796.806298820622</v>
      </c>
    </row>
    <row r="246" spans="3:17">
      <c r="C246" s="159"/>
      <c r="D246" s="165" t="s">
        <v>293</v>
      </c>
      <c r="E246" s="162">
        <v>25934</v>
      </c>
      <c r="F246" s="166" t="str">
        <f t="shared" si="10"/>
        <v>Date check - OK</v>
      </c>
      <c r="G246" s="68"/>
      <c r="H246" s="162" t="s">
        <v>279</v>
      </c>
      <c r="I246" s="173">
        <v>150735.53351548137</v>
      </c>
      <c r="J246" s="168">
        <f>IFERROR(MIN('MP Calculations'!$E$30/I246,1),"-")</f>
        <v>0.24630200300931615</v>
      </c>
      <c r="K246" s="12"/>
      <c r="L246" s="159">
        <v>126.31681399999999</v>
      </c>
      <c r="M246" s="187" t="s">
        <v>280</v>
      </c>
      <c r="N246" s="272">
        <v>951.39742100000001</v>
      </c>
      <c r="O246" s="186">
        <f t="shared" si="11"/>
        <v>120177.49106853669</v>
      </c>
      <c r="P246" s="186">
        <f t="shared" si="12"/>
        <v>29599.95676681479</v>
      </c>
      <c r="Q246" s="215">
        <f>IF(P246="-",0,P246/(1+'General inputs'!$H$30)^'MP Calculations'!$C$40)</f>
        <v>65750.058531477625</v>
      </c>
    </row>
    <row r="247" spans="3:17">
      <c r="C247" s="159"/>
      <c r="D247" s="165" t="s">
        <v>293</v>
      </c>
      <c r="E247" s="162">
        <v>25934</v>
      </c>
      <c r="F247" s="166" t="str">
        <f t="shared" si="10"/>
        <v>Date check - OK</v>
      </c>
      <c r="G247" s="68"/>
      <c r="H247" s="162" t="s">
        <v>279</v>
      </c>
      <c r="I247" s="173">
        <v>150735.53351548137</v>
      </c>
      <c r="J247" s="168">
        <f>IFERROR(MIN('MP Calculations'!$E$30/I247,1),"-")</f>
        <v>0.24630200300931615</v>
      </c>
      <c r="K247" s="12"/>
      <c r="L247" s="159">
        <v>72.950736000000006</v>
      </c>
      <c r="M247" s="187" t="s">
        <v>280</v>
      </c>
      <c r="N247" s="272">
        <v>951.39742100000001</v>
      </c>
      <c r="O247" s="186">
        <f t="shared" si="11"/>
        <v>69405.14209045186</v>
      </c>
      <c r="P247" s="186">
        <f t="shared" si="12"/>
        <v>17094.625516024487</v>
      </c>
      <c r="Q247" s="215">
        <f>IF(P247="-",0,P247/(1+'General inputs'!$H$30)^'MP Calculations'!$C$40)</f>
        <v>37972.103713084238</v>
      </c>
    </row>
    <row r="248" spans="3:17">
      <c r="C248" s="159"/>
      <c r="D248" s="165" t="s">
        <v>293</v>
      </c>
      <c r="E248" s="162">
        <v>25934</v>
      </c>
      <c r="F248" s="166" t="str">
        <f t="shared" si="10"/>
        <v>Date check - OK</v>
      </c>
      <c r="G248" s="68"/>
      <c r="H248" s="162" t="s">
        <v>279</v>
      </c>
      <c r="I248" s="173">
        <v>150735.53351548137</v>
      </c>
      <c r="J248" s="168">
        <f>IFERROR(MIN('MP Calculations'!$E$30/I248,1),"-")</f>
        <v>0.24630200300931615</v>
      </c>
      <c r="K248" s="12"/>
      <c r="L248" s="159">
        <v>235.291561</v>
      </c>
      <c r="M248" s="187" t="s">
        <v>280</v>
      </c>
      <c r="N248" s="272">
        <v>951.39742100000001</v>
      </c>
      <c r="O248" s="186">
        <f t="shared" si="11"/>
        <v>223855.7843184642</v>
      </c>
      <c r="P248" s="186">
        <f t="shared" si="12"/>
        <v>55136.128062859199</v>
      </c>
      <c r="Q248" s="215">
        <f>IF(P248="-",0,P248/(1+'General inputs'!$H$30)^'MP Calculations'!$C$40)</f>
        <v>122473.27507573726</v>
      </c>
    </row>
    <row r="249" spans="3:17">
      <c r="C249" s="159"/>
      <c r="D249" s="165" t="s">
        <v>293</v>
      </c>
      <c r="E249" s="162">
        <v>25934</v>
      </c>
      <c r="F249" s="166" t="str">
        <f t="shared" si="10"/>
        <v>Date check - OK</v>
      </c>
      <c r="G249" s="68"/>
      <c r="H249" s="162" t="s">
        <v>279</v>
      </c>
      <c r="I249" s="173">
        <v>150735.53351548137</v>
      </c>
      <c r="J249" s="168">
        <f>IFERROR(MIN('MP Calculations'!$E$30/I249,1),"-")</f>
        <v>0.24630200300931615</v>
      </c>
      <c r="K249" s="12"/>
      <c r="L249" s="159">
        <v>173.92426499999999</v>
      </c>
      <c r="M249" s="187" t="s">
        <v>280</v>
      </c>
      <c r="N249" s="272">
        <v>951.39742100000001</v>
      </c>
      <c r="O249" s="186">
        <f t="shared" si="11"/>
        <v>165471.09717032057</v>
      </c>
      <c r="P249" s="186">
        <f t="shared" si="12"/>
        <v>40755.862673199146</v>
      </c>
      <c r="Q249" s="215">
        <f>IF(P249="-",0,P249/(1+'General inputs'!$H$30)^'MP Calculations'!$C$40)</f>
        <v>90530.549668504347</v>
      </c>
    </row>
    <row r="250" spans="3:17">
      <c r="C250" s="159"/>
      <c r="D250" s="165" t="s">
        <v>293</v>
      </c>
      <c r="E250" s="162">
        <v>25934</v>
      </c>
      <c r="F250" s="166" t="str">
        <f t="shared" si="10"/>
        <v>Date check - OK</v>
      </c>
      <c r="G250" s="68"/>
      <c r="H250" s="162" t="s">
        <v>279</v>
      </c>
      <c r="I250" s="173">
        <v>150735.53351548137</v>
      </c>
      <c r="J250" s="168">
        <f>IFERROR(MIN('MP Calculations'!$E$30/I250,1),"-")</f>
        <v>0.24630200300931615</v>
      </c>
      <c r="K250" s="12"/>
      <c r="L250" s="159">
        <v>5.8665979999999998</v>
      </c>
      <c r="M250" s="187" t="s">
        <v>280</v>
      </c>
      <c r="N250" s="272">
        <v>951.39742100000001</v>
      </c>
      <c r="O250" s="186">
        <f t="shared" si="11"/>
        <v>5581.4662072437577</v>
      </c>
      <c r="P250" s="186">
        <f t="shared" si="12"/>
        <v>1374.7263065729485</v>
      </c>
      <c r="Q250" s="215">
        <f>IF(P250="-",0,P250/(1+'General inputs'!$H$30)^'MP Calculations'!$C$40)</f>
        <v>3053.6644304585575</v>
      </c>
    </row>
    <row r="251" spans="3:17">
      <c r="C251" s="159"/>
      <c r="D251" s="165" t="s">
        <v>292</v>
      </c>
      <c r="E251" s="162">
        <v>25934</v>
      </c>
      <c r="F251" s="166" t="str">
        <f t="shared" si="10"/>
        <v>Date check - OK</v>
      </c>
      <c r="G251" s="68"/>
      <c r="H251" s="162" t="s">
        <v>279</v>
      </c>
      <c r="I251" s="173">
        <v>150735.53351548137</v>
      </c>
      <c r="J251" s="168">
        <f>IFERROR(MIN('MP Calculations'!$E$30/I251,1),"-")</f>
        <v>0.24630200300931615</v>
      </c>
      <c r="K251" s="12"/>
      <c r="L251" s="159">
        <v>0.90054000000000001</v>
      </c>
      <c r="M251" s="187" t="s">
        <v>280</v>
      </c>
      <c r="N251" s="272">
        <v>560.03424299999995</v>
      </c>
      <c r="O251" s="186">
        <f t="shared" si="11"/>
        <v>504.33323719121995</v>
      </c>
      <c r="P251" s="186">
        <f t="shared" si="12"/>
        <v>124.21828650437001</v>
      </c>
      <c r="Q251" s="215">
        <f>IF(P251="-",0,P251/(1+'General inputs'!$H$30)^'MP Calculations'!$C$40)</f>
        <v>275.92471410292075</v>
      </c>
    </row>
    <row r="252" spans="3:17">
      <c r="C252" s="159"/>
      <c r="D252" s="165" t="s">
        <v>292</v>
      </c>
      <c r="E252" s="162">
        <v>25934</v>
      </c>
      <c r="F252" s="166" t="str">
        <f t="shared" si="10"/>
        <v>Date check - OK</v>
      </c>
      <c r="G252" s="68"/>
      <c r="H252" s="162" t="s">
        <v>279</v>
      </c>
      <c r="I252" s="173">
        <v>150735.53351548137</v>
      </c>
      <c r="J252" s="168">
        <f>IFERROR(MIN('MP Calculations'!$E$30/I252,1),"-")</f>
        <v>0.24630200300931615</v>
      </c>
      <c r="K252" s="12"/>
      <c r="L252" s="159">
        <v>15.337925</v>
      </c>
      <c r="M252" s="187" t="s">
        <v>280</v>
      </c>
      <c r="N252" s="272">
        <v>560.03424299999995</v>
      </c>
      <c r="O252" s="186">
        <f t="shared" si="11"/>
        <v>8589.7632165657742</v>
      </c>
      <c r="P252" s="186">
        <f t="shared" si="12"/>
        <v>2115.6758856158963</v>
      </c>
      <c r="Q252" s="215">
        <f>IF(P252="-",0,P252/(1+'General inputs'!$H$30)^'MP Calculations'!$C$40)</f>
        <v>4699.5275840684926</v>
      </c>
    </row>
    <row r="253" spans="3:17">
      <c r="C253" s="159"/>
      <c r="D253" s="165" t="s">
        <v>292</v>
      </c>
      <c r="E253" s="162">
        <v>25934</v>
      </c>
      <c r="F253" s="166" t="str">
        <f t="shared" si="10"/>
        <v>Date check - OK</v>
      </c>
      <c r="G253" s="68"/>
      <c r="H253" s="162" t="s">
        <v>279</v>
      </c>
      <c r="I253" s="173">
        <v>150735.53351548137</v>
      </c>
      <c r="J253" s="168">
        <f>IFERROR(MIN('MP Calculations'!$E$30/I253,1),"-")</f>
        <v>0.24630200300931615</v>
      </c>
      <c r="K253" s="12"/>
      <c r="L253" s="159">
        <v>1.0630809999999999</v>
      </c>
      <c r="M253" s="187" t="s">
        <v>280</v>
      </c>
      <c r="N253" s="272">
        <v>560.03424299999995</v>
      </c>
      <c r="O253" s="186">
        <f t="shared" si="11"/>
        <v>595.36176308268296</v>
      </c>
      <c r="P253" s="186">
        <f t="shared" si="12"/>
        <v>146.63879476242275</v>
      </c>
      <c r="Q253" s="215">
        <f>IF(P253="-",0,P253/(1+'General inputs'!$H$30)^'MP Calculations'!$C$40)</f>
        <v>325.72714259582818</v>
      </c>
    </row>
    <row r="254" spans="3:17">
      <c r="C254" s="159"/>
      <c r="D254" s="165" t="s">
        <v>292</v>
      </c>
      <c r="E254" s="162">
        <v>25934</v>
      </c>
      <c r="F254" s="166" t="str">
        <f t="shared" si="10"/>
        <v>Date check - OK</v>
      </c>
      <c r="G254" s="68"/>
      <c r="H254" s="162" t="s">
        <v>279</v>
      </c>
      <c r="I254" s="173">
        <v>150735.53351548137</v>
      </c>
      <c r="J254" s="168">
        <f>IFERROR(MIN('MP Calculations'!$E$30/I254,1),"-")</f>
        <v>0.24630200300931615</v>
      </c>
      <c r="K254" s="12"/>
      <c r="L254" s="159">
        <v>1.3804670000000001</v>
      </c>
      <c r="M254" s="187" t="s">
        <v>280</v>
      </c>
      <c r="N254" s="272">
        <v>560.03424299999995</v>
      </c>
      <c r="O254" s="186">
        <f t="shared" si="11"/>
        <v>773.10879133148103</v>
      </c>
      <c r="P254" s="186">
        <f t="shared" si="12"/>
        <v>190.41824384905522</v>
      </c>
      <c r="Q254" s="215">
        <f>IF(P254="-",0,P254/(1+'General inputs'!$H$30)^'MP Calculations'!$C$40)</f>
        <v>422.97395152188324</v>
      </c>
    </row>
    <row r="255" spans="3:17">
      <c r="C255" s="159"/>
      <c r="D255" s="165" t="s">
        <v>293</v>
      </c>
      <c r="E255" s="162">
        <v>25934</v>
      </c>
      <c r="F255" s="166" t="str">
        <f t="shared" si="10"/>
        <v>Date check - OK</v>
      </c>
      <c r="G255" s="68"/>
      <c r="H255" s="162" t="s">
        <v>279</v>
      </c>
      <c r="I255" s="173">
        <v>150735.53351548137</v>
      </c>
      <c r="J255" s="168">
        <f>IFERROR(MIN('MP Calculations'!$E$30/I255,1),"-")</f>
        <v>0.24630200300931615</v>
      </c>
      <c r="K255" s="12"/>
      <c r="L255" s="159">
        <v>4.6203909999999997</v>
      </c>
      <c r="M255" s="187" t="s">
        <v>280</v>
      </c>
      <c r="N255" s="272">
        <v>951.39742100000001</v>
      </c>
      <c r="O255" s="186">
        <f t="shared" si="11"/>
        <v>4395.8280814116106</v>
      </c>
      <c r="P255" s="186">
        <f t="shared" si="12"/>
        <v>1082.701261336279</v>
      </c>
      <c r="Q255" s="215">
        <f>IF(P255="-",0,P255/(1+'General inputs'!$H$30)^'MP Calculations'!$C$40)</f>
        <v>2404.9924081232161</v>
      </c>
    </row>
    <row r="256" spans="3:17">
      <c r="C256" s="159"/>
      <c r="D256" s="165" t="s">
        <v>292</v>
      </c>
      <c r="E256" s="162">
        <v>25934</v>
      </c>
      <c r="F256" s="166" t="str">
        <f t="shared" si="10"/>
        <v>Date check - OK</v>
      </c>
      <c r="G256" s="68"/>
      <c r="H256" s="162" t="s">
        <v>279</v>
      </c>
      <c r="I256" s="173">
        <v>150735.53351548137</v>
      </c>
      <c r="J256" s="168">
        <f>IFERROR(MIN('MP Calculations'!$E$30/I256,1),"-")</f>
        <v>0.24630200300931615</v>
      </c>
      <c r="K256" s="12"/>
      <c r="L256" s="159">
        <v>1.5943929999999999</v>
      </c>
      <c r="M256" s="187" t="s">
        <v>280</v>
      </c>
      <c r="N256" s="272">
        <v>560.03424299999995</v>
      </c>
      <c r="O256" s="186">
        <f t="shared" si="11"/>
        <v>892.91467679949892</v>
      </c>
      <c r="P256" s="186">
        <f t="shared" si="12"/>
        <v>219.92667341213274</v>
      </c>
      <c r="Q256" s="215">
        <f>IF(P256="-",0,P256/(1+'General inputs'!$H$30)^'MP Calculations'!$C$40)</f>
        <v>488.52070168198873</v>
      </c>
    </row>
    <row r="257" spans="3:17">
      <c r="C257" s="159"/>
      <c r="D257" s="165" t="s">
        <v>293</v>
      </c>
      <c r="E257" s="162">
        <v>25934</v>
      </c>
      <c r="F257" s="166" t="str">
        <f t="shared" si="10"/>
        <v>Date check - OK</v>
      </c>
      <c r="G257" s="68"/>
      <c r="H257" s="162" t="s">
        <v>279</v>
      </c>
      <c r="I257" s="173">
        <v>150735.53351548137</v>
      </c>
      <c r="J257" s="168">
        <f>IFERROR(MIN('MP Calculations'!$E$30/I257,1),"-")</f>
        <v>0.24630200300931615</v>
      </c>
      <c r="K257" s="12"/>
      <c r="L257" s="159">
        <v>2.9258289999999998</v>
      </c>
      <c r="M257" s="187" t="s">
        <v>280</v>
      </c>
      <c r="N257" s="272">
        <v>951.39742100000001</v>
      </c>
      <c r="O257" s="186">
        <f t="shared" si="11"/>
        <v>2783.6261648870086</v>
      </c>
      <c r="P257" s="186">
        <f t="shared" si="12"/>
        <v>685.61270004081121</v>
      </c>
      <c r="Q257" s="215">
        <f>IF(P257="-",0,P257/(1+'General inputs'!$H$30)^'MP Calculations'!$C$40)</f>
        <v>1522.9439526799229</v>
      </c>
    </row>
    <row r="258" spans="3:17">
      <c r="C258" s="159"/>
      <c r="D258" s="165" t="s">
        <v>292</v>
      </c>
      <c r="E258" s="162">
        <v>25934</v>
      </c>
      <c r="F258" s="166" t="str">
        <f t="shared" si="10"/>
        <v>Date check - OK</v>
      </c>
      <c r="G258" s="68"/>
      <c r="H258" s="162" t="s">
        <v>279</v>
      </c>
      <c r="I258" s="173">
        <v>150735.53351548137</v>
      </c>
      <c r="J258" s="168">
        <f>IFERROR(MIN('MP Calculations'!$E$30/I258,1),"-")</f>
        <v>0.24630200300931615</v>
      </c>
      <c r="K258" s="12"/>
      <c r="L258" s="159">
        <v>0.90001100000000001</v>
      </c>
      <c r="M258" s="187" t="s">
        <v>280</v>
      </c>
      <c r="N258" s="272">
        <v>560.03424299999995</v>
      </c>
      <c r="O258" s="186">
        <f t="shared" si="11"/>
        <v>504.03697907667294</v>
      </c>
      <c r="P258" s="186">
        <f t="shared" si="12"/>
        <v>124.14531753734931</v>
      </c>
      <c r="Q258" s="215">
        <f>IF(P258="-",0,P258/(1+'General inputs'!$H$30)^'MP Calculations'!$C$40)</f>
        <v>275.76262893872985</v>
      </c>
    </row>
    <row r="259" spans="3:17">
      <c r="C259" s="159"/>
      <c r="D259" s="165" t="s">
        <v>292</v>
      </c>
      <c r="E259" s="162">
        <v>25934</v>
      </c>
      <c r="F259" s="166" t="str">
        <f t="shared" si="10"/>
        <v>Date check - OK</v>
      </c>
      <c r="G259" s="68"/>
      <c r="H259" s="162" t="s">
        <v>279</v>
      </c>
      <c r="I259" s="173">
        <v>150735.53351548137</v>
      </c>
      <c r="J259" s="168">
        <f>IFERROR(MIN('MP Calculations'!$E$30/I259,1),"-")</f>
        <v>0.24630200300931615</v>
      </c>
      <c r="K259" s="12"/>
      <c r="L259" s="159">
        <v>11.066718</v>
      </c>
      <c r="M259" s="187" t="s">
        <v>280</v>
      </c>
      <c r="N259" s="272">
        <v>560.03424299999995</v>
      </c>
      <c r="O259" s="186">
        <f t="shared" si="11"/>
        <v>6197.7410376244734</v>
      </c>
      <c r="P259" s="186">
        <f t="shared" si="12"/>
        <v>1526.5160316999452</v>
      </c>
      <c r="Q259" s="215">
        <f>IF(P259="-",0,P259/(1+'General inputs'!$H$30)^'MP Calculations'!$C$40)</f>
        <v>3390.8332780416713</v>
      </c>
    </row>
    <row r="260" spans="3:17">
      <c r="C260" s="159"/>
      <c r="D260" s="165" t="s">
        <v>292</v>
      </c>
      <c r="E260" s="162">
        <v>25934</v>
      </c>
      <c r="F260" s="166" t="str">
        <f t="shared" si="10"/>
        <v>Date check - OK</v>
      </c>
      <c r="G260" s="68"/>
      <c r="H260" s="162" t="s">
        <v>279</v>
      </c>
      <c r="I260" s="173">
        <v>150735.53351548137</v>
      </c>
      <c r="J260" s="168">
        <f>IFERROR(MIN('MP Calculations'!$E$30/I260,1),"-")</f>
        <v>0.24630200300931615</v>
      </c>
      <c r="K260" s="12"/>
      <c r="L260" s="159">
        <v>1.1224400000000001</v>
      </c>
      <c r="M260" s="187" t="s">
        <v>280</v>
      </c>
      <c r="N260" s="272">
        <v>560.03424299999995</v>
      </c>
      <c r="O260" s="186">
        <f t="shared" si="11"/>
        <v>628.60483571292002</v>
      </c>
      <c r="P260" s="186">
        <f t="shared" si="12"/>
        <v>154.82663013743431</v>
      </c>
      <c r="Q260" s="215">
        <f>IF(P260="-",0,P260/(1+'General inputs'!$H$30)^'MP Calculations'!$C$40)</f>
        <v>343.91469129375974</v>
      </c>
    </row>
    <row r="261" spans="3:17">
      <c r="C261" s="159"/>
      <c r="D261" s="165" t="s">
        <v>293</v>
      </c>
      <c r="E261" s="162">
        <v>25934</v>
      </c>
      <c r="F261" s="166" t="str">
        <f t="shared" si="10"/>
        <v>Date check - OK</v>
      </c>
      <c r="G261" s="68"/>
      <c r="H261" s="162" t="s">
        <v>279</v>
      </c>
      <c r="I261" s="173">
        <v>150735.53351548137</v>
      </c>
      <c r="J261" s="168">
        <f>IFERROR(MIN('MP Calculations'!$E$30/I261,1),"-")</f>
        <v>0.24630200300931615</v>
      </c>
      <c r="K261" s="12"/>
      <c r="L261" s="159">
        <v>131.65799000000001</v>
      </c>
      <c r="M261" s="187" t="s">
        <v>280</v>
      </c>
      <c r="N261" s="272">
        <v>951.39742100000001</v>
      </c>
      <c r="O261" s="186">
        <f t="shared" si="11"/>
        <v>125259.07214004381</v>
      </c>
      <c r="P261" s="186">
        <f t="shared" si="12"/>
        <v>30851.560363181219</v>
      </c>
      <c r="Q261" s="215">
        <f>IF(P261="-",0,P261/(1+'General inputs'!$H$30)^'MP Calculations'!$C$40)</f>
        <v>68530.23183941844</v>
      </c>
    </row>
    <row r="262" spans="3:17">
      <c r="C262" s="159"/>
      <c r="D262" s="165" t="s">
        <v>292</v>
      </c>
      <c r="E262" s="162">
        <v>25934</v>
      </c>
      <c r="F262" s="166" t="str">
        <f t="shared" si="10"/>
        <v>Date check - OK</v>
      </c>
      <c r="G262" s="68"/>
      <c r="H262" s="162" t="s">
        <v>279</v>
      </c>
      <c r="I262" s="173">
        <v>150735.53351548137</v>
      </c>
      <c r="J262" s="168">
        <f>IFERROR(MIN('MP Calculations'!$E$30/I262,1),"-")</f>
        <v>0.24630200300931615</v>
      </c>
      <c r="K262" s="12"/>
      <c r="L262" s="159">
        <v>10.681444000000001</v>
      </c>
      <c r="M262" s="187" t="s">
        <v>280</v>
      </c>
      <c r="N262" s="272">
        <v>560.03424299999995</v>
      </c>
      <c r="O262" s="186">
        <f t="shared" si="11"/>
        <v>5981.9744046868918</v>
      </c>
      <c r="P262" s="186">
        <f t="shared" si="12"/>
        <v>1473.372277824843</v>
      </c>
      <c r="Q262" s="215">
        <f>IF(P262="-",0,P262/(1+'General inputs'!$H$30)^'MP Calculations'!$C$40)</f>
        <v>3272.7856418441802</v>
      </c>
    </row>
    <row r="263" spans="3:17">
      <c r="C263" s="159"/>
      <c r="D263" s="165" t="s">
        <v>292</v>
      </c>
      <c r="E263" s="162">
        <v>25934</v>
      </c>
      <c r="F263" s="166" t="str">
        <f t="shared" si="10"/>
        <v>Date check - OK</v>
      </c>
      <c r="G263" s="68"/>
      <c r="H263" s="162" t="s">
        <v>279</v>
      </c>
      <c r="I263" s="173">
        <v>150735.53351548137</v>
      </c>
      <c r="J263" s="168">
        <f>IFERROR(MIN('MP Calculations'!$E$30/I263,1),"-")</f>
        <v>0.24630200300931615</v>
      </c>
      <c r="K263" s="12"/>
      <c r="L263" s="159">
        <v>1.2304250000000001</v>
      </c>
      <c r="M263" s="187" t="s">
        <v>280</v>
      </c>
      <c r="N263" s="272">
        <v>560.03424299999995</v>
      </c>
      <c r="O263" s="186">
        <f t="shared" si="11"/>
        <v>689.08013344327503</v>
      </c>
      <c r="P263" s="186">
        <f t="shared" si="12"/>
        <v>169.72181710100551</v>
      </c>
      <c r="Q263" s="215">
        <f>IF(P263="-",0,P263/(1+'General inputs'!$H$30)^'MP Calculations'!$C$40)</f>
        <v>377.00120633185236</v>
      </c>
    </row>
    <row r="264" spans="3:17">
      <c r="C264" s="159"/>
      <c r="D264" s="165" t="s">
        <v>293</v>
      </c>
      <c r="E264" s="162">
        <v>25934</v>
      </c>
      <c r="F264" s="166" t="str">
        <f t="shared" si="10"/>
        <v>Date check - OK</v>
      </c>
      <c r="G264" s="68"/>
      <c r="H264" s="162" t="s">
        <v>279</v>
      </c>
      <c r="I264" s="173">
        <v>150735.53351548137</v>
      </c>
      <c r="J264" s="168">
        <f>IFERROR(MIN('MP Calculations'!$E$30/I264,1),"-")</f>
        <v>0.24630200300931615</v>
      </c>
      <c r="K264" s="12"/>
      <c r="L264" s="159">
        <v>6.9783429999999997</v>
      </c>
      <c r="M264" s="187" t="s">
        <v>280</v>
      </c>
      <c r="N264" s="272">
        <v>951.39742100000001</v>
      </c>
      <c r="O264" s="186">
        <f t="shared" si="11"/>
        <v>6639.1775330534028</v>
      </c>
      <c r="P264" s="186">
        <f t="shared" si="12"/>
        <v>1635.2427247255034</v>
      </c>
      <c r="Q264" s="215">
        <f>IF(P264="-",0,P264/(1+'General inputs'!$H$30)^'MP Calculations'!$C$40)</f>
        <v>3632.346685871345</v>
      </c>
    </row>
    <row r="265" spans="3:17">
      <c r="C265" s="159"/>
      <c r="D265" s="165" t="s">
        <v>292</v>
      </c>
      <c r="E265" s="162">
        <v>25934</v>
      </c>
      <c r="F265" s="166" t="str">
        <f t="shared" si="10"/>
        <v>Date check - OK</v>
      </c>
      <c r="G265" s="68"/>
      <c r="H265" s="162" t="s">
        <v>279</v>
      </c>
      <c r="I265" s="173">
        <v>150735.53351548137</v>
      </c>
      <c r="J265" s="168">
        <f>IFERROR(MIN('MP Calculations'!$E$30/I265,1),"-")</f>
        <v>0.24630200300931615</v>
      </c>
      <c r="K265" s="12"/>
      <c r="L265" s="159">
        <v>2.3016070000000002</v>
      </c>
      <c r="M265" s="187" t="s">
        <v>280</v>
      </c>
      <c r="N265" s="272">
        <v>560.03424299999995</v>
      </c>
      <c r="O265" s="186">
        <f t="shared" si="11"/>
        <v>1288.978733928501</v>
      </c>
      <c r="P265" s="186">
        <f t="shared" si="12"/>
        <v>317.4780440030022</v>
      </c>
      <c r="Q265" s="215">
        <f>IF(P265="-",0,P265/(1+'General inputs'!$H$30)^'MP Calculations'!$C$40)</f>
        <v>705.2104886537868</v>
      </c>
    </row>
    <row r="266" spans="3:17">
      <c r="C266" s="159"/>
      <c r="D266" s="165" t="s">
        <v>293</v>
      </c>
      <c r="E266" s="162">
        <v>25934</v>
      </c>
      <c r="F266" s="166" t="str">
        <f t="shared" si="10"/>
        <v>Date check - OK</v>
      </c>
      <c r="G266" s="68"/>
      <c r="H266" s="162" t="s">
        <v>279</v>
      </c>
      <c r="I266" s="173">
        <v>150735.53351548137</v>
      </c>
      <c r="J266" s="168">
        <f>IFERROR(MIN('MP Calculations'!$E$30/I266,1),"-")</f>
        <v>0.24630200300931615</v>
      </c>
      <c r="K266" s="12"/>
      <c r="L266" s="159">
        <v>4.0205520000000003</v>
      </c>
      <c r="M266" s="187" t="s">
        <v>280</v>
      </c>
      <c r="N266" s="272">
        <v>951.39742100000001</v>
      </c>
      <c r="O266" s="186">
        <f t="shared" si="11"/>
        <v>3825.1428037963924</v>
      </c>
      <c r="P266" s="186">
        <f t="shared" si="12"/>
        <v>942.14033437172304</v>
      </c>
      <c r="Q266" s="215">
        <f>IF(P266="-",0,P266/(1+'General inputs'!$H$30)^'MP Calculations'!$C$40)</f>
        <v>2092.7659664440985</v>
      </c>
    </row>
    <row r="267" spans="3:17">
      <c r="C267" s="159"/>
      <c r="D267" s="165" t="s">
        <v>278</v>
      </c>
      <c r="E267" s="162">
        <v>25934</v>
      </c>
      <c r="F267" s="166" t="str">
        <f t="shared" si="10"/>
        <v>Date check - OK</v>
      </c>
      <c r="G267" s="68"/>
      <c r="H267" s="162" t="s">
        <v>279</v>
      </c>
      <c r="I267" s="173">
        <v>150735.53351548137</v>
      </c>
      <c r="J267" s="168">
        <f>IFERROR(MIN('MP Calculations'!$E$30/I267,1),"-")</f>
        <v>0.24630200300931615</v>
      </c>
      <c r="K267" s="12"/>
      <c r="L267" s="159">
        <v>35.667602000000002</v>
      </c>
      <c r="M267" s="187" t="s">
        <v>280</v>
      </c>
      <c r="N267" s="272">
        <v>192.78728599999999</v>
      </c>
      <c r="O267" s="186">
        <f t="shared" si="11"/>
        <v>6876.2601877081725</v>
      </c>
      <c r="P267" s="186">
        <f t="shared" si="12"/>
        <v>1693.636657445739</v>
      </c>
      <c r="Q267" s="215">
        <f>IF(P267="-",0,P267/(1+'General inputs'!$H$30)^'MP Calculations'!$C$40)</f>
        <v>3762.0564866148079</v>
      </c>
    </row>
    <row r="268" spans="3:17">
      <c r="C268" s="159"/>
      <c r="D268" s="165" t="s">
        <v>278</v>
      </c>
      <c r="E268" s="162">
        <v>25934</v>
      </c>
      <c r="F268" s="166" t="str">
        <f t="shared" si="10"/>
        <v>Date check - OK</v>
      </c>
      <c r="G268" s="68"/>
      <c r="H268" s="162" t="s">
        <v>279</v>
      </c>
      <c r="I268" s="173">
        <v>150735.53351548137</v>
      </c>
      <c r="J268" s="168">
        <f>IFERROR(MIN('MP Calculations'!$E$30/I268,1),"-")</f>
        <v>0.24630200300931615</v>
      </c>
      <c r="K268" s="12"/>
      <c r="L268" s="159">
        <v>29.644345999999999</v>
      </c>
      <c r="M268" s="187" t="s">
        <v>280</v>
      </c>
      <c r="N268" s="272">
        <v>192.78728599999999</v>
      </c>
      <c r="O268" s="186">
        <f t="shared" si="11"/>
        <v>5715.0530105849557</v>
      </c>
      <c r="P268" s="186">
        <f t="shared" si="12"/>
        <v>1407.6290038114971</v>
      </c>
      <c r="Q268" s="215">
        <f>IF(P268="-",0,P268/(1+'General inputs'!$H$30)^'MP Calculations'!$C$40)</f>
        <v>3126.7508300881491</v>
      </c>
    </row>
    <row r="269" spans="3:17">
      <c r="C269" s="159"/>
      <c r="D269" s="165" t="s">
        <v>292</v>
      </c>
      <c r="E269" s="162">
        <v>25934</v>
      </c>
      <c r="F269" s="166" t="str">
        <f t="shared" si="10"/>
        <v>Date check - OK</v>
      </c>
      <c r="G269" s="68"/>
      <c r="H269" s="162" t="s">
        <v>279</v>
      </c>
      <c r="I269" s="173">
        <v>150735.53351548137</v>
      </c>
      <c r="J269" s="168">
        <f>IFERROR(MIN('MP Calculations'!$E$30/I269,1),"-")</f>
        <v>0.24630200300931615</v>
      </c>
      <c r="K269" s="12"/>
      <c r="L269" s="159">
        <v>1.859893</v>
      </c>
      <c r="M269" s="187" t="s">
        <v>280</v>
      </c>
      <c r="N269" s="272">
        <v>560.03424299999995</v>
      </c>
      <c r="O269" s="186">
        <f t="shared" si="11"/>
        <v>1041.6037683159989</v>
      </c>
      <c r="P269" s="186">
        <f t="shared" si="12"/>
        <v>256.5490944782822</v>
      </c>
      <c r="Q269" s="215">
        <f>IF(P269="-",0,P269/(1+'General inputs'!$H$30)^'MP Calculations'!$C$40)</f>
        <v>569.86968295358736</v>
      </c>
    </row>
    <row r="270" spans="3:17">
      <c r="C270" s="159"/>
      <c r="D270" s="165" t="s">
        <v>292</v>
      </c>
      <c r="E270" s="162">
        <v>25934</v>
      </c>
      <c r="F270" s="166" t="str">
        <f t="shared" si="10"/>
        <v>Date check - OK</v>
      </c>
      <c r="G270" s="68"/>
      <c r="H270" s="162" t="s">
        <v>279</v>
      </c>
      <c r="I270" s="173">
        <v>150735.53351548137</v>
      </c>
      <c r="J270" s="168">
        <f>IFERROR(MIN('MP Calculations'!$E$30/I270,1),"-")</f>
        <v>0.24630200300931615</v>
      </c>
      <c r="K270" s="12"/>
      <c r="L270" s="159">
        <v>2.5523259999999999</v>
      </c>
      <c r="M270" s="187" t="s">
        <v>280</v>
      </c>
      <c r="N270" s="272">
        <v>560.03424299999995</v>
      </c>
      <c r="O270" s="186">
        <f t="shared" si="11"/>
        <v>1429.3899592992177</v>
      </c>
      <c r="P270" s="186">
        <f t="shared" si="12"/>
        <v>352.06161005680224</v>
      </c>
      <c r="Q270" s="215">
        <f>IF(P270="-",0,P270/(1+'General inputs'!$H$30)^'MP Calculations'!$C$40)</f>
        <v>782.0305837025021</v>
      </c>
    </row>
    <row r="271" spans="3:17">
      <c r="C271" s="159"/>
      <c r="D271" s="165" t="s">
        <v>282</v>
      </c>
      <c r="E271" s="162">
        <v>25934</v>
      </c>
      <c r="F271" s="166" t="str">
        <f t="shared" si="10"/>
        <v>Date check - OK</v>
      </c>
      <c r="G271" s="68"/>
      <c r="H271" s="162" t="s">
        <v>279</v>
      </c>
      <c r="I271" s="173">
        <v>150735.53351548137</v>
      </c>
      <c r="J271" s="168">
        <f>IFERROR(MIN('MP Calculations'!$E$30/I271,1),"-")</f>
        <v>0.24630200300931615</v>
      </c>
      <c r="K271" s="12"/>
      <c r="L271" s="159">
        <v>0.79757100000000003</v>
      </c>
      <c r="M271" s="187" t="s">
        <v>280</v>
      </c>
      <c r="N271" s="272">
        <v>237.97403299999999</v>
      </c>
      <c r="O271" s="186">
        <f t="shared" si="11"/>
        <v>189.80118747384299</v>
      </c>
      <c r="P271" s="186">
        <f t="shared" si="12"/>
        <v>46.748412648354254</v>
      </c>
      <c r="Q271" s="215">
        <f>IF(P271="-",0,P271/(1+'General inputs'!$H$30)^'MP Calculations'!$C$40)</f>
        <v>103.8417350436461</v>
      </c>
    </row>
    <row r="272" spans="3:17">
      <c r="C272" s="159"/>
      <c r="D272" s="165" t="s">
        <v>281</v>
      </c>
      <c r="E272" s="162">
        <v>25934</v>
      </c>
      <c r="F272" s="166" t="str">
        <f t="shared" si="10"/>
        <v>Date check - OK</v>
      </c>
      <c r="G272" s="68"/>
      <c r="H272" s="162" t="s">
        <v>279</v>
      </c>
      <c r="I272" s="173">
        <v>150735.53351548137</v>
      </c>
      <c r="J272" s="168">
        <f>IFERROR(MIN('MP Calculations'!$E$30/I272,1),"-")</f>
        <v>0.24630200300931615</v>
      </c>
      <c r="K272" s="12"/>
      <c r="L272" s="159">
        <v>7.7913290000000002</v>
      </c>
      <c r="M272" s="187" t="s">
        <v>280</v>
      </c>
      <c r="N272" s="272">
        <v>421.28581700000001</v>
      </c>
      <c r="O272" s="186">
        <f t="shared" si="11"/>
        <v>3282.3764032807931</v>
      </c>
      <c r="P272" s="186">
        <f t="shared" si="12"/>
        <v>808.45588275857426</v>
      </c>
      <c r="Q272" s="215">
        <f>IF(P272="-",0,P272/(1+'General inputs'!$H$30)^'MP Calculations'!$C$40)</f>
        <v>1795.8141638601357</v>
      </c>
    </row>
    <row r="273" spans="3:17">
      <c r="C273" s="159"/>
      <c r="D273" s="165" t="s">
        <v>282</v>
      </c>
      <c r="E273" s="162">
        <v>25934</v>
      </c>
      <c r="F273" s="166" t="str">
        <f t="shared" si="10"/>
        <v>Date check - OK</v>
      </c>
      <c r="G273" s="68"/>
      <c r="H273" s="162" t="s">
        <v>279</v>
      </c>
      <c r="I273" s="173">
        <v>150735.53351548137</v>
      </c>
      <c r="J273" s="168">
        <f>IFERROR(MIN('MP Calculations'!$E$30/I273,1),"-")</f>
        <v>0.24630200300931615</v>
      </c>
      <c r="K273" s="12"/>
      <c r="L273" s="159">
        <v>9.7386420000000005</v>
      </c>
      <c r="M273" s="187" t="s">
        <v>280</v>
      </c>
      <c r="N273" s="272">
        <v>237.97403299999999</v>
      </c>
      <c r="O273" s="186">
        <f t="shared" si="11"/>
        <v>2317.5439126831861</v>
      </c>
      <c r="P273" s="186">
        <f t="shared" si="12"/>
        <v>570.81570775591649</v>
      </c>
      <c r="Q273" s="215">
        <f>IF(P273="-",0,P273/(1+'General inputs'!$H$30)^'MP Calculations'!$C$40)</f>
        <v>1267.9466558449642</v>
      </c>
    </row>
    <row r="274" spans="3:17">
      <c r="C274" s="159"/>
      <c r="D274" s="165" t="s">
        <v>282</v>
      </c>
      <c r="E274" s="162">
        <v>25934</v>
      </c>
      <c r="F274" s="166" t="str">
        <f t="shared" si="10"/>
        <v>Date check - OK</v>
      </c>
      <c r="G274" s="68"/>
      <c r="H274" s="162" t="s">
        <v>279</v>
      </c>
      <c r="I274" s="173">
        <v>150735.53351548137</v>
      </c>
      <c r="J274" s="168">
        <f>IFERROR(MIN('MP Calculations'!$E$30/I274,1),"-")</f>
        <v>0.24630200300931615</v>
      </c>
      <c r="K274" s="12"/>
      <c r="L274" s="159">
        <v>0.60030799999999995</v>
      </c>
      <c r="M274" s="187" t="s">
        <v>280</v>
      </c>
      <c r="N274" s="272">
        <v>237.97403299999999</v>
      </c>
      <c r="O274" s="186">
        <f t="shared" si="11"/>
        <v>142.85771580216399</v>
      </c>
      <c r="P274" s="186">
        <f t="shared" si="12"/>
        <v>35.186141547408624</v>
      </c>
      <c r="Q274" s="215">
        <f>IF(P274="-",0,P274/(1+'General inputs'!$H$30)^'MP Calculations'!$C$40)</f>
        <v>78.158589367694034</v>
      </c>
    </row>
    <row r="275" spans="3:17">
      <c r="C275" s="159"/>
      <c r="D275" s="165" t="s">
        <v>282</v>
      </c>
      <c r="E275" s="162">
        <v>25934</v>
      </c>
      <c r="F275" s="166" t="str">
        <f t="shared" si="10"/>
        <v>Date check - OK</v>
      </c>
      <c r="G275" s="68"/>
      <c r="H275" s="162" t="s">
        <v>279</v>
      </c>
      <c r="I275" s="173">
        <v>150735.53351548137</v>
      </c>
      <c r="J275" s="168">
        <f>IFERROR(MIN('MP Calculations'!$E$30/I275,1),"-")</f>
        <v>0.24630200300931615</v>
      </c>
      <c r="K275" s="12"/>
      <c r="L275" s="159">
        <v>0.73401700000000003</v>
      </c>
      <c r="M275" s="187" t="s">
        <v>280</v>
      </c>
      <c r="N275" s="272">
        <v>237.97403299999999</v>
      </c>
      <c r="O275" s="186">
        <f t="shared" si="11"/>
        <v>174.67698578056101</v>
      </c>
      <c r="P275" s="186">
        <f t="shared" si="12"/>
        <v>43.02329147738201</v>
      </c>
      <c r="Q275" s="215">
        <f>IF(P275="-",0,P275/(1+'General inputs'!$H$30)^'MP Calculations'!$C$40)</f>
        <v>95.567164342148828</v>
      </c>
    </row>
    <row r="276" spans="3:17">
      <c r="C276" s="159"/>
      <c r="D276" s="165" t="s">
        <v>282</v>
      </c>
      <c r="E276" s="162">
        <v>25934</v>
      </c>
      <c r="F276" s="166" t="str">
        <f t="shared" si="10"/>
        <v>Date check - OK</v>
      </c>
      <c r="G276" s="68"/>
      <c r="H276" s="162" t="s">
        <v>279</v>
      </c>
      <c r="I276" s="173">
        <v>150735.53351548137</v>
      </c>
      <c r="J276" s="168">
        <f>IFERROR(MIN('MP Calculations'!$E$30/I276,1),"-")</f>
        <v>0.24630200300931615</v>
      </c>
      <c r="K276" s="12"/>
      <c r="L276" s="159">
        <v>2.3238789999999998</v>
      </c>
      <c r="M276" s="187" t="s">
        <v>280</v>
      </c>
      <c r="N276" s="272">
        <v>237.97403299999999</v>
      </c>
      <c r="O276" s="186">
        <f t="shared" si="11"/>
        <v>553.02285783400691</v>
      </c>
      <c r="P276" s="186">
        <f t="shared" si="12"/>
        <v>136.21063759445218</v>
      </c>
      <c r="Q276" s="215">
        <f>IF(P276="-",0,P276/(1+'General inputs'!$H$30)^'MP Calculations'!$C$40)</f>
        <v>302.56319173025753</v>
      </c>
    </row>
    <row r="277" spans="3:17">
      <c r="C277" s="159"/>
      <c r="D277" s="165" t="s">
        <v>281</v>
      </c>
      <c r="E277" s="162">
        <v>25934</v>
      </c>
      <c r="F277" s="166" t="str">
        <f t="shared" si="10"/>
        <v>Date check - OK</v>
      </c>
      <c r="G277" s="68"/>
      <c r="H277" s="162" t="s">
        <v>279</v>
      </c>
      <c r="I277" s="173">
        <v>150735.53351548137</v>
      </c>
      <c r="J277" s="168">
        <f>IFERROR(MIN('MP Calculations'!$E$30/I277,1),"-")</f>
        <v>0.24630200300931615</v>
      </c>
      <c r="K277" s="12"/>
      <c r="L277" s="159">
        <v>1.5478460000000001</v>
      </c>
      <c r="M277" s="187" t="s">
        <v>280</v>
      </c>
      <c r="N277" s="272">
        <v>421.28581700000001</v>
      </c>
      <c r="O277" s="186">
        <f t="shared" si="11"/>
        <v>652.08556670018208</v>
      </c>
      <c r="P277" s="186">
        <f t="shared" si="12"/>
        <v>160.60998121171988</v>
      </c>
      <c r="Q277" s="215">
        <f>IF(P277="-",0,P277/(1+'General inputs'!$H$30)^'MP Calculations'!$C$40)</f>
        <v>356.7611854504226</v>
      </c>
    </row>
    <row r="278" spans="3:17">
      <c r="C278" s="159"/>
      <c r="D278" s="165" t="s">
        <v>281</v>
      </c>
      <c r="E278" s="162">
        <v>25934</v>
      </c>
      <c r="F278" s="166" t="str">
        <f t="shared" si="10"/>
        <v>Date check - OK</v>
      </c>
      <c r="G278" s="68"/>
      <c r="H278" s="162" t="s">
        <v>279</v>
      </c>
      <c r="I278" s="173">
        <v>150735.53351548137</v>
      </c>
      <c r="J278" s="168">
        <f>IFERROR(MIN('MP Calculations'!$E$30/I278,1),"-")</f>
        <v>0.24630200300931615</v>
      </c>
      <c r="K278" s="12"/>
      <c r="L278" s="159">
        <v>1.200218</v>
      </c>
      <c r="M278" s="187" t="s">
        <v>280</v>
      </c>
      <c r="N278" s="272">
        <v>421.28581700000001</v>
      </c>
      <c r="O278" s="186">
        <f t="shared" si="11"/>
        <v>505.63482070810602</v>
      </c>
      <c r="P278" s="186">
        <f t="shared" si="12"/>
        <v>124.53886913166296</v>
      </c>
      <c r="Q278" s="215">
        <f>IF(P278="-",0,P278/(1+'General inputs'!$H$30)^'MP Calculations'!$C$40)</f>
        <v>276.63682076830338</v>
      </c>
    </row>
    <row r="279" spans="3:17">
      <c r="C279" s="159"/>
      <c r="D279" s="165" t="s">
        <v>282</v>
      </c>
      <c r="E279" s="162">
        <v>25934</v>
      </c>
      <c r="F279" s="166" t="str">
        <f t="shared" ref="F279:F342" si="13">IF(E279="","-",IF(OR(E279&lt;$E$15,E279&gt;$E$16),"ERROR - date outside of range","Date check - OK"))</f>
        <v>Date check - OK</v>
      </c>
      <c r="G279" s="68"/>
      <c r="H279" s="162" t="s">
        <v>279</v>
      </c>
      <c r="I279" s="173">
        <v>150735.53351548137</v>
      </c>
      <c r="J279" s="168">
        <f>IFERROR(MIN('MP Calculations'!$E$30/I279,1),"-")</f>
        <v>0.24630200300931615</v>
      </c>
      <c r="K279" s="12"/>
      <c r="L279" s="159">
        <v>10.743368</v>
      </c>
      <c r="M279" s="187" t="s">
        <v>280</v>
      </c>
      <c r="N279" s="272">
        <v>237.97403299999999</v>
      </c>
      <c r="O279" s="186">
        <f t="shared" ref="O279:O342" si="14">IF(N279="","-",L279*N279)</f>
        <v>2556.6426109631439</v>
      </c>
      <c r="P279" s="186">
        <f t="shared" ref="P279:P342" si="15">IF(O279="-","-",IF(OR(E279&lt;$E$15,E279&gt;$E$16),0,O279*J279))</f>
        <v>629.70619605919012</v>
      </c>
      <c r="Q279" s="215">
        <f>IF(P279="-",0,P279/(1+'General inputs'!$H$30)^'MP Calculations'!$C$40)</f>
        <v>1398.7594500456837</v>
      </c>
    </row>
    <row r="280" spans="3:17">
      <c r="C280" s="159"/>
      <c r="D280" s="165" t="s">
        <v>281</v>
      </c>
      <c r="E280" s="162">
        <v>25934</v>
      </c>
      <c r="F280" s="166" t="str">
        <f t="shared" si="13"/>
        <v>Date check - OK</v>
      </c>
      <c r="G280" s="68"/>
      <c r="H280" s="162" t="s">
        <v>279</v>
      </c>
      <c r="I280" s="173">
        <v>150735.53351548137</v>
      </c>
      <c r="J280" s="168">
        <f>IFERROR(MIN('MP Calculations'!$E$30/I280,1),"-")</f>
        <v>0.24630200300931615</v>
      </c>
      <c r="K280" s="12"/>
      <c r="L280" s="159">
        <v>12.549745</v>
      </c>
      <c r="M280" s="187" t="s">
        <v>280</v>
      </c>
      <c r="N280" s="272">
        <v>421.28581700000001</v>
      </c>
      <c r="O280" s="186">
        <f t="shared" si="14"/>
        <v>5287.0295754666649</v>
      </c>
      <c r="P280" s="186">
        <f t="shared" si="15"/>
        <v>1302.205974406934</v>
      </c>
      <c r="Q280" s="215">
        <f>IF(P280="-",0,P280/(1+'General inputs'!$H$30)^'MP Calculations'!$C$40)</f>
        <v>2892.5758139378941</v>
      </c>
    </row>
    <row r="281" spans="3:17">
      <c r="C281" s="159"/>
      <c r="D281" s="165" t="s">
        <v>282</v>
      </c>
      <c r="E281" s="162">
        <v>25934</v>
      </c>
      <c r="F281" s="166" t="str">
        <f t="shared" si="13"/>
        <v>Date check - OK</v>
      </c>
      <c r="G281" s="68"/>
      <c r="H281" s="162" t="s">
        <v>279</v>
      </c>
      <c r="I281" s="173">
        <v>150735.53351548137</v>
      </c>
      <c r="J281" s="168">
        <f>IFERROR(MIN('MP Calculations'!$E$30/I281,1),"-")</f>
        <v>0.24630200300931615</v>
      </c>
      <c r="K281" s="12"/>
      <c r="L281" s="159">
        <v>0.55617000000000005</v>
      </c>
      <c r="M281" s="187" t="s">
        <v>280</v>
      </c>
      <c r="N281" s="272">
        <v>237.97403299999999</v>
      </c>
      <c r="O281" s="186">
        <f t="shared" si="14"/>
        <v>132.35401793361001</v>
      </c>
      <c r="P281" s="186">
        <f t="shared" si="15"/>
        <v>32.599059723379099</v>
      </c>
      <c r="Q281" s="215">
        <f>IF(P281="-",0,P281/(1+'General inputs'!$H$30)^'MP Calculations'!$C$40)</f>
        <v>72.411932955466867</v>
      </c>
    </row>
    <row r="282" spans="3:17">
      <c r="C282" s="159"/>
      <c r="D282" s="165" t="s">
        <v>289</v>
      </c>
      <c r="E282" s="162">
        <v>25934</v>
      </c>
      <c r="F282" s="166" t="str">
        <f t="shared" si="13"/>
        <v>Date check - OK</v>
      </c>
      <c r="G282" s="68"/>
      <c r="H282" s="162" t="s">
        <v>279</v>
      </c>
      <c r="I282" s="173">
        <v>150735.53351548137</v>
      </c>
      <c r="J282" s="168">
        <f>IFERROR(MIN('MP Calculations'!$E$30/I282,1),"-")</f>
        <v>0.24630200300931615</v>
      </c>
      <c r="K282" s="12"/>
      <c r="L282" s="159">
        <v>0.90104300000000004</v>
      </c>
      <c r="M282" s="187" t="s">
        <v>280</v>
      </c>
      <c r="N282" s="272">
        <v>315.45229399999999</v>
      </c>
      <c r="O282" s="186">
        <f t="shared" si="14"/>
        <v>284.23608134264202</v>
      </c>
      <c r="P282" s="186">
        <f t="shared" si="15"/>
        <v>70.007916162211643</v>
      </c>
      <c r="Q282" s="215">
        <f>IF(P282="-",0,P282/(1+'General inputs'!$H$30)^'MP Calculations'!$C$40)</f>
        <v>155.50781447399791</v>
      </c>
    </row>
    <row r="283" spans="3:17">
      <c r="C283" s="159"/>
      <c r="D283" s="165" t="s">
        <v>281</v>
      </c>
      <c r="E283" s="162">
        <v>25934</v>
      </c>
      <c r="F283" s="166" t="str">
        <f t="shared" si="13"/>
        <v>Date check - OK</v>
      </c>
      <c r="G283" s="68"/>
      <c r="H283" s="162" t="s">
        <v>279</v>
      </c>
      <c r="I283" s="173">
        <v>150735.53351548137</v>
      </c>
      <c r="J283" s="168">
        <f>IFERROR(MIN('MP Calculations'!$E$30/I283,1),"-")</f>
        <v>0.24630200300931615</v>
      </c>
      <c r="K283" s="12"/>
      <c r="L283" s="159">
        <v>2.2382659999999999</v>
      </c>
      <c r="M283" s="187" t="s">
        <v>280</v>
      </c>
      <c r="N283" s="272">
        <v>421.28581700000001</v>
      </c>
      <c r="O283" s="186">
        <f t="shared" si="14"/>
        <v>942.94972047332192</v>
      </c>
      <c r="P283" s="186">
        <f t="shared" si="15"/>
        <v>232.25040488965396</v>
      </c>
      <c r="Q283" s="215">
        <f>IF(P283="-",0,P283/(1+'General inputs'!$H$30)^'MP Calculations'!$C$40)</f>
        <v>515.89527092060541</v>
      </c>
    </row>
    <row r="284" spans="3:17">
      <c r="C284" s="159"/>
      <c r="D284" s="165" t="s">
        <v>281</v>
      </c>
      <c r="E284" s="162">
        <v>25934</v>
      </c>
      <c r="F284" s="166" t="str">
        <f t="shared" si="13"/>
        <v>Date check - OK</v>
      </c>
      <c r="G284" s="68"/>
      <c r="H284" s="162" t="s">
        <v>279</v>
      </c>
      <c r="I284" s="173">
        <v>150735.53351548137</v>
      </c>
      <c r="J284" s="168">
        <f>IFERROR(MIN('MP Calculations'!$E$30/I284,1),"-")</f>
        <v>0.24630200300931615</v>
      </c>
      <c r="K284" s="12"/>
      <c r="L284" s="159">
        <v>1.6992240000000001</v>
      </c>
      <c r="M284" s="187" t="s">
        <v>280</v>
      </c>
      <c r="N284" s="272">
        <v>421.28581700000001</v>
      </c>
      <c r="O284" s="186">
        <f t="shared" si="14"/>
        <v>715.85897110600808</v>
      </c>
      <c r="P284" s="186">
        <f t="shared" si="15"/>
        <v>176.31749845559796</v>
      </c>
      <c r="Q284" s="215">
        <f>IF(P284="-",0,P284/(1+'General inputs'!$H$30)^'MP Calculations'!$C$40)</f>
        <v>391.65212080905263</v>
      </c>
    </row>
    <row r="285" spans="3:17">
      <c r="C285" s="159"/>
      <c r="D285" s="165" t="s">
        <v>282</v>
      </c>
      <c r="E285" s="162">
        <v>25934</v>
      </c>
      <c r="F285" s="166" t="str">
        <f t="shared" si="13"/>
        <v>Date check - OK</v>
      </c>
      <c r="G285" s="68"/>
      <c r="H285" s="162" t="s">
        <v>279</v>
      </c>
      <c r="I285" s="173">
        <v>150735.53351548137</v>
      </c>
      <c r="J285" s="168">
        <f>IFERROR(MIN('MP Calculations'!$E$30/I285,1),"-")</f>
        <v>0.24630200300931615</v>
      </c>
      <c r="K285" s="12"/>
      <c r="L285" s="159">
        <v>0.59911000000000003</v>
      </c>
      <c r="M285" s="187" t="s">
        <v>280</v>
      </c>
      <c r="N285" s="272">
        <v>237.97403299999999</v>
      </c>
      <c r="O285" s="186">
        <f t="shared" si="14"/>
        <v>142.57262291063</v>
      </c>
      <c r="P285" s="186">
        <f t="shared" si="15"/>
        <v>35.115922597180088</v>
      </c>
      <c r="Q285" s="215">
        <f>IF(P285="-",0,P285/(1+'General inputs'!$H$30)^'MP Calculations'!$C$40)</f>
        <v>78.002612785568715</v>
      </c>
    </row>
    <row r="286" spans="3:17">
      <c r="C286" s="159"/>
      <c r="D286" s="165" t="s">
        <v>282</v>
      </c>
      <c r="E286" s="162">
        <v>25934</v>
      </c>
      <c r="F286" s="166" t="str">
        <f t="shared" si="13"/>
        <v>Date check - OK</v>
      </c>
      <c r="G286" s="68"/>
      <c r="H286" s="162" t="s">
        <v>279</v>
      </c>
      <c r="I286" s="173">
        <v>150735.53351548137</v>
      </c>
      <c r="J286" s="168">
        <f>IFERROR(MIN('MP Calculations'!$E$30/I286,1),"-")</f>
        <v>0.24630200300931615</v>
      </c>
      <c r="K286" s="12"/>
      <c r="L286" s="159">
        <v>0.46553699999999998</v>
      </c>
      <c r="M286" s="187" t="s">
        <v>280</v>
      </c>
      <c r="N286" s="272">
        <v>237.97403299999999</v>
      </c>
      <c r="O286" s="186">
        <f t="shared" si="14"/>
        <v>110.785717400721</v>
      </c>
      <c r="P286" s="186">
        <f t="shared" si="15"/>
        <v>27.286744100621632</v>
      </c>
      <c r="Q286" s="215">
        <f>IF(P286="-",0,P286/(1+'General inputs'!$H$30)^'MP Calculations'!$C$40)</f>
        <v>60.611744668517133</v>
      </c>
    </row>
    <row r="287" spans="3:17">
      <c r="C287" s="159"/>
      <c r="D287" s="165" t="s">
        <v>281</v>
      </c>
      <c r="E287" s="162">
        <v>25934</v>
      </c>
      <c r="F287" s="166" t="str">
        <f t="shared" si="13"/>
        <v>Date check - OK</v>
      </c>
      <c r="G287" s="68"/>
      <c r="H287" s="162" t="s">
        <v>279</v>
      </c>
      <c r="I287" s="173">
        <v>150735.53351548137</v>
      </c>
      <c r="J287" s="168">
        <f>IFERROR(MIN('MP Calculations'!$E$30/I287,1),"-")</f>
        <v>0.24630200300931615</v>
      </c>
      <c r="K287" s="12"/>
      <c r="L287" s="159">
        <v>5.708812</v>
      </c>
      <c r="M287" s="187" t="s">
        <v>280</v>
      </c>
      <c r="N287" s="272">
        <v>421.28581700000001</v>
      </c>
      <c r="O287" s="186">
        <f t="shared" si="14"/>
        <v>2405.0415275194041</v>
      </c>
      <c r="P287" s="186">
        <f t="shared" si="15"/>
        <v>592.36654554861457</v>
      </c>
      <c r="Q287" s="215">
        <f>IF(P287="-",0,P287/(1+'General inputs'!$H$30)^'MP Calculations'!$C$40)</f>
        <v>1315.8172948947104</v>
      </c>
    </row>
    <row r="288" spans="3:17">
      <c r="C288" s="159"/>
      <c r="D288" s="165" t="s">
        <v>282</v>
      </c>
      <c r="E288" s="162">
        <v>25934</v>
      </c>
      <c r="F288" s="166" t="str">
        <f t="shared" si="13"/>
        <v>Date check - OK</v>
      </c>
      <c r="G288" s="68"/>
      <c r="H288" s="162" t="s">
        <v>279</v>
      </c>
      <c r="I288" s="173">
        <v>150735.53351548137</v>
      </c>
      <c r="J288" s="168">
        <f>IFERROR(MIN('MP Calculations'!$E$30/I288,1),"-")</f>
        <v>0.24630200300931615</v>
      </c>
      <c r="K288" s="12"/>
      <c r="L288" s="159">
        <v>3.0289619999999999</v>
      </c>
      <c r="M288" s="187" t="s">
        <v>280</v>
      </c>
      <c r="N288" s="272">
        <v>237.97403299999999</v>
      </c>
      <c r="O288" s="186">
        <f t="shared" si="14"/>
        <v>720.81430294374593</v>
      </c>
      <c r="P288" s="186">
        <f t="shared" si="15"/>
        <v>177.53800661280863</v>
      </c>
      <c r="Q288" s="215">
        <f>IF(P288="-",0,P288/(1+'General inputs'!$H$30)^'MP Calculations'!$C$40)</f>
        <v>394.36322215987337</v>
      </c>
    </row>
    <row r="289" spans="3:17">
      <c r="C289" s="159"/>
      <c r="D289" s="165" t="s">
        <v>289</v>
      </c>
      <c r="E289" s="162">
        <v>25934</v>
      </c>
      <c r="F289" s="166" t="str">
        <f t="shared" si="13"/>
        <v>Date check - OK</v>
      </c>
      <c r="G289" s="68"/>
      <c r="H289" s="162" t="s">
        <v>279</v>
      </c>
      <c r="I289" s="173">
        <v>150735.53351548137</v>
      </c>
      <c r="J289" s="168">
        <f>IFERROR(MIN('MP Calculations'!$E$30/I289,1),"-")</f>
        <v>0.24630200300931615</v>
      </c>
      <c r="K289" s="12"/>
      <c r="L289" s="159">
        <v>0.91505700000000001</v>
      </c>
      <c r="M289" s="187" t="s">
        <v>280</v>
      </c>
      <c r="N289" s="272">
        <v>315.45229399999999</v>
      </c>
      <c r="O289" s="186">
        <f t="shared" si="14"/>
        <v>288.65682979075802</v>
      </c>
      <c r="P289" s="186">
        <f t="shared" si="15"/>
        <v>71.096755359782946</v>
      </c>
      <c r="Q289" s="215">
        <f>IF(P289="-",0,P289/(1+'General inputs'!$H$30)^'MP Calculations'!$C$40)</f>
        <v>157.92644101239688</v>
      </c>
    </row>
    <row r="290" spans="3:17">
      <c r="C290" s="159"/>
      <c r="D290" s="165" t="s">
        <v>294</v>
      </c>
      <c r="E290" s="162">
        <v>25934</v>
      </c>
      <c r="F290" s="166" t="str">
        <f t="shared" si="13"/>
        <v>Date check - OK</v>
      </c>
      <c r="G290" s="68"/>
      <c r="H290" s="162" t="s">
        <v>279</v>
      </c>
      <c r="I290" s="173">
        <v>150735.53351548137</v>
      </c>
      <c r="J290" s="168">
        <f>IFERROR(MIN('MP Calculations'!$E$30/I290,1),"-")</f>
        <v>0.24630200300931615</v>
      </c>
      <c r="K290" s="12"/>
      <c r="L290" s="159">
        <v>1.719832</v>
      </c>
      <c r="M290" s="187" t="s">
        <v>280</v>
      </c>
      <c r="N290" s="272">
        <v>707.97319300000004</v>
      </c>
      <c r="O290" s="186">
        <f t="shared" si="14"/>
        <v>1217.5949524635762</v>
      </c>
      <c r="P290" s="186">
        <f t="shared" si="15"/>
        <v>299.89607564581189</v>
      </c>
      <c r="Q290" s="215">
        <f>IF(P290="-",0,P290/(1+'General inputs'!$H$30)^'MP Calculations'!$C$40)</f>
        <v>666.15585564567766</v>
      </c>
    </row>
    <row r="291" spans="3:17">
      <c r="C291" s="159"/>
      <c r="D291" s="165" t="s">
        <v>294</v>
      </c>
      <c r="E291" s="162">
        <v>25934</v>
      </c>
      <c r="F291" s="166" t="str">
        <f t="shared" si="13"/>
        <v>Date check - OK</v>
      </c>
      <c r="G291" s="68"/>
      <c r="H291" s="162" t="s">
        <v>279</v>
      </c>
      <c r="I291" s="173">
        <v>150735.53351548137</v>
      </c>
      <c r="J291" s="168">
        <f>IFERROR(MIN('MP Calculations'!$E$30/I291,1),"-")</f>
        <v>0.24630200300931615</v>
      </c>
      <c r="K291" s="12"/>
      <c r="L291" s="159">
        <v>2.299731</v>
      </c>
      <c r="M291" s="187" t="s">
        <v>280</v>
      </c>
      <c r="N291" s="272">
        <v>707.97319300000004</v>
      </c>
      <c r="O291" s="186">
        <f t="shared" si="14"/>
        <v>1628.147899111083</v>
      </c>
      <c r="P291" s="186">
        <f t="shared" si="15"/>
        <v>401.01608874646973</v>
      </c>
      <c r="Q291" s="215">
        <f>IF(P291="-",0,P291/(1+'General inputs'!$H$30)^'MP Calculations'!$C$40)</f>
        <v>890.77262898927904</v>
      </c>
    </row>
    <row r="292" spans="3:17">
      <c r="C292" s="159"/>
      <c r="D292" s="165" t="s">
        <v>278</v>
      </c>
      <c r="E292" s="162">
        <v>25934</v>
      </c>
      <c r="F292" s="166" t="str">
        <f t="shared" si="13"/>
        <v>Date check - OK</v>
      </c>
      <c r="G292" s="68"/>
      <c r="H292" s="162" t="s">
        <v>279</v>
      </c>
      <c r="I292" s="173">
        <v>150735.53351548137</v>
      </c>
      <c r="J292" s="168">
        <f>IFERROR(MIN('MP Calculations'!$E$30/I292,1),"-")</f>
        <v>0.24630200300931615</v>
      </c>
      <c r="K292" s="12"/>
      <c r="L292" s="159">
        <v>2.7382620000000002</v>
      </c>
      <c r="M292" s="187" t="s">
        <v>280</v>
      </c>
      <c r="N292" s="272">
        <v>192.78728599999999</v>
      </c>
      <c r="O292" s="186">
        <f t="shared" si="14"/>
        <v>527.902099336932</v>
      </c>
      <c r="P292" s="186">
        <f t="shared" si="15"/>
        <v>130.02334445950933</v>
      </c>
      <c r="Q292" s="215">
        <f>IF(P292="-",0,P292/(1+'General inputs'!$H$30)^'MP Calculations'!$C$40)</f>
        <v>288.81942551536929</v>
      </c>
    </row>
    <row r="293" spans="3:17">
      <c r="C293" s="159"/>
      <c r="D293" s="165" t="s">
        <v>282</v>
      </c>
      <c r="E293" s="162">
        <v>25934</v>
      </c>
      <c r="F293" s="166" t="str">
        <f t="shared" si="13"/>
        <v>Date check - OK</v>
      </c>
      <c r="G293" s="68"/>
      <c r="H293" s="162" t="s">
        <v>279</v>
      </c>
      <c r="I293" s="173">
        <v>150735.53351548137</v>
      </c>
      <c r="J293" s="168">
        <f>IFERROR(MIN('MP Calculations'!$E$30/I293,1),"-")</f>
        <v>0.24630200300931615</v>
      </c>
      <c r="K293" s="12"/>
      <c r="L293" s="159">
        <v>11.266658</v>
      </c>
      <c r="M293" s="187" t="s">
        <v>280</v>
      </c>
      <c r="N293" s="272">
        <v>237.97403299999999</v>
      </c>
      <c r="O293" s="186">
        <f t="shared" si="14"/>
        <v>2681.1720426917136</v>
      </c>
      <c r="P293" s="186">
        <f t="shared" si="15"/>
        <v>660.37804452754881</v>
      </c>
      <c r="Q293" s="215">
        <f>IF(P293="-",0,P293/(1+'General inputs'!$H$30)^'MP Calculations'!$C$40)</f>
        <v>1466.8904898289627</v>
      </c>
    </row>
    <row r="294" spans="3:17">
      <c r="C294" s="159"/>
      <c r="D294" s="165" t="s">
        <v>282</v>
      </c>
      <c r="E294" s="162">
        <v>25934</v>
      </c>
      <c r="F294" s="166" t="str">
        <f t="shared" si="13"/>
        <v>Date check - OK</v>
      </c>
      <c r="G294" s="68"/>
      <c r="H294" s="162" t="s">
        <v>279</v>
      </c>
      <c r="I294" s="173">
        <v>150735.53351548137</v>
      </c>
      <c r="J294" s="168">
        <f>IFERROR(MIN('MP Calculations'!$E$30/I294,1),"-")</f>
        <v>0.24630200300931615</v>
      </c>
      <c r="K294" s="12"/>
      <c r="L294" s="159">
        <v>0.89925500000000003</v>
      </c>
      <c r="M294" s="187" t="s">
        <v>280</v>
      </c>
      <c r="N294" s="272">
        <v>237.97403299999999</v>
      </c>
      <c r="O294" s="186">
        <f t="shared" si="14"/>
        <v>213.99933904541498</v>
      </c>
      <c r="P294" s="186">
        <f t="shared" si="15"/>
        <v>52.708465849555466</v>
      </c>
      <c r="Q294" s="215">
        <f>IF(P294="-",0,P294/(1+'General inputs'!$H$30)^'MP Calculations'!$C$40)</f>
        <v>117.08073569208757</v>
      </c>
    </row>
    <row r="295" spans="3:17">
      <c r="C295" s="159"/>
      <c r="D295" s="165" t="s">
        <v>282</v>
      </c>
      <c r="E295" s="162">
        <v>25934</v>
      </c>
      <c r="F295" s="166" t="str">
        <f t="shared" si="13"/>
        <v>Date check - OK</v>
      </c>
      <c r="G295" s="68"/>
      <c r="H295" s="162" t="s">
        <v>279</v>
      </c>
      <c r="I295" s="173">
        <v>150735.53351548137</v>
      </c>
      <c r="J295" s="168">
        <f>IFERROR(MIN('MP Calculations'!$E$30/I295,1),"-")</f>
        <v>0.24630200300931615</v>
      </c>
      <c r="K295" s="12"/>
      <c r="L295" s="159">
        <v>11.904465999999999</v>
      </c>
      <c r="M295" s="187" t="s">
        <v>280</v>
      </c>
      <c r="N295" s="272">
        <v>237.97403299999999</v>
      </c>
      <c r="O295" s="186">
        <f t="shared" si="14"/>
        <v>2832.9537847313777</v>
      </c>
      <c r="P295" s="186">
        <f t="shared" si="15"/>
        <v>697.76219161216136</v>
      </c>
      <c r="Q295" s="215">
        <f>IF(P295="-",0,P295/(1+'General inputs'!$H$30)^'MP Calculations'!$C$40)</f>
        <v>1549.9314847306302</v>
      </c>
    </row>
    <row r="296" spans="3:17">
      <c r="C296" s="159"/>
      <c r="D296" s="165" t="s">
        <v>282</v>
      </c>
      <c r="E296" s="162">
        <v>25934</v>
      </c>
      <c r="F296" s="166" t="str">
        <f t="shared" si="13"/>
        <v>Date check - OK</v>
      </c>
      <c r="G296" s="68"/>
      <c r="H296" s="162" t="s">
        <v>279</v>
      </c>
      <c r="I296" s="173">
        <v>150735.53351548137</v>
      </c>
      <c r="J296" s="168">
        <f>IFERROR(MIN('MP Calculations'!$E$30/I296,1),"-")</f>
        <v>0.24630200300931615</v>
      </c>
      <c r="K296" s="12"/>
      <c r="L296" s="159">
        <v>7.5861530000000004</v>
      </c>
      <c r="M296" s="187" t="s">
        <v>280</v>
      </c>
      <c r="N296" s="272">
        <v>237.97403299999999</v>
      </c>
      <c r="O296" s="186">
        <f t="shared" si="14"/>
        <v>1805.307424365049</v>
      </c>
      <c r="P296" s="186">
        <f t="shared" si="15"/>
        <v>444.65083466870107</v>
      </c>
      <c r="Q296" s="215">
        <f>IF(P296="-",0,P296/(1+'General inputs'!$H$30)^'MP Calculations'!$C$40)</f>
        <v>987.69801036717865</v>
      </c>
    </row>
    <row r="297" spans="3:17">
      <c r="C297" s="159"/>
      <c r="D297" s="165" t="s">
        <v>282</v>
      </c>
      <c r="E297" s="162">
        <v>25934</v>
      </c>
      <c r="F297" s="166" t="str">
        <f t="shared" si="13"/>
        <v>Date check - OK</v>
      </c>
      <c r="G297" s="68"/>
      <c r="H297" s="162" t="s">
        <v>279</v>
      </c>
      <c r="I297" s="173">
        <v>150735.53351548137</v>
      </c>
      <c r="J297" s="168">
        <f>IFERROR(MIN('MP Calculations'!$E$30/I297,1),"-")</f>
        <v>0.24630200300931615</v>
      </c>
      <c r="K297" s="12"/>
      <c r="L297" s="159">
        <v>65.559729000000004</v>
      </c>
      <c r="M297" s="187" t="s">
        <v>280</v>
      </c>
      <c r="N297" s="272">
        <v>237.97403299999999</v>
      </c>
      <c r="O297" s="186">
        <f t="shared" si="14"/>
        <v>15601.513112517057</v>
      </c>
      <c r="P297" s="186">
        <f t="shared" si="15"/>
        <v>3842.6839295890618</v>
      </c>
      <c r="Q297" s="215">
        <f>IF(P297="-",0,P297/(1+'General inputs'!$H$30)^'MP Calculations'!$C$40)</f>
        <v>8535.7115646773054</v>
      </c>
    </row>
    <row r="298" spans="3:17">
      <c r="C298" s="159"/>
      <c r="D298" s="165" t="s">
        <v>282</v>
      </c>
      <c r="E298" s="162">
        <v>25934</v>
      </c>
      <c r="F298" s="166" t="str">
        <f t="shared" si="13"/>
        <v>Date check - OK</v>
      </c>
      <c r="G298" s="68"/>
      <c r="H298" s="162" t="s">
        <v>279</v>
      </c>
      <c r="I298" s="173">
        <v>150735.53351548137</v>
      </c>
      <c r="J298" s="168">
        <f>IFERROR(MIN('MP Calculations'!$E$30/I298,1),"-")</f>
        <v>0.24630200300931615</v>
      </c>
      <c r="K298" s="12"/>
      <c r="L298" s="159">
        <v>0.54566199999999998</v>
      </c>
      <c r="M298" s="187" t="s">
        <v>280</v>
      </c>
      <c r="N298" s="272">
        <v>237.97403299999999</v>
      </c>
      <c r="O298" s="186">
        <f t="shared" si="14"/>
        <v>129.85338679484599</v>
      </c>
      <c r="P298" s="186">
        <f t="shared" si="15"/>
        <v>31.983149265114051</v>
      </c>
      <c r="Q298" s="215">
        <f>IF(P298="-",0,P298/(1+'General inputs'!$H$30)^'MP Calculations'!$C$40)</f>
        <v>71.043817826107045</v>
      </c>
    </row>
    <row r="299" spans="3:17">
      <c r="C299" s="159"/>
      <c r="D299" s="165" t="s">
        <v>282</v>
      </c>
      <c r="E299" s="162">
        <v>25934</v>
      </c>
      <c r="F299" s="166" t="str">
        <f t="shared" si="13"/>
        <v>Date check - OK</v>
      </c>
      <c r="G299" s="68"/>
      <c r="H299" s="162" t="s">
        <v>279</v>
      </c>
      <c r="I299" s="173">
        <v>150735.53351548137</v>
      </c>
      <c r="J299" s="168">
        <f>IFERROR(MIN('MP Calculations'!$E$30/I299,1),"-")</f>
        <v>0.24630200300931615</v>
      </c>
      <c r="K299" s="12"/>
      <c r="L299" s="159">
        <v>54.439661999999998</v>
      </c>
      <c r="M299" s="187" t="s">
        <v>280</v>
      </c>
      <c r="N299" s="272">
        <v>237.97403299999999</v>
      </c>
      <c r="O299" s="186">
        <f t="shared" si="14"/>
        <v>12955.225921296846</v>
      </c>
      <c r="P299" s="186">
        <f t="shared" si="15"/>
        <v>3190.8980938536261</v>
      </c>
      <c r="Q299" s="215">
        <f>IF(P299="-",0,P299/(1+'General inputs'!$H$30)^'MP Calculations'!$C$40)</f>
        <v>7087.9068537718258</v>
      </c>
    </row>
    <row r="300" spans="3:17">
      <c r="C300" s="159"/>
      <c r="D300" s="165" t="s">
        <v>282</v>
      </c>
      <c r="E300" s="162">
        <v>25934</v>
      </c>
      <c r="F300" s="166" t="str">
        <f t="shared" si="13"/>
        <v>Date check - OK</v>
      </c>
      <c r="G300" s="68"/>
      <c r="H300" s="162" t="s">
        <v>279</v>
      </c>
      <c r="I300" s="173">
        <v>150735.53351548137</v>
      </c>
      <c r="J300" s="168">
        <f>IFERROR(MIN('MP Calculations'!$E$30/I300,1),"-")</f>
        <v>0.24630200300931615</v>
      </c>
      <c r="K300" s="12"/>
      <c r="L300" s="159">
        <v>1.74458</v>
      </c>
      <c r="M300" s="187" t="s">
        <v>280</v>
      </c>
      <c r="N300" s="272">
        <v>237.97403299999999</v>
      </c>
      <c r="O300" s="186">
        <f t="shared" si="14"/>
        <v>415.16473849113999</v>
      </c>
      <c r="P300" s="186">
        <f t="shared" si="15"/>
        <v>102.25590666920671</v>
      </c>
      <c r="Q300" s="215">
        <f>IF(P300="-",0,P300/(1+'General inputs'!$H$30)^'MP Calculations'!$C$40)</f>
        <v>227.1399212389168</v>
      </c>
    </row>
    <row r="301" spans="3:17">
      <c r="C301" s="159"/>
      <c r="D301" s="165" t="s">
        <v>278</v>
      </c>
      <c r="E301" s="162">
        <v>25934</v>
      </c>
      <c r="F301" s="166" t="str">
        <f t="shared" si="13"/>
        <v>Date check - OK</v>
      </c>
      <c r="G301" s="68"/>
      <c r="H301" s="162" t="s">
        <v>279</v>
      </c>
      <c r="I301" s="173">
        <v>150735.53351548137</v>
      </c>
      <c r="J301" s="168">
        <f>IFERROR(MIN('MP Calculations'!$E$30/I301,1),"-")</f>
        <v>0.24630200300931615</v>
      </c>
      <c r="K301" s="12"/>
      <c r="L301" s="159">
        <v>43.888607999999998</v>
      </c>
      <c r="M301" s="187" t="s">
        <v>280</v>
      </c>
      <c r="N301" s="272">
        <v>192.78728599999999</v>
      </c>
      <c r="O301" s="186">
        <f t="shared" si="14"/>
        <v>8461.1656226378873</v>
      </c>
      <c r="P301" s="186">
        <f t="shared" si="15"/>
        <v>2084.0020406492795</v>
      </c>
      <c r="Q301" s="215">
        <f>IF(P301="-",0,P301/(1+'General inputs'!$H$30)^'MP Calculations'!$C$40)</f>
        <v>4629.1708204800125</v>
      </c>
    </row>
    <row r="302" spans="3:17">
      <c r="C302" s="159"/>
      <c r="D302" s="165" t="s">
        <v>278</v>
      </c>
      <c r="E302" s="162">
        <v>25934</v>
      </c>
      <c r="F302" s="166" t="str">
        <f t="shared" si="13"/>
        <v>Date check - OK</v>
      </c>
      <c r="G302" s="68"/>
      <c r="H302" s="162" t="s">
        <v>279</v>
      </c>
      <c r="I302" s="173">
        <v>150735.53351548137</v>
      </c>
      <c r="J302" s="168">
        <f>IFERROR(MIN('MP Calculations'!$E$30/I302,1),"-")</f>
        <v>0.24630200300931615</v>
      </c>
      <c r="K302" s="12"/>
      <c r="L302" s="159">
        <v>11.267697</v>
      </c>
      <c r="M302" s="187" t="s">
        <v>280</v>
      </c>
      <c r="N302" s="272">
        <v>192.78728599999999</v>
      </c>
      <c r="O302" s="186">
        <f t="shared" si="14"/>
        <v>2172.2687241003418</v>
      </c>
      <c r="P302" s="186">
        <f t="shared" si="15"/>
        <v>535.0341378204057</v>
      </c>
      <c r="Q302" s="215">
        <f>IF(P302="-",0,P302/(1+'General inputs'!$H$30)^'MP Calculations'!$C$40)</f>
        <v>1188.4654479451744</v>
      </c>
    </row>
    <row r="303" spans="3:17">
      <c r="C303" s="159"/>
      <c r="D303" s="165" t="s">
        <v>278</v>
      </c>
      <c r="E303" s="162">
        <v>25934</v>
      </c>
      <c r="F303" s="166" t="str">
        <f t="shared" si="13"/>
        <v>Date check - OK</v>
      </c>
      <c r="G303" s="68"/>
      <c r="H303" s="162" t="s">
        <v>279</v>
      </c>
      <c r="I303" s="173">
        <v>150735.53351548137</v>
      </c>
      <c r="J303" s="168">
        <f>IFERROR(MIN('MP Calculations'!$E$30/I303,1),"-")</f>
        <v>0.24630200300931615</v>
      </c>
      <c r="K303" s="12"/>
      <c r="L303" s="159">
        <v>45.480378000000002</v>
      </c>
      <c r="M303" s="187" t="s">
        <v>280</v>
      </c>
      <c r="N303" s="272">
        <v>192.78728599999999</v>
      </c>
      <c r="O303" s="186">
        <f t="shared" si="14"/>
        <v>8768.0386408741088</v>
      </c>
      <c r="P303" s="186">
        <f t="shared" si="15"/>
        <v>2159.5854797103752</v>
      </c>
      <c r="Q303" s="215">
        <f>IF(P303="-",0,P303/(1+'General inputs'!$H$30)^'MP Calculations'!$C$40)</f>
        <v>4797.0634826696069</v>
      </c>
    </row>
    <row r="304" spans="3:17">
      <c r="C304" s="159"/>
      <c r="D304" s="165" t="s">
        <v>278</v>
      </c>
      <c r="E304" s="162">
        <v>25934</v>
      </c>
      <c r="F304" s="166" t="str">
        <f t="shared" si="13"/>
        <v>Date check - OK</v>
      </c>
      <c r="G304" s="68"/>
      <c r="H304" s="162" t="s">
        <v>279</v>
      </c>
      <c r="I304" s="173">
        <v>150735.53351548137</v>
      </c>
      <c r="J304" s="168">
        <f>IFERROR(MIN('MP Calculations'!$E$30/I304,1),"-")</f>
        <v>0.24630200300931615</v>
      </c>
      <c r="K304" s="12"/>
      <c r="L304" s="159">
        <v>0.60038400000000003</v>
      </c>
      <c r="M304" s="187" t="s">
        <v>280</v>
      </c>
      <c r="N304" s="272">
        <v>192.78728599999999</v>
      </c>
      <c r="O304" s="186">
        <f t="shared" si="14"/>
        <v>115.746401917824</v>
      </c>
      <c r="P304" s="186">
        <f t="shared" si="15"/>
        <v>28.508570633481405</v>
      </c>
      <c r="Q304" s="215">
        <f>IF(P304="-",0,P304/(1+'General inputs'!$H$30)^'MP Calculations'!$C$40)</f>
        <v>63.325774512672446</v>
      </c>
    </row>
    <row r="305" spans="3:17">
      <c r="C305" s="159"/>
      <c r="D305" s="165" t="s">
        <v>278</v>
      </c>
      <c r="E305" s="162">
        <v>25934</v>
      </c>
      <c r="F305" s="166" t="str">
        <f t="shared" si="13"/>
        <v>Date check - OK</v>
      </c>
      <c r="G305" s="68"/>
      <c r="H305" s="162" t="s">
        <v>279</v>
      </c>
      <c r="I305" s="173">
        <v>150735.53351548137</v>
      </c>
      <c r="J305" s="168">
        <f>IFERROR(MIN('MP Calculations'!$E$30/I305,1),"-")</f>
        <v>0.24630200300931615</v>
      </c>
      <c r="K305" s="12"/>
      <c r="L305" s="159">
        <v>3.9593099999999999</v>
      </c>
      <c r="M305" s="187" t="s">
        <v>280</v>
      </c>
      <c r="N305" s="272">
        <v>192.78728599999999</v>
      </c>
      <c r="O305" s="186">
        <f t="shared" si="14"/>
        <v>763.30462933265994</v>
      </c>
      <c r="P305" s="186">
        <f t="shared" si="15"/>
        <v>188.00345911091776</v>
      </c>
      <c r="Q305" s="215">
        <f>IF(P305="-",0,P305/(1+'General inputs'!$H$30)^'MP Calculations'!$C$40)</f>
        <v>417.6100167322399</v>
      </c>
    </row>
    <row r="306" spans="3:17">
      <c r="C306" s="159"/>
      <c r="D306" s="165" t="s">
        <v>281</v>
      </c>
      <c r="E306" s="162">
        <v>25934</v>
      </c>
      <c r="F306" s="166" t="str">
        <f t="shared" si="13"/>
        <v>Date check - OK</v>
      </c>
      <c r="G306" s="68"/>
      <c r="H306" s="162" t="s">
        <v>279</v>
      </c>
      <c r="I306" s="173">
        <v>150735.53351548137</v>
      </c>
      <c r="J306" s="168">
        <f>IFERROR(MIN('MP Calculations'!$E$30/I306,1),"-")</f>
        <v>0.24630200300931615</v>
      </c>
      <c r="K306" s="12"/>
      <c r="L306" s="159">
        <v>3.2883909999999998</v>
      </c>
      <c r="M306" s="187" t="s">
        <v>280</v>
      </c>
      <c r="N306" s="272">
        <v>421.28581700000001</v>
      </c>
      <c r="O306" s="186">
        <f t="shared" si="14"/>
        <v>1385.352489050447</v>
      </c>
      <c r="P306" s="186">
        <f t="shared" si="15"/>
        <v>341.21509292706685</v>
      </c>
      <c r="Q306" s="215">
        <f>IF(P306="-",0,P306/(1+'General inputs'!$H$30)^'MP Calculations'!$C$40)</f>
        <v>757.93733445349255</v>
      </c>
    </row>
    <row r="307" spans="3:17">
      <c r="C307" s="159"/>
      <c r="D307" s="165" t="s">
        <v>278</v>
      </c>
      <c r="E307" s="162">
        <v>26040</v>
      </c>
      <c r="F307" s="166" t="str">
        <f t="shared" si="13"/>
        <v>Date check - OK</v>
      </c>
      <c r="G307" s="68"/>
      <c r="H307" s="162" t="s">
        <v>279</v>
      </c>
      <c r="I307" s="173">
        <v>150735.53351548137</v>
      </c>
      <c r="J307" s="168">
        <f>IFERROR(MIN('MP Calculations'!$E$30/I307,1),"-")</f>
        <v>0.24630200300931615</v>
      </c>
      <c r="K307" s="12"/>
      <c r="L307" s="159">
        <v>6.2476599999999998</v>
      </c>
      <c r="M307" s="187" t="s">
        <v>280</v>
      </c>
      <c r="N307" s="272">
        <v>192.78728599999999</v>
      </c>
      <c r="O307" s="186">
        <f t="shared" si="14"/>
        <v>1204.46941525076</v>
      </c>
      <c r="P307" s="186">
        <f t="shared" si="15"/>
        <v>296.66322953972195</v>
      </c>
      <c r="Q307" s="215">
        <f>IF(P307="-",0,P307/(1+'General inputs'!$H$30)^'MP Calculations'!$C$40)</f>
        <v>658.97477013351977</v>
      </c>
    </row>
    <row r="308" spans="3:17">
      <c r="C308" s="159"/>
      <c r="D308" s="165" t="s">
        <v>278</v>
      </c>
      <c r="E308" s="162">
        <v>26040</v>
      </c>
      <c r="F308" s="166" t="str">
        <f t="shared" si="13"/>
        <v>Date check - OK</v>
      </c>
      <c r="G308" s="68"/>
      <c r="H308" s="162" t="s">
        <v>279</v>
      </c>
      <c r="I308" s="173">
        <v>150735.53351548137</v>
      </c>
      <c r="J308" s="168">
        <f>IFERROR(MIN('MP Calculations'!$E$30/I308,1),"-")</f>
        <v>0.24630200300931615</v>
      </c>
      <c r="K308" s="12"/>
      <c r="L308" s="159">
        <v>0.61016700000000001</v>
      </c>
      <c r="M308" s="187" t="s">
        <v>280</v>
      </c>
      <c r="N308" s="272">
        <v>192.78728599999999</v>
      </c>
      <c r="O308" s="186">
        <f t="shared" si="14"/>
        <v>117.632439936762</v>
      </c>
      <c r="P308" s="186">
        <f t="shared" si="15"/>
        <v>28.973105575297556</v>
      </c>
      <c r="Q308" s="215">
        <f>IF(P308="-",0,P308/(1+'General inputs'!$H$30)^'MP Calculations'!$C$40)</f>
        <v>64.35764087163183</v>
      </c>
    </row>
    <row r="309" spans="3:17">
      <c r="C309" s="159"/>
      <c r="D309" s="165" t="s">
        <v>278</v>
      </c>
      <c r="E309" s="162">
        <v>26040</v>
      </c>
      <c r="F309" s="166" t="str">
        <f t="shared" si="13"/>
        <v>Date check - OK</v>
      </c>
      <c r="G309" s="68"/>
      <c r="H309" s="162" t="s">
        <v>279</v>
      </c>
      <c r="I309" s="173">
        <v>150735.53351548137</v>
      </c>
      <c r="J309" s="168">
        <f>IFERROR(MIN('MP Calculations'!$E$30/I309,1),"-")</f>
        <v>0.24630200300931615</v>
      </c>
      <c r="K309" s="12"/>
      <c r="L309" s="159">
        <v>96.376541000000003</v>
      </c>
      <c r="M309" s="187" t="s">
        <v>280</v>
      </c>
      <c r="N309" s="272">
        <v>192.78728599999999</v>
      </c>
      <c r="O309" s="186">
        <f t="shared" si="14"/>
        <v>18580.171773457725</v>
      </c>
      <c r="P309" s="186">
        <f t="shared" si="15"/>
        <v>4576.3335240597953</v>
      </c>
      <c r="Q309" s="215">
        <f>IF(P309="-",0,P309/(1+'General inputs'!$H$30)^'MP Calculations'!$C$40)</f>
        <v>10165.359342816148</v>
      </c>
    </row>
    <row r="310" spans="3:17">
      <c r="C310" s="159"/>
      <c r="D310" s="165" t="s">
        <v>278</v>
      </c>
      <c r="E310" s="162">
        <v>26040</v>
      </c>
      <c r="F310" s="166" t="str">
        <f t="shared" si="13"/>
        <v>Date check - OK</v>
      </c>
      <c r="G310" s="68"/>
      <c r="H310" s="162" t="s">
        <v>279</v>
      </c>
      <c r="I310" s="173">
        <v>150735.53351548137</v>
      </c>
      <c r="J310" s="168">
        <f>IFERROR(MIN('MP Calculations'!$E$30/I310,1),"-")</f>
        <v>0.24630200300931615</v>
      </c>
      <c r="K310" s="12"/>
      <c r="L310" s="159">
        <v>5.7894800000000002</v>
      </c>
      <c r="M310" s="187" t="s">
        <v>280</v>
      </c>
      <c r="N310" s="272">
        <v>192.78728599999999</v>
      </c>
      <c r="O310" s="186">
        <f t="shared" si="14"/>
        <v>1116.13813655128</v>
      </c>
      <c r="P310" s="186">
        <f t="shared" si="15"/>
        <v>274.90705866766586</v>
      </c>
      <c r="Q310" s="215">
        <f>IF(P310="-",0,P310/(1+'General inputs'!$H$30)^'MP Calculations'!$C$40)</f>
        <v>610.64802697211587</v>
      </c>
    </row>
    <row r="311" spans="3:17">
      <c r="C311" s="159"/>
      <c r="D311" s="165" t="s">
        <v>291</v>
      </c>
      <c r="E311" s="162">
        <v>26040</v>
      </c>
      <c r="F311" s="166" t="str">
        <f t="shared" si="13"/>
        <v>Date check - OK</v>
      </c>
      <c r="G311" s="68"/>
      <c r="H311" s="162" t="s">
        <v>279</v>
      </c>
      <c r="I311" s="173">
        <v>150735.53351548137</v>
      </c>
      <c r="J311" s="168">
        <f>IFERROR(MIN('MP Calculations'!$E$30/I311,1),"-")</f>
        <v>0.24630200300931615</v>
      </c>
      <c r="K311" s="12"/>
      <c r="L311" s="159">
        <v>0.45871800000000001</v>
      </c>
      <c r="M311" s="187" t="s">
        <v>280</v>
      </c>
      <c r="N311" s="272">
        <v>297.51652200000001</v>
      </c>
      <c r="O311" s="186">
        <f t="shared" si="14"/>
        <v>136.476183938796</v>
      </c>
      <c r="P311" s="186">
        <f t="shared" si="15"/>
        <v>33.614357467193315</v>
      </c>
      <c r="Q311" s="215">
        <f>IF(P311="-",0,P311/(1+'General inputs'!$H$30)^'MP Calculations'!$C$40)</f>
        <v>74.66720267118157</v>
      </c>
    </row>
    <row r="312" spans="3:17">
      <c r="C312" s="159"/>
      <c r="D312" s="165" t="s">
        <v>291</v>
      </c>
      <c r="E312" s="162">
        <v>26040</v>
      </c>
      <c r="F312" s="166" t="str">
        <f t="shared" si="13"/>
        <v>Date check - OK</v>
      </c>
      <c r="G312" s="68"/>
      <c r="H312" s="162" t="s">
        <v>279</v>
      </c>
      <c r="I312" s="173">
        <v>150735.53351548137</v>
      </c>
      <c r="J312" s="168">
        <f>IFERROR(MIN('MP Calculations'!$E$30/I312,1),"-")</f>
        <v>0.24630200300931615</v>
      </c>
      <c r="K312" s="12"/>
      <c r="L312" s="159">
        <v>0.91500000000000004</v>
      </c>
      <c r="M312" s="187" t="s">
        <v>280</v>
      </c>
      <c r="N312" s="272">
        <v>297.51652200000001</v>
      </c>
      <c r="O312" s="186">
        <f t="shared" si="14"/>
        <v>272.22761763</v>
      </c>
      <c r="P312" s="186">
        <f t="shared" si="15"/>
        <v>67.050207496723232</v>
      </c>
      <c r="Q312" s="215">
        <f>IF(P312="-",0,P312/(1+'General inputs'!$H$30)^'MP Calculations'!$C$40)</f>
        <v>148.93788873366893</v>
      </c>
    </row>
    <row r="313" spans="3:17">
      <c r="C313" s="159"/>
      <c r="D313" s="165" t="s">
        <v>278</v>
      </c>
      <c r="E313" s="162">
        <v>26040</v>
      </c>
      <c r="F313" s="166" t="str">
        <f t="shared" si="13"/>
        <v>Date check - OK</v>
      </c>
      <c r="G313" s="68"/>
      <c r="H313" s="162" t="s">
        <v>279</v>
      </c>
      <c r="I313" s="173">
        <v>150735.53351548137</v>
      </c>
      <c r="J313" s="168">
        <f>IFERROR(MIN('MP Calculations'!$E$30/I313,1),"-")</f>
        <v>0.24630200300931615</v>
      </c>
      <c r="K313" s="12"/>
      <c r="L313" s="159">
        <v>10.697089999999999</v>
      </c>
      <c r="M313" s="187" t="s">
        <v>280</v>
      </c>
      <c r="N313" s="272">
        <v>192.78728599999999</v>
      </c>
      <c r="O313" s="186">
        <f t="shared" si="14"/>
        <v>2062.26294919774</v>
      </c>
      <c r="P313" s="186">
        <f t="shared" si="15"/>
        <v>507.93949511930293</v>
      </c>
      <c r="Q313" s="215">
        <f>IF(P313="-",0,P313/(1+'General inputs'!$H$30)^'MP Calculations'!$C$40)</f>
        <v>1128.2804160033634</v>
      </c>
    </row>
    <row r="314" spans="3:17">
      <c r="C314" s="159"/>
      <c r="D314" s="165" t="s">
        <v>278</v>
      </c>
      <c r="E314" s="162">
        <v>26040</v>
      </c>
      <c r="F314" s="166" t="str">
        <f t="shared" si="13"/>
        <v>Date check - OK</v>
      </c>
      <c r="G314" s="68"/>
      <c r="H314" s="162" t="s">
        <v>279</v>
      </c>
      <c r="I314" s="173">
        <v>150735.53351548137</v>
      </c>
      <c r="J314" s="168">
        <f>IFERROR(MIN('MP Calculations'!$E$30/I314,1),"-")</f>
        <v>0.24630200300931615</v>
      </c>
      <c r="K314" s="12"/>
      <c r="L314" s="159">
        <v>0.61024900000000004</v>
      </c>
      <c r="M314" s="187" t="s">
        <v>280</v>
      </c>
      <c r="N314" s="272">
        <v>192.78728599999999</v>
      </c>
      <c r="O314" s="186">
        <f t="shared" si="14"/>
        <v>117.648248494214</v>
      </c>
      <c r="P314" s="186">
        <f t="shared" si="15"/>
        <v>28.976999254662672</v>
      </c>
      <c r="Q314" s="215">
        <f>IF(P314="-",0,P314/(1+'General inputs'!$H$30)^'MP Calculations'!$C$40)</f>
        <v>64.36628985879679</v>
      </c>
    </row>
    <row r="315" spans="3:17">
      <c r="C315" s="159"/>
      <c r="D315" s="165" t="s">
        <v>291</v>
      </c>
      <c r="E315" s="162">
        <v>26040</v>
      </c>
      <c r="F315" s="166" t="str">
        <f t="shared" si="13"/>
        <v>Date check - OK</v>
      </c>
      <c r="G315" s="68"/>
      <c r="H315" s="162" t="s">
        <v>279</v>
      </c>
      <c r="I315" s="173">
        <v>150735.53351548137</v>
      </c>
      <c r="J315" s="168">
        <f>IFERROR(MIN('MP Calculations'!$E$30/I315,1),"-")</f>
        <v>0.24630200300931615</v>
      </c>
      <c r="K315" s="12"/>
      <c r="L315" s="159">
        <v>33.097459999999998</v>
      </c>
      <c r="M315" s="187" t="s">
        <v>280</v>
      </c>
      <c r="N315" s="272">
        <v>297.51652200000001</v>
      </c>
      <c r="O315" s="186">
        <f t="shared" si="14"/>
        <v>9847.0411862341189</v>
      </c>
      <c r="P315" s="186">
        <f t="shared" si="15"/>
        <v>2425.3459678846962</v>
      </c>
      <c r="Q315" s="215">
        <f>IF(P315="-",0,P315/(1+'General inputs'!$H$30)^'MP Calculations'!$C$40)</f>
        <v>5387.3943331661831</v>
      </c>
    </row>
    <row r="316" spans="3:17">
      <c r="C316" s="159"/>
      <c r="D316" s="165" t="s">
        <v>291</v>
      </c>
      <c r="E316" s="162">
        <v>26040</v>
      </c>
      <c r="F316" s="166" t="str">
        <f t="shared" si="13"/>
        <v>Date check - OK</v>
      </c>
      <c r="G316" s="68"/>
      <c r="H316" s="162" t="s">
        <v>279</v>
      </c>
      <c r="I316" s="173">
        <v>150735.53351548137</v>
      </c>
      <c r="J316" s="168">
        <f>IFERROR(MIN('MP Calculations'!$E$30/I316,1),"-")</f>
        <v>0.24630200300931615</v>
      </c>
      <c r="K316" s="12"/>
      <c r="L316" s="159">
        <v>0.91279999999999994</v>
      </c>
      <c r="M316" s="187" t="s">
        <v>280</v>
      </c>
      <c r="N316" s="272">
        <v>297.51652200000001</v>
      </c>
      <c r="O316" s="186">
        <f t="shared" si="14"/>
        <v>271.57308128159997</v>
      </c>
      <c r="P316" s="186">
        <f t="shared" si="15"/>
        <v>66.888993883069901</v>
      </c>
      <c r="Q316" s="215">
        <f>IF(P316="-",0,P316/(1+'General inputs'!$H$30)^'MP Calculations'!$C$40)</f>
        <v>148.57978670611254</v>
      </c>
    </row>
    <row r="317" spans="3:17">
      <c r="C317" s="159"/>
      <c r="D317" s="165" t="s">
        <v>278</v>
      </c>
      <c r="E317" s="162">
        <v>26040</v>
      </c>
      <c r="F317" s="166" t="str">
        <f t="shared" si="13"/>
        <v>Date check - OK</v>
      </c>
      <c r="G317" s="68"/>
      <c r="H317" s="162" t="s">
        <v>279</v>
      </c>
      <c r="I317" s="173">
        <v>150735.53351548137</v>
      </c>
      <c r="J317" s="168">
        <f>IFERROR(MIN('MP Calculations'!$E$30/I317,1),"-")</f>
        <v>0.24630200300931615</v>
      </c>
      <c r="K317" s="12"/>
      <c r="L317" s="159">
        <v>50.432400000000001</v>
      </c>
      <c r="M317" s="187" t="s">
        <v>280</v>
      </c>
      <c r="N317" s="272">
        <v>192.78728599999999</v>
      </c>
      <c r="O317" s="186">
        <f t="shared" si="14"/>
        <v>9722.7255224664004</v>
      </c>
      <c r="P317" s="186">
        <f t="shared" si="15"/>
        <v>2394.7267708932741</v>
      </c>
      <c r="Q317" s="215">
        <f>IF(P317="-",0,P317/(1+'General inputs'!$H$30)^'MP Calculations'!$C$40)</f>
        <v>5319.3802475297507</v>
      </c>
    </row>
    <row r="318" spans="3:17">
      <c r="C318" s="159"/>
      <c r="D318" s="165" t="s">
        <v>278</v>
      </c>
      <c r="E318" s="162">
        <v>26040</v>
      </c>
      <c r="F318" s="166" t="str">
        <f t="shared" si="13"/>
        <v>Date check - OK</v>
      </c>
      <c r="G318" s="68"/>
      <c r="H318" s="162" t="s">
        <v>279</v>
      </c>
      <c r="I318" s="173">
        <v>150735.53351548137</v>
      </c>
      <c r="J318" s="168">
        <f>IFERROR(MIN('MP Calculations'!$E$30/I318,1),"-")</f>
        <v>0.24630200300931615</v>
      </c>
      <c r="K318" s="12"/>
      <c r="L318" s="159">
        <v>34.079588000000001</v>
      </c>
      <c r="M318" s="187" t="s">
        <v>280</v>
      </c>
      <c r="N318" s="272">
        <v>192.78728599999999</v>
      </c>
      <c r="O318" s="186">
        <f t="shared" si="14"/>
        <v>6570.1112785181676</v>
      </c>
      <c r="P318" s="186">
        <f t="shared" si="15"/>
        <v>1618.2315678931236</v>
      </c>
      <c r="Q318" s="215">
        <f>IF(P318="-",0,P318/(1+'General inputs'!$H$30)^'MP Calculations'!$C$40)</f>
        <v>3594.5599902275503</v>
      </c>
    </row>
    <row r="319" spans="3:17">
      <c r="C319" s="159"/>
      <c r="D319" s="165" t="s">
        <v>291</v>
      </c>
      <c r="E319" s="162">
        <v>26040</v>
      </c>
      <c r="F319" s="166" t="str">
        <f t="shared" si="13"/>
        <v>Date check - OK</v>
      </c>
      <c r="G319" s="68"/>
      <c r="H319" s="162" t="s">
        <v>279</v>
      </c>
      <c r="I319" s="173">
        <v>150735.53351548137</v>
      </c>
      <c r="J319" s="168">
        <f>IFERROR(MIN('MP Calculations'!$E$30/I319,1),"-")</f>
        <v>0.24630200300931615</v>
      </c>
      <c r="K319" s="12"/>
      <c r="L319" s="159">
        <v>30.472842</v>
      </c>
      <c r="M319" s="187" t="s">
        <v>280</v>
      </c>
      <c r="N319" s="272">
        <v>297.51652200000001</v>
      </c>
      <c r="O319" s="186">
        <f t="shared" si="14"/>
        <v>9066.1739672955246</v>
      </c>
      <c r="P319" s="186">
        <f t="shared" si="15"/>
        <v>2233.0168077758062</v>
      </c>
      <c r="Q319" s="215">
        <f>IF(P319="-",0,P319/(1+'General inputs'!$H$30)^'MP Calculations'!$C$40)</f>
        <v>4960.175684365764</v>
      </c>
    </row>
    <row r="320" spans="3:17">
      <c r="C320" s="159"/>
      <c r="D320" s="165" t="s">
        <v>278</v>
      </c>
      <c r="E320" s="162">
        <v>26040</v>
      </c>
      <c r="F320" s="166" t="str">
        <f t="shared" si="13"/>
        <v>Date check - OK</v>
      </c>
      <c r="G320" s="68"/>
      <c r="H320" s="162" t="s">
        <v>279</v>
      </c>
      <c r="I320" s="173">
        <v>150735.53351548137</v>
      </c>
      <c r="J320" s="168">
        <f>IFERROR(MIN('MP Calculations'!$E$30/I320,1),"-")</f>
        <v>0.24630200300931615</v>
      </c>
      <c r="K320" s="12"/>
      <c r="L320" s="159">
        <v>6.0954280000000001</v>
      </c>
      <c r="M320" s="187" t="s">
        <v>280</v>
      </c>
      <c r="N320" s="272">
        <v>192.78728599999999</v>
      </c>
      <c r="O320" s="186">
        <f t="shared" si="14"/>
        <v>1175.1210211284081</v>
      </c>
      <c r="P320" s="186">
        <f t="shared" si="15"/>
        <v>289.43466128227982</v>
      </c>
      <c r="Q320" s="215">
        <f>IF(P320="-",0,P320/(1+'General inputs'!$H$30)^'MP Calculations'!$C$40)</f>
        <v>642.91803093725014</v>
      </c>
    </row>
    <row r="321" spans="3:17">
      <c r="C321" s="159"/>
      <c r="D321" s="165" t="s">
        <v>291</v>
      </c>
      <c r="E321" s="162">
        <v>26040</v>
      </c>
      <c r="F321" s="166" t="str">
        <f t="shared" si="13"/>
        <v>Date check - OK</v>
      </c>
      <c r="G321" s="68"/>
      <c r="H321" s="162" t="s">
        <v>279</v>
      </c>
      <c r="I321" s="173">
        <v>150735.53351548137</v>
      </c>
      <c r="J321" s="168">
        <f>IFERROR(MIN('MP Calculations'!$E$30/I321,1),"-")</f>
        <v>0.24630200300931615</v>
      </c>
      <c r="K321" s="12"/>
      <c r="L321" s="159">
        <v>11.697761</v>
      </c>
      <c r="M321" s="187" t="s">
        <v>280</v>
      </c>
      <c r="N321" s="272">
        <v>297.51652200000001</v>
      </c>
      <c r="O321" s="186">
        <f t="shared" si="14"/>
        <v>3480.2771679072421</v>
      </c>
      <c r="P321" s="186">
        <f t="shared" si="15"/>
        <v>857.19923748314386</v>
      </c>
      <c r="Q321" s="215">
        <f>IF(P321="-",0,P321/(1+'General inputs'!$H$30)^'MP Calculations'!$C$40)</f>
        <v>1904.0872418044282</v>
      </c>
    </row>
    <row r="322" spans="3:17">
      <c r="C322" s="159"/>
      <c r="D322" s="165" t="s">
        <v>278</v>
      </c>
      <c r="E322" s="162">
        <v>26067</v>
      </c>
      <c r="F322" s="166" t="str">
        <f t="shared" si="13"/>
        <v>Date check - OK</v>
      </c>
      <c r="G322" s="68"/>
      <c r="H322" s="162" t="s">
        <v>279</v>
      </c>
      <c r="I322" s="173">
        <v>150735.53351548137</v>
      </c>
      <c r="J322" s="168">
        <f>IFERROR(MIN('MP Calculations'!$E$30/I322,1),"-")</f>
        <v>0.24630200300931615</v>
      </c>
      <c r="K322" s="12"/>
      <c r="L322" s="159">
        <v>32.309640999999999</v>
      </c>
      <c r="M322" s="187" t="s">
        <v>280</v>
      </c>
      <c r="N322" s="272">
        <v>192.78728599999999</v>
      </c>
      <c r="O322" s="186">
        <f t="shared" si="14"/>
        <v>6228.8880000243253</v>
      </c>
      <c r="P322" s="186">
        <f t="shared" si="15"/>
        <v>1534.1875909266846</v>
      </c>
      <c r="Q322" s="215">
        <f>IF(P322="-",0,P322/(1+'General inputs'!$H$30)^'MP Calculations'!$C$40)</f>
        <v>3407.8740282076078</v>
      </c>
    </row>
    <row r="323" spans="3:17">
      <c r="C323" s="159"/>
      <c r="D323" s="165" t="s">
        <v>278</v>
      </c>
      <c r="E323" s="162">
        <v>26067</v>
      </c>
      <c r="F323" s="166" t="str">
        <f t="shared" si="13"/>
        <v>Date check - OK</v>
      </c>
      <c r="G323" s="68"/>
      <c r="H323" s="162" t="s">
        <v>279</v>
      </c>
      <c r="I323" s="173">
        <v>150735.53351548137</v>
      </c>
      <c r="J323" s="168">
        <f>IFERROR(MIN('MP Calculations'!$E$30/I323,1),"-")</f>
        <v>0.24630200300931615</v>
      </c>
      <c r="K323" s="12"/>
      <c r="L323" s="159">
        <v>157.604648</v>
      </c>
      <c r="M323" s="187" t="s">
        <v>280</v>
      </c>
      <c r="N323" s="272">
        <v>192.78728599999999</v>
      </c>
      <c r="O323" s="186">
        <f t="shared" si="14"/>
        <v>30384.172348905326</v>
      </c>
      <c r="P323" s="186">
        <f t="shared" si="15"/>
        <v>7483.6825093156604</v>
      </c>
      <c r="Q323" s="215">
        <f>IF(P323="-",0,P323/(1+'General inputs'!$H$30)^'MP Calculations'!$C$40)</f>
        <v>16623.421679120551</v>
      </c>
    </row>
    <row r="324" spans="3:17">
      <c r="C324" s="159"/>
      <c r="D324" s="165" t="s">
        <v>278</v>
      </c>
      <c r="E324" s="162">
        <v>26067</v>
      </c>
      <c r="F324" s="166" t="str">
        <f t="shared" si="13"/>
        <v>Date check - OK</v>
      </c>
      <c r="G324" s="68"/>
      <c r="H324" s="162" t="s">
        <v>279</v>
      </c>
      <c r="I324" s="173">
        <v>150735.53351548137</v>
      </c>
      <c r="J324" s="168">
        <f>IFERROR(MIN('MP Calculations'!$E$30/I324,1),"-")</f>
        <v>0.24630200300931615</v>
      </c>
      <c r="K324" s="12"/>
      <c r="L324" s="159">
        <v>207.12442100000001</v>
      </c>
      <c r="M324" s="187" t="s">
        <v>280</v>
      </c>
      <c r="N324" s="272">
        <v>192.78728599999999</v>
      </c>
      <c r="O324" s="186">
        <f t="shared" si="14"/>
        <v>39930.954988911406</v>
      </c>
      <c r="P324" s="186">
        <f t="shared" si="15"/>
        <v>9835.0741958437247</v>
      </c>
      <c r="Q324" s="215">
        <f>IF(P324="-",0,P324/(1+'General inputs'!$H$30)^'MP Calculations'!$C$40)</f>
        <v>21846.542180194403</v>
      </c>
    </row>
    <row r="325" spans="3:17">
      <c r="C325" s="159"/>
      <c r="D325" s="165" t="s">
        <v>278</v>
      </c>
      <c r="E325" s="162">
        <v>26067</v>
      </c>
      <c r="F325" s="166" t="str">
        <f t="shared" si="13"/>
        <v>Date check - OK</v>
      </c>
      <c r="G325" s="68"/>
      <c r="H325" s="162" t="s">
        <v>279</v>
      </c>
      <c r="I325" s="173">
        <v>150735.53351548137</v>
      </c>
      <c r="J325" s="168">
        <f>IFERROR(MIN('MP Calculations'!$E$30/I325,1),"-")</f>
        <v>0.24630200300931615</v>
      </c>
      <c r="K325" s="12"/>
      <c r="L325" s="159">
        <v>109.899664</v>
      </c>
      <c r="M325" s="187" t="s">
        <v>280</v>
      </c>
      <c r="N325" s="272">
        <v>192.78728599999999</v>
      </c>
      <c r="O325" s="186">
        <f t="shared" si="14"/>
        <v>21187.257954871904</v>
      </c>
      <c r="P325" s="186">
        <f t="shared" si="15"/>
        <v>5218.4640725600175</v>
      </c>
      <c r="Q325" s="215">
        <f>IF(P325="-",0,P325/(1+'General inputs'!$H$30)^'MP Calculations'!$C$40)</f>
        <v>11591.716870340426</v>
      </c>
    </row>
    <row r="326" spans="3:17">
      <c r="C326" s="159"/>
      <c r="D326" s="165" t="s">
        <v>278</v>
      </c>
      <c r="E326" s="162">
        <v>26067</v>
      </c>
      <c r="F326" s="166" t="str">
        <f t="shared" si="13"/>
        <v>Date check - OK</v>
      </c>
      <c r="G326" s="68"/>
      <c r="H326" s="162" t="s">
        <v>279</v>
      </c>
      <c r="I326" s="173">
        <v>150735.53351548137</v>
      </c>
      <c r="J326" s="168">
        <f>IFERROR(MIN('MP Calculations'!$E$30/I326,1),"-")</f>
        <v>0.24630200300931615</v>
      </c>
      <c r="K326" s="12"/>
      <c r="L326" s="159">
        <v>13.907999</v>
      </c>
      <c r="M326" s="187" t="s">
        <v>280</v>
      </c>
      <c r="N326" s="272">
        <v>192.78728599999999</v>
      </c>
      <c r="O326" s="186">
        <f t="shared" si="14"/>
        <v>2681.2853809007138</v>
      </c>
      <c r="P326" s="186">
        <f t="shared" si="15"/>
        <v>660.405959955443</v>
      </c>
      <c r="Q326" s="215">
        <f>IF(P326="-",0,P326/(1+'General inputs'!$H$30)^'MP Calculations'!$C$40)</f>
        <v>1466.9524980620299</v>
      </c>
    </row>
    <row r="327" spans="3:17">
      <c r="C327" s="159"/>
      <c r="D327" s="165" t="s">
        <v>278</v>
      </c>
      <c r="E327" s="162">
        <v>26075</v>
      </c>
      <c r="F327" s="166" t="str">
        <f t="shared" si="13"/>
        <v>Date check - OK</v>
      </c>
      <c r="G327" s="68"/>
      <c r="H327" s="162" t="s">
        <v>279</v>
      </c>
      <c r="I327" s="173">
        <v>150735.53351548137</v>
      </c>
      <c r="J327" s="168">
        <f>IFERROR(MIN('MP Calculations'!$E$30/I327,1),"-")</f>
        <v>0.24630200300931615</v>
      </c>
      <c r="K327" s="12"/>
      <c r="L327" s="159">
        <v>5.7882210000000001</v>
      </c>
      <c r="M327" s="187" t="s">
        <v>280</v>
      </c>
      <c r="N327" s="272">
        <v>192.78728599999999</v>
      </c>
      <c r="O327" s="186">
        <f t="shared" si="14"/>
        <v>1115.895417358206</v>
      </c>
      <c r="P327" s="186">
        <f t="shared" si="15"/>
        <v>274.84727644424294</v>
      </c>
      <c r="Q327" s="215">
        <f>IF(P327="-",0,P327/(1+'General inputs'!$H$30)^'MP Calculations'!$C$40)</f>
        <v>610.51523337649803</v>
      </c>
    </row>
    <row r="328" spans="3:17">
      <c r="C328" s="159"/>
      <c r="D328" s="165" t="s">
        <v>278</v>
      </c>
      <c r="E328" s="162">
        <v>26075</v>
      </c>
      <c r="F328" s="166" t="str">
        <f t="shared" si="13"/>
        <v>Date check - OK</v>
      </c>
      <c r="G328" s="68"/>
      <c r="H328" s="162" t="s">
        <v>279</v>
      </c>
      <c r="I328" s="173">
        <v>150735.53351548137</v>
      </c>
      <c r="J328" s="168">
        <f>IFERROR(MIN('MP Calculations'!$E$30/I328,1),"-")</f>
        <v>0.24630200300931615</v>
      </c>
      <c r="K328" s="12"/>
      <c r="L328" s="159">
        <v>8.8019750000000005</v>
      </c>
      <c r="M328" s="187" t="s">
        <v>280</v>
      </c>
      <c r="N328" s="272">
        <v>192.78728599999999</v>
      </c>
      <c r="O328" s="186">
        <f t="shared" si="14"/>
        <v>1696.90887168985</v>
      </c>
      <c r="P328" s="186">
        <f t="shared" si="15"/>
        <v>417.95205402148872</v>
      </c>
      <c r="Q328" s="215">
        <f>IF(P328="-",0,P328/(1+'General inputs'!$H$30)^'MP Calculations'!$C$40)</f>
        <v>928.39230245339661</v>
      </c>
    </row>
    <row r="329" spans="3:17">
      <c r="C329" s="159"/>
      <c r="D329" s="165" t="s">
        <v>278</v>
      </c>
      <c r="E329" s="162">
        <v>26075</v>
      </c>
      <c r="F329" s="166" t="str">
        <f t="shared" si="13"/>
        <v>Date check - OK</v>
      </c>
      <c r="G329" s="68"/>
      <c r="H329" s="162" t="s">
        <v>279</v>
      </c>
      <c r="I329" s="173">
        <v>150735.53351548137</v>
      </c>
      <c r="J329" s="168">
        <f>IFERROR(MIN('MP Calculations'!$E$30/I329,1),"-")</f>
        <v>0.24630200300931615</v>
      </c>
      <c r="K329" s="12"/>
      <c r="L329" s="159">
        <v>57.926931000000003</v>
      </c>
      <c r="M329" s="187" t="s">
        <v>280</v>
      </c>
      <c r="N329" s="272">
        <v>192.78728599999999</v>
      </c>
      <c r="O329" s="186">
        <f t="shared" si="14"/>
        <v>11167.575813799267</v>
      </c>
      <c r="P329" s="186">
        <f t="shared" si="15"/>
        <v>2750.5962916971534</v>
      </c>
      <c r="Q329" s="215">
        <f>IF(P329="-",0,P329/(1+'General inputs'!$H$30)^'MP Calculations'!$C$40)</f>
        <v>6109.8693015089275</v>
      </c>
    </row>
    <row r="330" spans="3:17">
      <c r="C330" s="159"/>
      <c r="D330" s="165" t="s">
        <v>278</v>
      </c>
      <c r="E330" s="162">
        <v>26075</v>
      </c>
      <c r="F330" s="166" t="str">
        <f t="shared" si="13"/>
        <v>Date check - OK</v>
      </c>
      <c r="G330" s="68"/>
      <c r="H330" s="162" t="s">
        <v>279</v>
      </c>
      <c r="I330" s="173">
        <v>150735.53351548137</v>
      </c>
      <c r="J330" s="168">
        <f>IFERROR(MIN('MP Calculations'!$E$30/I330,1),"-")</f>
        <v>0.24630200300931615</v>
      </c>
      <c r="K330" s="12"/>
      <c r="L330" s="159">
        <v>2.736863</v>
      </c>
      <c r="M330" s="187" t="s">
        <v>280</v>
      </c>
      <c r="N330" s="272">
        <v>192.78728599999999</v>
      </c>
      <c r="O330" s="186">
        <f t="shared" si="14"/>
        <v>527.63238992381798</v>
      </c>
      <c r="P330" s="186">
        <f t="shared" si="15"/>
        <v>129.95691449082889</v>
      </c>
      <c r="Q330" s="215">
        <f>IF(P330="-",0,P330/(1+'General inputs'!$H$30)^'MP Calculations'!$C$40)</f>
        <v>288.67186535629907</v>
      </c>
    </row>
    <row r="331" spans="3:17">
      <c r="C331" s="159"/>
      <c r="D331" s="165" t="s">
        <v>278</v>
      </c>
      <c r="E331" s="162">
        <v>26075</v>
      </c>
      <c r="F331" s="166" t="str">
        <f t="shared" si="13"/>
        <v>Date check - OK</v>
      </c>
      <c r="G331" s="68"/>
      <c r="H331" s="162" t="s">
        <v>279</v>
      </c>
      <c r="I331" s="173">
        <v>150735.53351548137</v>
      </c>
      <c r="J331" s="168">
        <f>IFERROR(MIN('MP Calculations'!$E$30/I331,1),"-")</f>
        <v>0.24630200300931615</v>
      </c>
      <c r="K331" s="12"/>
      <c r="L331" s="159">
        <v>3.3596149999999998</v>
      </c>
      <c r="M331" s="187" t="s">
        <v>280</v>
      </c>
      <c r="N331" s="272">
        <v>192.78728599999999</v>
      </c>
      <c r="O331" s="186">
        <f t="shared" si="14"/>
        <v>647.69105785488989</v>
      </c>
      <c r="P331" s="186">
        <f t="shared" si="15"/>
        <v>159.52760488088225</v>
      </c>
      <c r="Q331" s="215">
        <f>IF(P331="-",0,P331/(1+'General inputs'!$H$30)^'MP Calculations'!$C$40)</f>
        <v>354.35691480684363</v>
      </c>
    </row>
    <row r="332" spans="3:17">
      <c r="C332" s="159"/>
      <c r="D332" s="165" t="s">
        <v>278</v>
      </c>
      <c r="E332" s="162">
        <v>26075</v>
      </c>
      <c r="F332" s="166" t="str">
        <f t="shared" si="13"/>
        <v>Date check - OK</v>
      </c>
      <c r="G332" s="68"/>
      <c r="H332" s="162" t="s">
        <v>279</v>
      </c>
      <c r="I332" s="173">
        <v>150735.53351548137</v>
      </c>
      <c r="J332" s="168">
        <f>IFERROR(MIN('MP Calculations'!$E$30/I332,1),"-")</f>
        <v>0.24630200300931615</v>
      </c>
      <c r="K332" s="12"/>
      <c r="L332" s="159">
        <v>0.70077199999999995</v>
      </c>
      <c r="M332" s="187" t="s">
        <v>280</v>
      </c>
      <c r="N332" s="272">
        <v>192.78728599999999</v>
      </c>
      <c r="O332" s="186">
        <f t="shared" si="14"/>
        <v>135.09993198479199</v>
      </c>
      <c r="P332" s="186">
        <f t="shared" si="15"/>
        <v>33.275383854276647</v>
      </c>
      <c r="Q332" s="215">
        <f>IF(P332="-",0,P332/(1+'General inputs'!$H$30)^'MP Calculations'!$C$40)</f>
        <v>73.914244311631379</v>
      </c>
    </row>
    <row r="333" spans="3:17">
      <c r="C333" s="159"/>
      <c r="D333" s="165" t="s">
        <v>278</v>
      </c>
      <c r="E333" s="162">
        <v>26075</v>
      </c>
      <c r="F333" s="166" t="str">
        <f t="shared" si="13"/>
        <v>Date check - OK</v>
      </c>
      <c r="G333" s="68"/>
      <c r="H333" s="162" t="s">
        <v>279</v>
      </c>
      <c r="I333" s="173">
        <v>150735.53351548137</v>
      </c>
      <c r="J333" s="168">
        <f>IFERROR(MIN('MP Calculations'!$E$30/I333,1),"-")</f>
        <v>0.24630200300931615</v>
      </c>
      <c r="K333" s="12"/>
      <c r="L333" s="159">
        <v>56.982411999999997</v>
      </c>
      <c r="M333" s="187" t="s">
        <v>280</v>
      </c>
      <c r="N333" s="272">
        <v>192.78728599999999</v>
      </c>
      <c r="O333" s="186">
        <f t="shared" si="14"/>
        <v>10985.484559213832</v>
      </c>
      <c r="P333" s="186">
        <f t="shared" si="15"/>
        <v>2705.7468509622813</v>
      </c>
      <c r="Q333" s="215">
        <f>IF(P333="-",0,P333/(1+'General inputs'!$H$30)^'MP Calculations'!$C$40)</f>
        <v>6010.2457318985853</v>
      </c>
    </row>
    <row r="334" spans="3:17">
      <c r="C334" s="159"/>
      <c r="D334" s="165" t="s">
        <v>278</v>
      </c>
      <c r="E334" s="162">
        <v>26075</v>
      </c>
      <c r="F334" s="166" t="str">
        <f t="shared" si="13"/>
        <v>Date check - OK</v>
      </c>
      <c r="G334" s="68"/>
      <c r="H334" s="162" t="s">
        <v>279</v>
      </c>
      <c r="I334" s="173">
        <v>150735.53351548137</v>
      </c>
      <c r="J334" s="168">
        <f>IFERROR(MIN('MP Calculations'!$E$30/I334,1),"-")</f>
        <v>0.24630200300931615</v>
      </c>
      <c r="K334" s="12"/>
      <c r="L334" s="159">
        <v>0.57425199999999998</v>
      </c>
      <c r="M334" s="187" t="s">
        <v>280</v>
      </c>
      <c r="N334" s="272">
        <v>192.78728599999999</v>
      </c>
      <c r="O334" s="186">
        <f t="shared" si="14"/>
        <v>110.70848456007199</v>
      </c>
      <c r="P334" s="186">
        <f t="shared" si="15"/>
        <v>27.267721497271683</v>
      </c>
      <c r="Q334" s="215">
        <f>IF(P334="-",0,P334/(1+'General inputs'!$H$30)^'MP Calculations'!$C$40)</f>
        <v>60.569489968838568</v>
      </c>
    </row>
    <row r="335" spans="3:17">
      <c r="C335" s="159"/>
      <c r="D335" s="165" t="s">
        <v>278</v>
      </c>
      <c r="E335" s="162">
        <v>26075</v>
      </c>
      <c r="F335" s="166" t="str">
        <f t="shared" si="13"/>
        <v>Date check - OK</v>
      </c>
      <c r="G335" s="68"/>
      <c r="H335" s="162" t="s">
        <v>279</v>
      </c>
      <c r="I335" s="173">
        <v>150735.53351548137</v>
      </c>
      <c r="J335" s="168">
        <f>IFERROR(MIN('MP Calculations'!$E$30/I335,1),"-")</f>
        <v>0.24630200300931615</v>
      </c>
      <c r="K335" s="12"/>
      <c r="L335" s="159">
        <v>31.755386999999999</v>
      </c>
      <c r="M335" s="187" t="s">
        <v>280</v>
      </c>
      <c r="N335" s="272">
        <v>192.78728599999999</v>
      </c>
      <c r="O335" s="186">
        <f t="shared" si="14"/>
        <v>6122.0348756096819</v>
      </c>
      <c r="P335" s="186">
        <f t="shared" si="15"/>
        <v>1507.8694523555544</v>
      </c>
      <c r="Q335" s="215">
        <f>IF(P335="-",0,P335/(1+'General inputs'!$H$30)^'MP Calculations'!$C$40)</f>
        <v>3349.4138363524844</v>
      </c>
    </row>
    <row r="336" spans="3:17">
      <c r="C336" s="159"/>
      <c r="D336" s="165" t="s">
        <v>278</v>
      </c>
      <c r="E336" s="162">
        <v>26075</v>
      </c>
      <c r="F336" s="166" t="str">
        <f t="shared" si="13"/>
        <v>Date check - OK</v>
      </c>
      <c r="G336" s="68"/>
      <c r="H336" s="162" t="s">
        <v>279</v>
      </c>
      <c r="I336" s="173">
        <v>150735.53351548137</v>
      </c>
      <c r="J336" s="168">
        <f>IFERROR(MIN('MP Calculations'!$E$30/I336,1),"-")</f>
        <v>0.24630200300931615</v>
      </c>
      <c r="K336" s="12"/>
      <c r="L336" s="159">
        <v>19.715033999999999</v>
      </c>
      <c r="M336" s="187" t="s">
        <v>280</v>
      </c>
      <c r="N336" s="272">
        <v>192.78728599999999</v>
      </c>
      <c r="O336" s="186">
        <f t="shared" si="14"/>
        <v>3800.8078982577235</v>
      </c>
      <c r="P336" s="186">
        <f t="shared" si="15"/>
        <v>936.14659839450644</v>
      </c>
      <c r="Q336" s="215">
        <f>IF(P336="-",0,P336/(1+'General inputs'!$H$30)^'MP Calculations'!$C$40)</f>
        <v>2079.452146615617</v>
      </c>
    </row>
    <row r="337" spans="3:17">
      <c r="C337" s="159"/>
      <c r="D337" s="165" t="s">
        <v>278</v>
      </c>
      <c r="E337" s="162">
        <v>26075</v>
      </c>
      <c r="F337" s="166" t="str">
        <f t="shared" si="13"/>
        <v>Date check - OK</v>
      </c>
      <c r="G337" s="68"/>
      <c r="H337" s="162" t="s">
        <v>279</v>
      </c>
      <c r="I337" s="173">
        <v>150735.53351548137</v>
      </c>
      <c r="J337" s="168">
        <f>IFERROR(MIN('MP Calculations'!$E$30/I337,1),"-")</f>
        <v>0.24630200300931615</v>
      </c>
      <c r="K337" s="12"/>
      <c r="L337" s="159">
        <v>2.7340559999999998</v>
      </c>
      <c r="M337" s="187" t="s">
        <v>280</v>
      </c>
      <c r="N337" s="272">
        <v>192.78728599999999</v>
      </c>
      <c r="O337" s="186">
        <f t="shared" si="14"/>
        <v>527.091236012016</v>
      </c>
      <c r="P337" s="186">
        <f t="shared" si="15"/>
        <v>129.82362719841572</v>
      </c>
      <c r="Q337" s="215">
        <f>IF(P337="-",0,P337/(1+'General inputs'!$H$30)^'MP Calculations'!$C$40)</f>
        <v>288.37579575907944</v>
      </c>
    </row>
    <row r="338" spans="3:17">
      <c r="C338" s="159"/>
      <c r="D338" s="165" t="s">
        <v>278</v>
      </c>
      <c r="E338" s="162">
        <v>26075</v>
      </c>
      <c r="F338" s="166" t="str">
        <f t="shared" si="13"/>
        <v>Date check - OK</v>
      </c>
      <c r="G338" s="68"/>
      <c r="H338" s="162" t="s">
        <v>279</v>
      </c>
      <c r="I338" s="173">
        <v>150735.53351548137</v>
      </c>
      <c r="J338" s="168">
        <f>IFERROR(MIN('MP Calculations'!$E$30/I338,1),"-")</f>
        <v>0.24630200300931615</v>
      </c>
      <c r="K338" s="12"/>
      <c r="L338" s="159">
        <v>2.0523980000000002</v>
      </c>
      <c r="M338" s="187" t="s">
        <v>280</v>
      </c>
      <c r="N338" s="272">
        <v>192.78728599999999</v>
      </c>
      <c r="O338" s="186">
        <f t="shared" si="14"/>
        <v>395.67624021182803</v>
      </c>
      <c r="P338" s="186">
        <f t="shared" si="15"/>
        <v>97.455850507368567</v>
      </c>
      <c r="Q338" s="215">
        <f>IF(P338="-",0,P338/(1+'General inputs'!$H$30)^'MP Calculations'!$C$40)</f>
        <v>216.47760926050645</v>
      </c>
    </row>
    <row r="339" spans="3:17">
      <c r="C339" s="159"/>
      <c r="D339" s="165" t="s">
        <v>278</v>
      </c>
      <c r="E339" s="162">
        <v>26075</v>
      </c>
      <c r="F339" s="166" t="str">
        <f t="shared" si="13"/>
        <v>Date check - OK</v>
      </c>
      <c r="G339" s="68"/>
      <c r="H339" s="162" t="s">
        <v>279</v>
      </c>
      <c r="I339" s="173">
        <v>150735.53351548137</v>
      </c>
      <c r="J339" s="168">
        <f>IFERROR(MIN('MP Calculations'!$E$30/I339,1),"-")</f>
        <v>0.24630200300931615</v>
      </c>
      <c r="K339" s="12"/>
      <c r="L339" s="159">
        <v>0.60883900000000002</v>
      </c>
      <c r="M339" s="187" t="s">
        <v>280</v>
      </c>
      <c r="N339" s="272">
        <v>192.78728599999999</v>
      </c>
      <c r="O339" s="186">
        <f t="shared" si="14"/>
        <v>117.376418420954</v>
      </c>
      <c r="P339" s="186">
        <f t="shared" si="15"/>
        <v>28.910046963140562</v>
      </c>
      <c r="Q339" s="215">
        <f>IF(P339="-",0,P339/(1+'General inputs'!$H$30)^'MP Calculations'!$C$40)</f>
        <v>64.217569469740994</v>
      </c>
    </row>
    <row r="340" spans="3:17">
      <c r="C340" s="159"/>
      <c r="D340" s="165" t="s">
        <v>278</v>
      </c>
      <c r="E340" s="162">
        <v>26075</v>
      </c>
      <c r="F340" s="166" t="str">
        <f t="shared" si="13"/>
        <v>Date check - OK</v>
      </c>
      <c r="G340" s="68"/>
      <c r="H340" s="162" t="s">
        <v>279</v>
      </c>
      <c r="I340" s="173">
        <v>150735.53351548137</v>
      </c>
      <c r="J340" s="168">
        <f>IFERROR(MIN('MP Calculations'!$E$30/I340,1),"-")</f>
        <v>0.24630200300931615</v>
      </c>
      <c r="K340" s="12"/>
      <c r="L340" s="159">
        <v>3.6817000000000002</v>
      </c>
      <c r="M340" s="187" t="s">
        <v>280</v>
      </c>
      <c r="N340" s="272">
        <v>192.78728599999999</v>
      </c>
      <c r="O340" s="186">
        <f t="shared" si="14"/>
        <v>709.78495086620001</v>
      </c>
      <c r="P340" s="186">
        <f t="shared" si="15"/>
        <v>174.82145510421412</v>
      </c>
      <c r="Q340" s="215">
        <f>IF(P340="-",0,P340/(1+'General inputs'!$H$30)^'MP Calculations'!$C$40)</f>
        <v>388.32897616076741</v>
      </c>
    </row>
    <row r="341" spans="3:17">
      <c r="C341" s="159"/>
      <c r="D341" s="165" t="s">
        <v>278</v>
      </c>
      <c r="E341" s="162">
        <v>26075</v>
      </c>
      <c r="F341" s="166" t="str">
        <f t="shared" si="13"/>
        <v>Date check - OK</v>
      </c>
      <c r="G341" s="68"/>
      <c r="H341" s="162" t="s">
        <v>279</v>
      </c>
      <c r="I341" s="173">
        <v>150735.53351548137</v>
      </c>
      <c r="J341" s="168">
        <f>IFERROR(MIN('MP Calculations'!$E$30/I341,1),"-")</f>
        <v>0.24630200300931615</v>
      </c>
      <c r="K341" s="12"/>
      <c r="L341" s="159">
        <v>54.238264000000001</v>
      </c>
      <c r="M341" s="187" t="s">
        <v>280</v>
      </c>
      <c r="N341" s="272">
        <v>192.78728599999999</v>
      </c>
      <c r="O341" s="186">
        <f t="shared" si="14"/>
        <v>10456.447713911504</v>
      </c>
      <c r="P341" s="186">
        <f t="shared" si="15"/>
        <v>2575.4440162985884</v>
      </c>
      <c r="Q341" s="215">
        <f>IF(P341="-",0,P341/(1+'General inputs'!$H$30)^'MP Calculations'!$C$40)</f>
        <v>5720.8054778654987</v>
      </c>
    </row>
    <row r="342" spans="3:17">
      <c r="C342" s="159"/>
      <c r="D342" s="165" t="s">
        <v>278</v>
      </c>
      <c r="E342" s="162">
        <v>26075</v>
      </c>
      <c r="F342" s="166" t="str">
        <f t="shared" si="13"/>
        <v>Date check - OK</v>
      </c>
      <c r="G342" s="68"/>
      <c r="H342" s="162" t="s">
        <v>279</v>
      </c>
      <c r="I342" s="173">
        <v>150735.53351548137</v>
      </c>
      <c r="J342" s="168">
        <f>IFERROR(MIN('MP Calculations'!$E$30/I342,1),"-")</f>
        <v>0.24630200300931615</v>
      </c>
      <c r="K342" s="12"/>
      <c r="L342" s="159">
        <v>0.70003499999999996</v>
      </c>
      <c r="M342" s="187" t="s">
        <v>280</v>
      </c>
      <c r="N342" s="272">
        <v>192.78728599999999</v>
      </c>
      <c r="O342" s="186">
        <f t="shared" si="14"/>
        <v>134.95784775500999</v>
      </c>
      <c r="P342" s="186">
        <f t="shared" si="15"/>
        <v>33.240388223885304</v>
      </c>
      <c r="Q342" s="215">
        <f>IF(P342="-",0,P342/(1+'General inputs'!$H$30)^'MP Calculations'!$C$40)</f>
        <v>73.836508902600102</v>
      </c>
    </row>
    <row r="343" spans="3:17">
      <c r="C343" s="159"/>
      <c r="D343" s="165" t="s">
        <v>278</v>
      </c>
      <c r="E343" s="162">
        <v>26075</v>
      </c>
      <c r="F343" s="166" t="str">
        <f t="shared" ref="F343:F406" si="16">IF(E343="","-",IF(OR(E343&lt;$E$15,E343&gt;$E$16),"ERROR - date outside of range","Date check - OK"))</f>
        <v>Date check - OK</v>
      </c>
      <c r="G343" s="68"/>
      <c r="H343" s="162" t="s">
        <v>279</v>
      </c>
      <c r="I343" s="173">
        <v>150735.53351548137</v>
      </c>
      <c r="J343" s="168">
        <f>IFERROR(MIN('MP Calculations'!$E$30/I343,1),"-")</f>
        <v>0.24630200300931615</v>
      </c>
      <c r="K343" s="12"/>
      <c r="L343" s="159">
        <v>7.0096480000000003</v>
      </c>
      <c r="M343" s="187" t="s">
        <v>280</v>
      </c>
      <c r="N343" s="272">
        <v>192.78728599999999</v>
      </c>
      <c r="O343" s="186">
        <f t="shared" ref="O343:O406" si="17">IF(N343="","-",L343*N343)</f>
        <v>1351.371013735328</v>
      </c>
      <c r="P343" s="186">
        <f t="shared" ref="P343:P406" si="18">IF(O343="-","-",IF(OR(E343&lt;$E$15,E343&gt;$E$16),0,O343*J343))</f>
        <v>332.84538749174135</v>
      </c>
      <c r="Q343" s="215">
        <f>IF(P343="-",0,P343/(1+'General inputs'!$H$30)^'MP Calculations'!$C$40)</f>
        <v>739.34579979014325</v>
      </c>
    </row>
    <row r="344" spans="3:17">
      <c r="C344" s="159"/>
      <c r="D344" s="165" t="s">
        <v>278</v>
      </c>
      <c r="E344" s="162">
        <v>26075</v>
      </c>
      <c r="F344" s="166" t="str">
        <f t="shared" si="16"/>
        <v>Date check - OK</v>
      </c>
      <c r="G344" s="68"/>
      <c r="H344" s="162" t="s">
        <v>279</v>
      </c>
      <c r="I344" s="173">
        <v>150735.53351548137</v>
      </c>
      <c r="J344" s="168">
        <f>IFERROR(MIN('MP Calculations'!$E$30/I344,1),"-")</f>
        <v>0.24630200300931615</v>
      </c>
      <c r="K344" s="12"/>
      <c r="L344" s="159">
        <v>0.91566899999999996</v>
      </c>
      <c r="M344" s="187" t="s">
        <v>280</v>
      </c>
      <c r="N344" s="272">
        <v>192.78728599999999</v>
      </c>
      <c r="O344" s="186">
        <f t="shared" si="17"/>
        <v>176.52934138433397</v>
      </c>
      <c r="P344" s="186">
        <f t="shared" si="18"/>
        <v>43.479530372876823</v>
      </c>
      <c r="Q344" s="215">
        <f>IF(P344="-",0,P344/(1+'General inputs'!$H$30)^'MP Calculations'!$C$40)</f>
        <v>96.580602784624929</v>
      </c>
    </row>
    <row r="345" spans="3:17">
      <c r="C345" s="159"/>
      <c r="D345" s="165" t="s">
        <v>278</v>
      </c>
      <c r="E345" s="162">
        <v>26075</v>
      </c>
      <c r="F345" s="166" t="str">
        <f t="shared" si="16"/>
        <v>Date check - OK</v>
      </c>
      <c r="G345" s="68"/>
      <c r="H345" s="162" t="s">
        <v>279</v>
      </c>
      <c r="I345" s="173">
        <v>150735.53351548137</v>
      </c>
      <c r="J345" s="168">
        <f>IFERROR(MIN('MP Calculations'!$E$30/I345,1),"-")</f>
        <v>0.24630200300931615</v>
      </c>
      <c r="K345" s="12"/>
      <c r="L345" s="159">
        <v>0.609541</v>
      </c>
      <c r="M345" s="187" t="s">
        <v>280</v>
      </c>
      <c r="N345" s="272">
        <v>192.78728599999999</v>
      </c>
      <c r="O345" s="186">
        <f t="shared" si="17"/>
        <v>117.511755095726</v>
      </c>
      <c r="P345" s="186">
        <f t="shared" si="18"/>
        <v>28.943380657217528</v>
      </c>
      <c r="Q345" s="215">
        <f>IF(P345="-",0,P345/(1+'General inputs'!$H$30)^'MP Calculations'!$C$40)</f>
        <v>64.291613237909203</v>
      </c>
    </row>
    <row r="346" spans="3:17">
      <c r="C346" s="159"/>
      <c r="D346" s="165" t="s">
        <v>278</v>
      </c>
      <c r="E346" s="162">
        <v>26075</v>
      </c>
      <c r="F346" s="166" t="str">
        <f t="shared" si="16"/>
        <v>Date check - OK</v>
      </c>
      <c r="G346" s="68"/>
      <c r="H346" s="162" t="s">
        <v>279</v>
      </c>
      <c r="I346" s="173">
        <v>150735.53351548137</v>
      </c>
      <c r="J346" s="168">
        <f>IFERROR(MIN('MP Calculations'!$E$30/I346,1),"-")</f>
        <v>0.24630200300931615</v>
      </c>
      <c r="K346" s="12"/>
      <c r="L346" s="159">
        <v>79.222887</v>
      </c>
      <c r="M346" s="187" t="s">
        <v>280</v>
      </c>
      <c r="N346" s="272">
        <v>192.78728599999999</v>
      </c>
      <c r="O346" s="186">
        <f t="shared" si="17"/>
        <v>15273.165373814682</v>
      </c>
      <c r="P346" s="186">
        <f t="shared" si="18"/>
        <v>3761.811223863087</v>
      </c>
      <c r="Q346" s="215">
        <f>IF(P346="-",0,P346/(1+'General inputs'!$H$30)^'MP Calculations'!$C$40)</f>
        <v>8356.0699125974861</v>
      </c>
    </row>
    <row r="347" spans="3:17">
      <c r="C347" s="159"/>
      <c r="D347" s="165" t="s">
        <v>278</v>
      </c>
      <c r="E347" s="162">
        <v>26075</v>
      </c>
      <c r="F347" s="166" t="str">
        <f t="shared" si="16"/>
        <v>Date check - OK</v>
      </c>
      <c r="G347" s="68"/>
      <c r="H347" s="162" t="s">
        <v>279</v>
      </c>
      <c r="I347" s="173">
        <v>150735.53351548137</v>
      </c>
      <c r="J347" s="168">
        <f>IFERROR(MIN('MP Calculations'!$E$30/I347,1),"-")</f>
        <v>0.24630200300931615</v>
      </c>
      <c r="K347" s="12"/>
      <c r="L347" s="159">
        <v>3.3497159999999999</v>
      </c>
      <c r="M347" s="187" t="s">
        <v>280</v>
      </c>
      <c r="N347" s="272">
        <v>192.78728599999999</v>
      </c>
      <c r="O347" s="186">
        <f t="shared" si="17"/>
        <v>645.78265651077595</v>
      </c>
      <c r="P347" s="186">
        <f t="shared" si="18"/>
        <v>159.0575618072813</v>
      </c>
      <c r="Q347" s="215">
        <f>IF(P347="-",0,P347/(1+'General inputs'!$H$30)^'MP Calculations'!$C$40)</f>
        <v>353.31281329530941</v>
      </c>
    </row>
    <row r="348" spans="3:17">
      <c r="C348" s="159"/>
      <c r="D348" s="165" t="s">
        <v>278</v>
      </c>
      <c r="E348" s="162">
        <v>26075</v>
      </c>
      <c r="F348" s="166" t="str">
        <f t="shared" si="16"/>
        <v>Date check - OK</v>
      </c>
      <c r="G348" s="68"/>
      <c r="H348" s="162" t="s">
        <v>279</v>
      </c>
      <c r="I348" s="173">
        <v>150735.53351548137</v>
      </c>
      <c r="J348" s="168">
        <f>IFERROR(MIN('MP Calculations'!$E$30/I348,1),"-")</f>
        <v>0.24630200300931615</v>
      </c>
      <c r="K348" s="12"/>
      <c r="L348" s="159">
        <v>1.3205249999999999</v>
      </c>
      <c r="M348" s="187" t="s">
        <v>280</v>
      </c>
      <c r="N348" s="272">
        <v>192.78728599999999</v>
      </c>
      <c r="O348" s="186">
        <f t="shared" si="17"/>
        <v>254.58043084514998</v>
      </c>
      <c r="P348" s="186">
        <f t="shared" si="18"/>
        <v>62.70367004413513</v>
      </c>
      <c r="Q348" s="215">
        <f>IF(P348="-",0,P348/(1+'General inputs'!$H$30)^'MP Calculations'!$C$40)</f>
        <v>139.28297287793606</v>
      </c>
    </row>
    <row r="349" spans="3:17">
      <c r="C349" s="159"/>
      <c r="D349" s="165" t="s">
        <v>278</v>
      </c>
      <c r="E349" s="162">
        <v>26075</v>
      </c>
      <c r="F349" s="166" t="str">
        <f t="shared" si="16"/>
        <v>Date check - OK</v>
      </c>
      <c r="G349" s="68"/>
      <c r="H349" s="162" t="s">
        <v>279</v>
      </c>
      <c r="I349" s="173">
        <v>150735.53351548137</v>
      </c>
      <c r="J349" s="168">
        <f>IFERROR(MIN('MP Calculations'!$E$30/I349,1),"-")</f>
        <v>0.24630200300931615</v>
      </c>
      <c r="K349" s="12"/>
      <c r="L349" s="159">
        <v>15.300223000000001</v>
      </c>
      <c r="M349" s="187" t="s">
        <v>280</v>
      </c>
      <c r="N349" s="272">
        <v>192.78728599999999</v>
      </c>
      <c r="O349" s="186">
        <f t="shared" si="17"/>
        <v>2949.6884673647783</v>
      </c>
      <c r="P349" s="186">
        <f t="shared" si="18"/>
        <v>726.51417776542473</v>
      </c>
      <c r="Q349" s="215">
        <f>IF(P349="-",0,P349/(1+'General inputs'!$H$30)^'MP Calculations'!$C$40)</f>
        <v>1613.7979554611795</v>
      </c>
    </row>
    <row r="350" spans="3:17">
      <c r="C350" s="159"/>
      <c r="D350" s="165" t="s">
        <v>278</v>
      </c>
      <c r="E350" s="162">
        <v>26075</v>
      </c>
      <c r="F350" s="166" t="str">
        <f t="shared" si="16"/>
        <v>Date check - OK</v>
      </c>
      <c r="G350" s="68"/>
      <c r="H350" s="162" t="s">
        <v>279</v>
      </c>
      <c r="I350" s="173">
        <v>150735.53351548137</v>
      </c>
      <c r="J350" s="168">
        <f>IFERROR(MIN('MP Calculations'!$E$30/I350,1),"-")</f>
        <v>0.24630200300931615</v>
      </c>
      <c r="K350" s="12"/>
      <c r="L350" s="159">
        <v>39.855761000000001</v>
      </c>
      <c r="M350" s="187" t="s">
        <v>280</v>
      </c>
      <c r="N350" s="272">
        <v>192.78728599999999</v>
      </c>
      <c r="O350" s="186">
        <f t="shared" si="17"/>
        <v>7683.6839946546461</v>
      </c>
      <c r="P350" s="186">
        <f t="shared" si="18"/>
        <v>1892.5067583740629</v>
      </c>
      <c r="Q350" s="215">
        <f>IF(P350="-",0,P350/(1+'General inputs'!$H$30)^'MP Calculations'!$C$40)</f>
        <v>4203.8044553435211</v>
      </c>
    </row>
    <row r="351" spans="3:17">
      <c r="C351" s="159"/>
      <c r="D351" s="165" t="s">
        <v>278</v>
      </c>
      <c r="E351" s="162">
        <v>26075</v>
      </c>
      <c r="F351" s="166" t="str">
        <f t="shared" si="16"/>
        <v>Date check - OK</v>
      </c>
      <c r="G351" s="68"/>
      <c r="H351" s="162" t="s">
        <v>279</v>
      </c>
      <c r="I351" s="173">
        <v>150735.53351548137</v>
      </c>
      <c r="J351" s="168">
        <f>IFERROR(MIN('MP Calculations'!$E$30/I351,1),"-")</f>
        <v>0.24630200300931615</v>
      </c>
      <c r="K351" s="12"/>
      <c r="L351" s="159">
        <v>16.327466999999999</v>
      </c>
      <c r="M351" s="187" t="s">
        <v>280</v>
      </c>
      <c r="N351" s="272">
        <v>192.78728599999999</v>
      </c>
      <c r="O351" s="186">
        <f t="shared" si="17"/>
        <v>3147.7280501845617</v>
      </c>
      <c r="P351" s="186">
        <f t="shared" si="18"/>
        <v>775.29172368906677</v>
      </c>
      <c r="Q351" s="215">
        <f>IF(P351="-",0,P351/(1+'General inputs'!$H$30)^'MP Calculations'!$C$40)</f>
        <v>1722.1469819400588</v>
      </c>
    </row>
    <row r="352" spans="3:17">
      <c r="C352" s="159"/>
      <c r="D352" s="165" t="s">
        <v>278</v>
      </c>
      <c r="E352" s="162">
        <v>26075</v>
      </c>
      <c r="F352" s="166" t="str">
        <f t="shared" si="16"/>
        <v>Date check - OK</v>
      </c>
      <c r="G352" s="68"/>
      <c r="H352" s="162" t="s">
        <v>279</v>
      </c>
      <c r="I352" s="173">
        <v>150735.53351548137</v>
      </c>
      <c r="J352" s="168">
        <f>IFERROR(MIN('MP Calculations'!$E$30/I352,1),"-")</f>
        <v>0.24630200300931615</v>
      </c>
      <c r="K352" s="12"/>
      <c r="L352" s="159">
        <v>13.156146</v>
      </c>
      <c r="M352" s="187" t="s">
        <v>280</v>
      </c>
      <c r="N352" s="272">
        <v>192.78728599999999</v>
      </c>
      <c r="O352" s="186">
        <f t="shared" si="17"/>
        <v>2536.3376815597558</v>
      </c>
      <c r="P352" s="186">
        <f t="shared" si="18"/>
        <v>624.70505127617287</v>
      </c>
      <c r="Q352" s="215">
        <f>IF(P352="-",0,P352/(1+'General inputs'!$H$30)^'MP Calculations'!$C$40)</f>
        <v>1387.650462123903</v>
      </c>
    </row>
    <row r="353" spans="3:17">
      <c r="C353" s="159"/>
      <c r="D353" s="165" t="s">
        <v>278</v>
      </c>
      <c r="E353" s="162">
        <v>26075</v>
      </c>
      <c r="F353" s="166" t="str">
        <f t="shared" si="16"/>
        <v>Date check - OK</v>
      </c>
      <c r="G353" s="68"/>
      <c r="H353" s="162" t="s">
        <v>279</v>
      </c>
      <c r="I353" s="173">
        <v>150735.53351548137</v>
      </c>
      <c r="J353" s="168">
        <f>IFERROR(MIN('MP Calculations'!$E$30/I353,1),"-")</f>
        <v>0.24630200300931615</v>
      </c>
      <c r="K353" s="12"/>
      <c r="L353" s="159">
        <v>113.965795</v>
      </c>
      <c r="M353" s="187" t="s">
        <v>280</v>
      </c>
      <c r="N353" s="272">
        <v>192.78728599999999</v>
      </c>
      <c r="O353" s="186">
        <f t="shared" si="17"/>
        <v>21971.15631488237</v>
      </c>
      <c r="P353" s="186">
        <f t="shared" si="18"/>
        <v>5411.5398087863132</v>
      </c>
      <c r="Q353" s="215">
        <f>IF(P353="-",0,P353/(1+'General inputs'!$H$30)^'MP Calculations'!$C$40)</f>
        <v>12020.59388046226</v>
      </c>
    </row>
    <row r="354" spans="3:17">
      <c r="C354" s="159"/>
      <c r="D354" s="165" t="s">
        <v>278</v>
      </c>
      <c r="E354" s="162">
        <v>26075</v>
      </c>
      <c r="F354" s="166" t="str">
        <f t="shared" si="16"/>
        <v>Date check - OK</v>
      </c>
      <c r="G354" s="68"/>
      <c r="H354" s="162" t="s">
        <v>279</v>
      </c>
      <c r="I354" s="173">
        <v>150735.53351548137</v>
      </c>
      <c r="J354" s="168">
        <f>IFERROR(MIN('MP Calculations'!$E$30/I354,1),"-")</f>
        <v>0.24630200300931615</v>
      </c>
      <c r="K354" s="12"/>
      <c r="L354" s="159">
        <v>1.2612829999999999</v>
      </c>
      <c r="M354" s="187" t="s">
        <v>280</v>
      </c>
      <c r="N354" s="272">
        <v>192.78728599999999</v>
      </c>
      <c r="O354" s="186">
        <f t="shared" si="17"/>
        <v>243.15932644793799</v>
      </c>
      <c r="P354" s="186">
        <f t="shared" si="18"/>
        <v>59.89062915452331</v>
      </c>
      <c r="Q354" s="215">
        <f>IF(P354="-",0,P354/(1+'General inputs'!$H$30)^'MP Calculations'!$C$40)</f>
        <v>133.03439607762206</v>
      </c>
    </row>
    <row r="355" spans="3:17">
      <c r="C355" s="159"/>
      <c r="D355" s="165" t="s">
        <v>278</v>
      </c>
      <c r="E355" s="162">
        <v>26075</v>
      </c>
      <c r="F355" s="166" t="str">
        <f t="shared" si="16"/>
        <v>Date check - OK</v>
      </c>
      <c r="G355" s="68"/>
      <c r="H355" s="162" t="s">
        <v>279</v>
      </c>
      <c r="I355" s="173">
        <v>150735.53351548137</v>
      </c>
      <c r="J355" s="168">
        <f>IFERROR(MIN('MP Calculations'!$E$30/I355,1),"-")</f>
        <v>0.24630200300931615</v>
      </c>
      <c r="K355" s="12"/>
      <c r="L355" s="159">
        <v>0.609294</v>
      </c>
      <c r="M355" s="187" t="s">
        <v>280</v>
      </c>
      <c r="N355" s="272">
        <v>192.78728599999999</v>
      </c>
      <c r="O355" s="186">
        <f t="shared" si="17"/>
        <v>117.46413663608399</v>
      </c>
      <c r="P355" s="186">
        <f t="shared" si="18"/>
        <v>28.931652135227484</v>
      </c>
      <c r="Q355" s="215">
        <f>IF(P355="-",0,P355/(1+'General inputs'!$H$30)^'MP Calculations'!$C$40)</f>
        <v>64.265560800961126</v>
      </c>
    </row>
    <row r="356" spans="3:17">
      <c r="C356" s="159"/>
      <c r="D356" s="165" t="s">
        <v>278</v>
      </c>
      <c r="E356" s="162">
        <v>26075</v>
      </c>
      <c r="F356" s="166" t="str">
        <f t="shared" si="16"/>
        <v>Date check - OK</v>
      </c>
      <c r="G356" s="68"/>
      <c r="H356" s="162" t="s">
        <v>279</v>
      </c>
      <c r="I356" s="173">
        <v>150735.53351548137</v>
      </c>
      <c r="J356" s="168">
        <f>IFERROR(MIN('MP Calculations'!$E$30/I356,1),"-")</f>
        <v>0.24630200300931615</v>
      </c>
      <c r="K356" s="12"/>
      <c r="L356" s="159">
        <v>5.478586</v>
      </c>
      <c r="M356" s="187" t="s">
        <v>280</v>
      </c>
      <c r="N356" s="272">
        <v>192.78728599999999</v>
      </c>
      <c r="O356" s="186">
        <f t="shared" si="17"/>
        <v>1056.201726057596</v>
      </c>
      <c r="P356" s="186">
        <f t="shared" si="18"/>
        <v>260.14460070988292</v>
      </c>
      <c r="Q356" s="215">
        <f>IF(P356="-",0,P356/(1+'General inputs'!$H$30)^'MP Calculations'!$C$40)</f>
        <v>577.85634141530102</v>
      </c>
    </row>
    <row r="357" spans="3:17">
      <c r="C357" s="159"/>
      <c r="D357" s="165" t="s">
        <v>278</v>
      </c>
      <c r="E357" s="162">
        <v>26075</v>
      </c>
      <c r="F357" s="166" t="str">
        <f t="shared" si="16"/>
        <v>Date check - OK</v>
      </c>
      <c r="G357" s="68"/>
      <c r="H357" s="162" t="s">
        <v>279</v>
      </c>
      <c r="I357" s="173">
        <v>150735.53351548137</v>
      </c>
      <c r="J357" s="168">
        <f>IFERROR(MIN('MP Calculations'!$E$30/I357,1),"-")</f>
        <v>0.24630200300931615</v>
      </c>
      <c r="K357" s="12"/>
      <c r="L357" s="159">
        <v>8.5295529999999999</v>
      </c>
      <c r="M357" s="187" t="s">
        <v>280</v>
      </c>
      <c r="N357" s="272">
        <v>192.78728599999999</v>
      </c>
      <c r="O357" s="186">
        <f t="shared" si="17"/>
        <v>1644.389373663158</v>
      </c>
      <c r="P357" s="186">
        <f t="shared" si="18"/>
        <v>405.01639646047067</v>
      </c>
      <c r="Q357" s="215">
        <f>IF(P357="-",0,P357/(1+'General inputs'!$H$30)^'MP Calculations'!$C$40)</f>
        <v>899.65846853328674</v>
      </c>
    </row>
    <row r="358" spans="3:17">
      <c r="C358" s="159"/>
      <c r="D358" s="165" t="s">
        <v>278</v>
      </c>
      <c r="E358" s="162">
        <v>26075</v>
      </c>
      <c r="F358" s="166" t="str">
        <f t="shared" si="16"/>
        <v>Date check - OK</v>
      </c>
      <c r="G358" s="68"/>
      <c r="H358" s="162" t="s">
        <v>279</v>
      </c>
      <c r="I358" s="173">
        <v>150735.53351548137</v>
      </c>
      <c r="J358" s="168">
        <f>IFERROR(MIN('MP Calculations'!$E$30/I358,1),"-")</f>
        <v>0.24630200300931615</v>
      </c>
      <c r="K358" s="12"/>
      <c r="L358" s="159">
        <v>1.4179120000000001</v>
      </c>
      <c r="M358" s="187" t="s">
        <v>280</v>
      </c>
      <c r="N358" s="272">
        <v>192.78728599999999</v>
      </c>
      <c r="O358" s="186">
        <f t="shared" si="17"/>
        <v>273.35540626683201</v>
      </c>
      <c r="P358" s="186">
        <f t="shared" si="18"/>
        <v>67.327984096946096</v>
      </c>
      <c r="Q358" s="215">
        <f>IF(P358="-",0,P358/(1+'General inputs'!$H$30)^'MP Calculations'!$C$40)</f>
        <v>149.55491084174864</v>
      </c>
    </row>
    <row r="359" spans="3:17">
      <c r="C359" s="159"/>
      <c r="D359" s="165" t="s">
        <v>278</v>
      </c>
      <c r="E359" s="162">
        <v>26075</v>
      </c>
      <c r="F359" s="166" t="str">
        <f t="shared" si="16"/>
        <v>Date check - OK</v>
      </c>
      <c r="G359" s="68"/>
      <c r="H359" s="162" t="s">
        <v>279</v>
      </c>
      <c r="I359" s="173">
        <v>150735.53351548137</v>
      </c>
      <c r="J359" s="168">
        <f>IFERROR(MIN('MP Calculations'!$E$30/I359,1),"-")</f>
        <v>0.24630200300931615</v>
      </c>
      <c r="K359" s="12"/>
      <c r="L359" s="159">
        <v>1.8193090000000001</v>
      </c>
      <c r="M359" s="187" t="s">
        <v>280</v>
      </c>
      <c r="N359" s="272">
        <v>192.78728599999999</v>
      </c>
      <c r="O359" s="186">
        <f t="shared" si="17"/>
        <v>350.73964450537403</v>
      </c>
      <c r="P359" s="186">
        <f t="shared" si="18"/>
        <v>86.387876976449107</v>
      </c>
      <c r="Q359" s="215">
        <f>IF(P359="-",0,P359/(1+'General inputs'!$H$30)^'MP Calculations'!$C$40)</f>
        <v>191.89244134233357</v>
      </c>
    </row>
    <row r="360" spans="3:17">
      <c r="C360" s="159"/>
      <c r="D360" s="165" t="s">
        <v>278</v>
      </c>
      <c r="E360" s="162">
        <v>26075</v>
      </c>
      <c r="F360" s="166" t="str">
        <f t="shared" si="16"/>
        <v>Date check - OK</v>
      </c>
      <c r="G360" s="68"/>
      <c r="H360" s="162" t="s">
        <v>279</v>
      </c>
      <c r="I360" s="173">
        <v>150735.53351548137</v>
      </c>
      <c r="J360" s="168">
        <f>IFERROR(MIN('MP Calculations'!$E$30/I360,1),"-")</f>
        <v>0.24630200300931615</v>
      </c>
      <c r="K360" s="12"/>
      <c r="L360" s="159">
        <v>0.60935300000000003</v>
      </c>
      <c r="M360" s="187" t="s">
        <v>280</v>
      </c>
      <c r="N360" s="272">
        <v>192.78728599999999</v>
      </c>
      <c r="O360" s="186">
        <f t="shared" si="17"/>
        <v>117.475511085958</v>
      </c>
      <c r="P360" s="186">
        <f t="shared" si="18"/>
        <v>28.934453685014581</v>
      </c>
      <c r="Q360" s="215">
        <f>IF(P360="-",0,P360/(1+'General inputs'!$H$30)^'MP Calculations'!$C$40)</f>
        <v>64.271783852701759</v>
      </c>
    </row>
    <row r="361" spans="3:17">
      <c r="C361" s="159"/>
      <c r="D361" s="165" t="s">
        <v>282</v>
      </c>
      <c r="E361" s="162">
        <v>26084</v>
      </c>
      <c r="F361" s="166" t="str">
        <f t="shared" si="16"/>
        <v>Date check - OK</v>
      </c>
      <c r="G361" s="68"/>
      <c r="H361" s="162" t="s">
        <v>279</v>
      </c>
      <c r="I361" s="173">
        <v>150735.53351548137</v>
      </c>
      <c r="J361" s="168">
        <f>IFERROR(MIN('MP Calculations'!$E$30/I361,1),"-")</f>
        <v>0.24630200300931615</v>
      </c>
      <c r="K361" s="12"/>
      <c r="L361" s="159">
        <v>32.259262999999997</v>
      </c>
      <c r="M361" s="187" t="s">
        <v>280</v>
      </c>
      <c r="N361" s="272">
        <v>237.97403299999999</v>
      </c>
      <c r="O361" s="186">
        <f t="shared" si="17"/>
        <v>7676.866917717678</v>
      </c>
      <c r="P361" s="186">
        <f t="shared" si="18"/>
        <v>1890.827698669819</v>
      </c>
      <c r="Q361" s="215">
        <f>IF(P361="-",0,P361/(1+'General inputs'!$H$30)^'MP Calculations'!$C$40)</f>
        <v>4200.0747784827881</v>
      </c>
    </row>
    <row r="362" spans="3:17">
      <c r="C362" s="159"/>
      <c r="D362" s="165" t="s">
        <v>282</v>
      </c>
      <c r="E362" s="162">
        <v>26084</v>
      </c>
      <c r="F362" s="166" t="str">
        <f t="shared" si="16"/>
        <v>Date check - OK</v>
      </c>
      <c r="G362" s="68"/>
      <c r="H362" s="162" t="s">
        <v>279</v>
      </c>
      <c r="I362" s="173">
        <v>150735.53351548137</v>
      </c>
      <c r="J362" s="168">
        <f>IFERROR(MIN('MP Calculations'!$E$30/I362,1),"-")</f>
        <v>0.24630200300931615</v>
      </c>
      <c r="K362" s="12"/>
      <c r="L362" s="159">
        <v>127.07172</v>
      </c>
      <c r="M362" s="187" t="s">
        <v>280</v>
      </c>
      <c r="N362" s="272">
        <v>237.97403299999999</v>
      </c>
      <c r="O362" s="186">
        <f t="shared" si="17"/>
        <v>30239.76968864676</v>
      </c>
      <c r="P362" s="186">
        <f t="shared" si="18"/>
        <v>7448.1158448541019</v>
      </c>
      <c r="Q362" s="215">
        <f>IF(P362="-",0,P362/(1+'General inputs'!$H$30)^'MP Calculations'!$C$40)</f>
        <v>16544.417838387286</v>
      </c>
    </row>
    <row r="363" spans="3:17">
      <c r="C363" s="159"/>
      <c r="D363" s="165" t="s">
        <v>282</v>
      </c>
      <c r="E363" s="162">
        <v>26084</v>
      </c>
      <c r="F363" s="166" t="str">
        <f t="shared" si="16"/>
        <v>Date check - OK</v>
      </c>
      <c r="G363" s="68"/>
      <c r="H363" s="162" t="s">
        <v>279</v>
      </c>
      <c r="I363" s="173">
        <v>150735.53351548137</v>
      </c>
      <c r="J363" s="168">
        <f>IFERROR(MIN('MP Calculations'!$E$30/I363,1),"-")</f>
        <v>0.24630200300931615</v>
      </c>
      <c r="K363" s="12"/>
      <c r="L363" s="159">
        <v>112.836748</v>
      </c>
      <c r="M363" s="187" t="s">
        <v>280</v>
      </c>
      <c r="N363" s="272">
        <v>237.97403299999999</v>
      </c>
      <c r="O363" s="186">
        <f t="shared" si="17"/>
        <v>26852.215992164682</v>
      </c>
      <c r="P363" s="186">
        <f t="shared" si="18"/>
        <v>6613.7545841089523</v>
      </c>
      <c r="Q363" s="215">
        <f>IF(P363="-",0,P363/(1+'General inputs'!$H$30)^'MP Calculations'!$C$40)</f>
        <v>14691.060343220432</v>
      </c>
    </row>
    <row r="364" spans="3:17">
      <c r="C364" s="159"/>
      <c r="D364" s="165" t="s">
        <v>282</v>
      </c>
      <c r="E364" s="162">
        <v>26084</v>
      </c>
      <c r="F364" s="166" t="str">
        <f t="shared" si="16"/>
        <v>Date check - OK</v>
      </c>
      <c r="G364" s="68"/>
      <c r="H364" s="162" t="s">
        <v>279</v>
      </c>
      <c r="I364" s="173">
        <v>150735.53351548137</v>
      </c>
      <c r="J364" s="168">
        <f>IFERROR(MIN('MP Calculations'!$E$30/I364,1),"-")</f>
        <v>0.24630200300931615</v>
      </c>
      <c r="K364" s="12"/>
      <c r="L364" s="159">
        <v>0.91447100000000003</v>
      </c>
      <c r="M364" s="187" t="s">
        <v>280</v>
      </c>
      <c r="N364" s="272">
        <v>237.97403299999999</v>
      </c>
      <c r="O364" s="186">
        <f t="shared" si="17"/>
        <v>217.62035193154301</v>
      </c>
      <c r="P364" s="186">
        <f t="shared" si="18"/>
        <v>53.60032857633135</v>
      </c>
      <c r="Q364" s="215">
        <f>IF(P364="-",0,P364/(1+'General inputs'!$H$30)^'MP Calculations'!$C$40)</f>
        <v>119.06182056155265</v>
      </c>
    </row>
    <row r="365" spans="3:17">
      <c r="C365" s="159"/>
      <c r="D365" s="165" t="s">
        <v>282</v>
      </c>
      <c r="E365" s="162">
        <v>26084</v>
      </c>
      <c r="F365" s="166" t="str">
        <f t="shared" si="16"/>
        <v>Date check - OK</v>
      </c>
      <c r="G365" s="68"/>
      <c r="H365" s="162" t="s">
        <v>279</v>
      </c>
      <c r="I365" s="173">
        <v>150735.53351548137</v>
      </c>
      <c r="J365" s="168">
        <f>IFERROR(MIN('MP Calculations'!$E$30/I365,1),"-")</f>
        <v>0.24630200300931615</v>
      </c>
      <c r="K365" s="12"/>
      <c r="L365" s="159">
        <v>9.2076159999999998</v>
      </c>
      <c r="M365" s="187" t="s">
        <v>280</v>
      </c>
      <c r="N365" s="272">
        <v>237.97403299999999</v>
      </c>
      <c r="O365" s="186">
        <f t="shared" si="17"/>
        <v>2191.1735138353279</v>
      </c>
      <c r="P365" s="186">
        <f t="shared" si="18"/>
        <v>539.69042539860277</v>
      </c>
      <c r="Q365" s="215">
        <f>IF(P365="-",0,P365/(1+'General inputs'!$H$30)^'MP Calculations'!$C$40)</f>
        <v>1198.8084083493966</v>
      </c>
    </row>
    <row r="366" spans="3:17">
      <c r="C366" s="159"/>
      <c r="D366" s="165" t="s">
        <v>282</v>
      </c>
      <c r="E366" s="162">
        <v>26084</v>
      </c>
      <c r="F366" s="166" t="str">
        <f t="shared" si="16"/>
        <v>Date check - OK</v>
      </c>
      <c r="G366" s="68"/>
      <c r="H366" s="162" t="s">
        <v>279</v>
      </c>
      <c r="I366" s="173">
        <v>150735.53351548137</v>
      </c>
      <c r="J366" s="168">
        <f>IFERROR(MIN('MP Calculations'!$E$30/I366,1),"-")</f>
        <v>0.24630200300931615</v>
      </c>
      <c r="K366" s="12"/>
      <c r="L366" s="159">
        <v>0.45685599999999998</v>
      </c>
      <c r="M366" s="187" t="s">
        <v>280</v>
      </c>
      <c r="N366" s="272">
        <v>237.97403299999999</v>
      </c>
      <c r="O366" s="186">
        <f t="shared" si="17"/>
        <v>108.71986482024799</v>
      </c>
      <c r="P366" s="186">
        <f t="shared" si="18"/>
        <v>26.777920472129164</v>
      </c>
      <c r="Q366" s="215">
        <f>IF(P366="-",0,P366/(1+'General inputs'!$H$30)^'MP Calculations'!$C$40)</f>
        <v>59.481500336772498</v>
      </c>
    </row>
    <row r="367" spans="3:17">
      <c r="C367" s="159"/>
      <c r="D367" s="165" t="s">
        <v>295</v>
      </c>
      <c r="E367" s="162">
        <v>26114</v>
      </c>
      <c r="F367" s="166" t="str">
        <f t="shared" si="16"/>
        <v>Date check - OK</v>
      </c>
      <c r="G367" s="68"/>
      <c r="H367" s="162" t="s">
        <v>279</v>
      </c>
      <c r="I367" s="173">
        <v>150735.53351548137</v>
      </c>
      <c r="J367" s="168">
        <f>IFERROR(MIN('MP Calculations'!$E$30/I367,1),"-")</f>
        <v>0.24630200300931615</v>
      </c>
      <c r="K367" s="12"/>
      <c r="L367" s="159">
        <v>1</v>
      </c>
      <c r="M367" s="187" t="s">
        <v>284</v>
      </c>
      <c r="N367" s="272">
        <v>271087.24832200003</v>
      </c>
      <c r="O367" s="186">
        <f t="shared" si="17"/>
        <v>271087.24832200003</v>
      </c>
      <c r="P367" s="186">
        <f t="shared" si="18"/>
        <v>66769.332251992484</v>
      </c>
      <c r="Q367" s="215">
        <f>IF(P367="-",0,P367/(1+'General inputs'!$H$30)^'MP Calculations'!$C$40)</f>
        <v>148313.9836406117</v>
      </c>
    </row>
    <row r="368" spans="3:17">
      <c r="C368" s="159"/>
      <c r="D368" s="165" t="s">
        <v>293</v>
      </c>
      <c r="E368" s="162">
        <v>26134</v>
      </c>
      <c r="F368" s="166" t="str">
        <f t="shared" si="16"/>
        <v>Date check - OK</v>
      </c>
      <c r="G368" s="68"/>
      <c r="H368" s="162" t="s">
        <v>279</v>
      </c>
      <c r="I368" s="173">
        <v>150735.53351548137</v>
      </c>
      <c r="J368" s="168">
        <f>IFERROR(MIN('MP Calculations'!$E$30/I368,1),"-")</f>
        <v>0.24630200300931615</v>
      </c>
      <c r="K368" s="12"/>
      <c r="L368" s="159">
        <v>26.022722000000002</v>
      </c>
      <c r="M368" s="187" t="s">
        <v>280</v>
      </c>
      <c r="N368" s="272">
        <v>951.39742100000001</v>
      </c>
      <c r="O368" s="186">
        <f t="shared" si="17"/>
        <v>24757.950598199965</v>
      </c>
      <c r="P368" s="186">
        <f t="shared" si="18"/>
        <v>6097.9328227423484</v>
      </c>
      <c r="Q368" s="215">
        <f>IF(P368="-",0,P368/(1+'General inputs'!$H$30)^'MP Calculations'!$C$40)</f>
        <v>13545.271135862962</v>
      </c>
    </row>
    <row r="369" spans="3:17">
      <c r="C369" s="159"/>
      <c r="D369" s="165" t="s">
        <v>293</v>
      </c>
      <c r="E369" s="162">
        <v>26134</v>
      </c>
      <c r="F369" s="166" t="str">
        <f t="shared" si="16"/>
        <v>Date check - OK</v>
      </c>
      <c r="G369" s="68"/>
      <c r="H369" s="162" t="s">
        <v>279</v>
      </c>
      <c r="I369" s="173">
        <v>150735.53351548137</v>
      </c>
      <c r="J369" s="168">
        <f>IFERROR(MIN('MP Calculations'!$E$30/I369,1),"-")</f>
        <v>0.24630200300931615</v>
      </c>
      <c r="K369" s="12"/>
      <c r="L369" s="159">
        <v>67.628932000000006</v>
      </c>
      <c r="M369" s="187" t="s">
        <v>280</v>
      </c>
      <c r="N369" s="272">
        <v>951.39742100000001</v>
      </c>
      <c r="O369" s="186">
        <f t="shared" si="17"/>
        <v>64341.991489784377</v>
      </c>
      <c r="P369" s="186">
        <f t="shared" si="18"/>
        <v>15847.561381542266</v>
      </c>
      <c r="Q369" s="215">
        <f>IF(P369="-",0,P369/(1+'General inputs'!$H$30)^'MP Calculations'!$C$40)</f>
        <v>35202.013861918022</v>
      </c>
    </row>
    <row r="370" spans="3:17">
      <c r="C370" s="159"/>
      <c r="D370" s="165" t="s">
        <v>293</v>
      </c>
      <c r="E370" s="162">
        <v>26134</v>
      </c>
      <c r="F370" s="166" t="str">
        <f t="shared" si="16"/>
        <v>Date check - OK</v>
      </c>
      <c r="G370" s="68"/>
      <c r="H370" s="162" t="s">
        <v>279</v>
      </c>
      <c r="I370" s="173">
        <v>150735.53351548137</v>
      </c>
      <c r="J370" s="168">
        <f>IFERROR(MIN('MP Calculations'!$E$30/I370,1),"-")</f>
        <v>0.24630200300931615</v>
      </c>
      <c r="K370" s="12"/>
      <c r="L370" s="159">
        <v>97.428248999999994</v>
      </c>
      <c r="M370" s="187" t="s">
        <v>280</v>
      </c>
      <c r="N370" s="272">
        <v>951.39742100000001</v>
      </c>
      <c r="O370" s="186">
        <f t="shared" si="17"/>
        <v>92692.984831145819</v>
      </c>
      <c r="P370" s="186">
        <f t="shared" si="18"/>
        <v>22830.467828823374</v>
      </c>
      <c r="Q370" s="215">
        <f>IF(P370="-",0,P370/(1+'General inputs'!$H$30)^'MP Calculations'!$C$40)</f>
        <v>50713.067180188496</v>
      </c>
    </row>
    <row r="371" spans="3:17">
      <c r="C371" s="159"/>
      <c r="D371" s="165" t="s">
        <v>293</v>
      </c>
      <c r="E371" s="162">
        <v>26134</v>
      </c>
      <c r="F371" s="166" t="str">
        <f t="shared" si="16"/>
        <v>Date check - OK</v>
      </c>
      <c r="G371" s="68"/>
      <c r="H371" s="162" t="s">
        <v>279</v>
      </c>
      <c r="I371" s="173">
        <v>150735.53351548137</v>
      </c>
      <c r="J371" s="168">
        <f>IFERROR(MIN('MP Calculations'!$E$30/I371,1),"-")</f>
        <v>0.24630200300931615</v>
      </c>
      <c r="K371" s="12"/>
      <c r="L371" s="159">
        <v>21.334164999999999</v>
      </c>
      <c r="M371" s="187" t="s">
        <v>280</v>
      </c>
      <c r="N371" s="272">
        <v>951.39742100000001</v>
      </c>
      <c r="O371" s="186">
        <f t="shared" si="17"/>
        <v>20297.269560188462</v>
      </c>
      <c r="P371" s="186">
        <f t="shared" si="18"/>
        <v>4999.2581482944397</v>
      </c>
      <c r="Q371" s="215">
        <f>IF(P371="-",0,P371/(1+'General inputs'!$H$30)^'MP Calculations'!$C$40)</f>
        <v>11104.797160813454</v>
      </c>
    </row>
    <row r="372" spans="3:17">
      <c r="C372" s="159"/>
      <c r="D372" s="165" t="s">
        <v>293</v>
      </c>
      <c r="E372" s="162">
        <v>26134</v>
      </c>
      <c r="F372" s="166" t="str">
        <f t="shared" si="16"/>
        <v>Date check - OK</v>
      </c>
      <c r="G372" s="68"/>
      <c r="H372" s="162" t="s">
        <v>279</v>
      </c>
      <c r="I372" s="173">
        <v>150735.53351548137</v>
      </c>
      <c r="J372" s="168">
        <f>IFERROR(MIN('MP Calculations'!$E$30/I372,1),"-")</f>
        <v>0.24630200300931615</v>
      </c>
      <c r="K372" s="12"/>
      <c r="L372" s="159">
        <v>28.094290999999998</v>
      </c>
      <c r="M372" s="187" t="s">
        <v>280</v>
      </c>
      <c r="N372" s="272">
        <v>951.39742100000001</v>
      </c>
      <c r="O372" s="186">
        <f t="shared" si="17"/>
        <v>26728.83600222351</v>
      </c>
      <c r="P372" s="186">
        <f t="shared" si="18"/>
        <v>6583.3658454551733</v>
      </c>
      <c r="Q372" s="215">
        <f>IF(P372="-",0,P372/(1+'General inputs'!$H$30)^'MP Calculations'!$C$40)</f>
        <v>14623.558172155648</v>
      </c>
    </row>
    <row r="373" spans="3:17">
      <c r="C373" s="159"/>
      <c r="D373" s="165" t="s">
        <v>293</v>
      </c>
      <c r="E373" s="162">
        <v>26134</v>
      </c>
      <c r="F373" s="166" t="str">
        <f t="shared" si="16"/>
        <v>Date check - OK</v>
      </c>
      <c r="G373" s="68"/>
      <c r="H373" s="162" t="s">
        <v>279</v>
      </c>
      <c r="I373" s="173">
        <v>150735.53351548137</v>
      </c>
      <c r="J373" s="168">
        <f>IFERROR(MIN('MP Calculations'!$E$30/I373,1),"-")</f>
        <v>0.24630200300931615</v>
      </c>
      <c r="K373" s="12"/>
      <c r="L373" s="159">
        <v>50.373767000000001</v>
      </c>
      <c r="M373" s="187" t="s">
        <v>280</v>
      </c>
      <c r="N373" s="272">
        <v>951.39742100000001</v>
      </c>
      <c r="O373" s="186">
        <f t="shared" si="17"/>
        <v>47925.472009854908</v>
      </c>
      <c r="P373" s="186">
        <f t="shared" si="18"/>
        <v>11804.13975119418</v>
      </c>
      <c r="Q373" s="215">
        <f>IF(P373="-",0,P373/(1+'General inputs'!$H$30)^'MP Calculations'!$C$40)</f>
        <v>26220.405849541261</v>
      </c>
    </row>
    <row r="374" spans="3:17">
      <c r="C374" s="159"/>
      <c r="D374" s="165" t="s">
        <v>293</v>
      </c>
      <c r="E374" s="162">
        <v>26134</v>
      </c>
      <c r="F374" s="166" t="str">
        <f t="shared" si="16"/>
        <v>Date check - OK</v>
      </c>
      <c r="G374" s="68"/>
      <c r="H374" s="162" t="s">
        <v>279</v>
      </c>
      <c r="I374" s="173">
        <v>150735.53351548137</v>
      </c>
      <c r="J374" s="168">
        <f>IFERROR(MIN('MP Calculations'!$E$30/I374,1),"-")</f>
        <v>0.24630200300931615</v>
      </c>
      <c r="K374" s="12"/>
      <c r="L374" s="159">
        <v>65.922409000000002</v>
      </c>
      <c r="M374" s="187" t="s">
        <v>280</v>
      </c>
      <c r="N374" s="272">
        <v>951.39742100000001</v>
      </c>
      <c r="O374" s="186">
        <f t="shared" si="17"/>
        <v>62718.409908707188</v>
      </c>
      <c r="P374" s="186">
        <f t="shared" si="18"/>
        <v>15447.669986073921</v>
      </c>
      <c r="Q374" s="215">
        <f>IF(P374="-",0,P374/(1+'General inputs'!$H$30)^'MP Calculations'!$C$40)</f>
        <v>34313.739501742079</v>
      </c>
    </row>
    <row r="375" spans="3:17">
      <c r="C375" s="159"/>
      <c r="D375" s="165" t="s">
        <v>293</v>
      </c>
      <c r="E375" s="162">
        <v>26134</v>
      </c>
      <c r="F375" s="166" t="str">
        <f t="shared" si="16"/>
        <v>Date check - OK</v>
      </c>
      <c r="G375" s="68"/>
      <c r="H375" s="162" t="s">
        <v>279</v>
      </c>
      <c r="I375" s="173">
        <v>150735.53351548137</v>
      </c>
      <c r="J375" s="168">
        <f>IFERROR(MIN('MP Calculations'!$E$30/I375,1),"-")</f>
        <v>0.24630200300931615</v>
      </c>
      <c r="K375" s="12"/>
      <c r="L375" s="159">
        <v>8.4983550000000001</v>
      </c>
      <c r="M375" s="187" t="s">
        <v>280</v>
      </c>
      <c r="N375" s="272">
        <v>951.39742100000001</v>
      </c>
      <c r="O375" s="186">
        <f t="shared" si="17"/>
        <v>8085.313029742455</v>
      </c>
      <c r="P375" s="186">
        <f t="shared" si="18"/>
        <v>1991.4287941828893</v>
      </c>
      <c r="Q375" s="215">
        <f>IF(P375="-",0,P375/(1+'General inputs'!$H$30)^'MP Calculations'!$C$40)</f>
        <v>4423.5388858942842</v>
      </c>
    </row>
    <row r="376" spans="3:17">
      <c r="C376" s="159"/>
      <c r="D376" s="165" t="s">
        <v>293</v>
      </c>
      <c r="E376" s="162">
        <v>26134</v>
      </c>
      <c r="F376" s="166" t="str">
        <f t="shared" si="16"/>
        <v>Date check - OK</v>
      </c>
      <c r="G376" s="68"/>
      <c r="H376" s="162" t="s">
        <v>279</v>
      </c>
      <c r="I376" s="173">
        <v>150735.53351548137</v>
      </c>
      <c r="J376" s="168">
        <f>IFERROR(MIN('MP Calculations'!$E$30/I376,1),"-")</f>
        <v>0.24630200300931615</v>
      </c>
      <c r="K376" s="12"/>
      <c r="L376" s="159">
        <v>46.972583999999998</v>
      </c>
      <c r="M376" s="187" t="s">
        <v>280</v>
      </c>
      <c r="N376" s="272">
        <v>951.39742100000001</v>
      </c>
      <c r="O376" s="186">
        <f t="shared" si="17"/>
        <v>44689.595275305859</v>
      </c>
      <c r="P376" s="186">
        <f t="shared" si="18"/>
        <v>11007.136829983505</v>
      </c>
      <c r="Q376" s="215">
        <f>IF(P376="-",0,P376/(1+'General inputs'!$H$30)^'MP Calculations'!$C$40)</f>
        <v>24450.032023248692</v>
      </c>
    </row>
    <row r="377" spans="3:17">
      <c r="C377" s="159"/>
      <c r="D377" s="165" t="s">
        <v>282</v>
      </c>
      <c r="E377" s="162">
        <v>26139</v>
      </c>
      <c r="F377" s="166" t="str">
        <f t="shared" si="16"/>
        <v>Date check - OK</v>
      </c>
      <c r="G377" s="68"/>
      <c r="H377" s="162" t="s">
        <v>279</v>
      </c>
      <c r="I377" s="173">
        <v>150735.53351548137</v>
      </c>
      <c r="J377" s="168">
        <f>IFERROR(MIN('MP Calculations'!$E$30/I377,1),"-")</f>
        <v>0.24630200300931615</v>
      </c>
      <c r="K377" s="12"/>
      <c r="L377" s="159">
        <v>3.3517749999999999</v>
      </c>
      <c r="M377" s="187" t="s">
        <v>280</v>
      </c>
      <c r="N377" s="272">
        <v>237.97403299999999</v>
      </c>
      <c r="O377" s="186">
        <f t="shared" si="17"/>
        <v>797.63541445857493</v>
      </c>
      <c r="P377" s="186">
        <f t="shared" si="18"/>
        <v>196.45920025231305</v>
      </c>
      <c r="Q377" s="215">
        <f>IF(P377="-",0,P377/(1+'General inputs'!$H$30)^'MP Calculations'!$C$40)</f>
        <v>436.39266156356854</v>
      </c>
    </row>
    <row r="378" spans="3:17">
      <c r="C378" s="159"/>
      <c r="D378" s="165" t="s">
        <v>282</v>
      </c>
      <c r="E378" s="162">
        <v>26139</v>
      </c>
      <c r="F378" s="166" t="str">
        <f t="shared" si="16"/>
        <v>Date check - OK</v>
      </c>
      <c r="G378" s="68"/>
      <c r="H378" s="162" t="s">
        <v>279</v>
      </c>
      <c r="I378" s="173">
        <v>150735.53351548137</v>
      </c>
      <c r="J378" s="168">
        <f>IFERROR(MIN('MP Calculations'!$E$30/I378,1),"-")</f>
        <v>0.24630200300931615</v>
      </c>
      <c r="K378" s="12"/>
      <c r="L378" s="159">
        <v>0.76157799999999998</v>
      </c>
      <c r="M378" s="187" t="s">
        <v>280</v>
      </c>
      <c r="N378" s="272">
        <v>237.97403299999999</v>
      </c>
      <c r="O378" s="186">
        <f t="shared" si="17"/>
        <v>181.23578810407398</v>
      </c>
      <c r="P378" s="186">
        <f t="shared" si="18"/>
        <v>44.638737627005412</v>
      </c>
      <c r="Q378" s="215">
        <f>IF(P378="-",0,P378/(1+'General inputs'!$H$30)^'MP Calculations'!$C$40)</f>
        <v>99.155537113397941</v>
      </c>
    </row>
    <row r="379" spans="3:17">
      <c r="C379" s="159"/>
      <c r="D379" s="165" t="s">
        <v>289</v>
      </c>
      <c r="E379" s="162">
        <v>26140</v>
      </c>
      <c r="F379" s="166" t="str">
        <f t="shared" si="16"/>
        <v>Date check - OK</v>
      </c>
      <c r="G379" s="68"/>
      <c r="H379" s="162" t="s">
        <v>279</v>
      </c>
      <c r="I379" s="173">
        <v>150735.53351548137</v>
      </c>
      <c r="J379" s="168">
        <f>IFERROR(MIN('MP Calculations'!$E$30/I379,1),"-")</f>
        <v>0.24630200300931615</v>
      </c>
      <c r="K379" s="12"/>
      <c r="L379" s="159">
        <v>109.47990299999999</v>
      </c>
      <c r="M379" s="187" t="s">
        <v>280</v>
      </c>
      <c r="N379" s="272">
        <v>315.45229399999999</v>
      </c>
      <c r="O379" s="186">
        <f t="shared" si="17"/>
        <v>34535.686548247482</v>
      </c>
      <c r="P379" s="186">
        <f t="shared" si="18"/>
        <v>8506.2087721352509</v>
      </c>
      <c r="Q379" s="215">
        <f>IF(P379="-",0,P379/(1+'General inputs'!$H$30)^'MP Calculations'!$C$40)</f>
        <v>18894.748024628447</v>
      </c>
    </row>
    <row r="380" spans="3:17">
      <c r="C380" s="159"/>
      <c r="D380" s="165" t="s">
        <v>289</v>
      </c>
      <c r="E380" s="162">
        <v>26140</v>
      </c>
      <c r="F380" s="166" t="str">
        <f t="shared" si="16"/>
        <v>Date check - OK</v>
      </c>
      <c r="G380" s="68"/>
      <c r="H380" s="162" t="s">
        <v>279</v>
      </c>
      <c r="I380" s="173">
        <v>150735.53351548137</v>
      </c>
      <c r="J380" s="168">
        <f>IFERROR(MIN('MP Calculations'!$E$30/I380,1),"-")</f>
        <v>0.24630200300931615</v>
      </c>
      <c r="K380" s="12"/>
      <c r="L380" s="159">
        <v>88.380909000000003</v>
      </c>
      <c r="M380" s="187" t="s">
        <v>280</v>
      </c>
      <c r="N380" s="272">
        <v>315.45229399999999</v>
      </c>
      <c r="O380" s="186">
        <f t="shared" si="17"/>
        <v>27879.960489855246</v>
      </c>
      <c r="P380" s="186">
        <f t="shared" si="18"/>
        <v>6866.8901124719423</v>
      </c>
      <c r="Q380" s="215">
        <f>IF(P380="-",0,P380/(1+'General inputs'!$H$30)^'MP Calculations'!$C$40)</f>
        <v>15253.347509292335</v>
      </c>
    </row>
    <row r="381" spans="3:17">
      <c r="C381" s="159"/>
      <c r="D381" s="165" t="s">
        <v>289</v>
      </c>
      <c r="E381" s="162">
        <v>26140</v>
      </c>
      <c r="F381" s="166" t="str">
        <f t="shared" si="16"/>
        <v>Date check - OK</v>
      </c>
      <c r="G381" s="68"/>
      <c r="H381" s="162" t="s">
        <v>279</v>
      </c>
      <c r="I381" s="173">
        <v>150735.53351548137</v>
      </c>
      <c r="J381" s="168">
        <f>IFERROR(MIN('MP Calculations'!$E$30/I381,1),"-")</f>
        <v>0.24630200300931615</v>
      </c>
      <c r="K381" s="12"/>
      <c r="L381" s="159">
        <v>19.924244999999999</v>
      </c>
      <c r="M381" s="187" t="s">
        <v>280</v>
      </c>
      <c r="N381" s="272">
        <v>315.45229399999999</v>
      </c>
      <c r="O381" s="186">
        <f t="shared" si="17"/>
        <v>6285.1487914680292</v>
      </c>
      <c r="P381" s="186">
        <f t="shared" si="18"/>
        <v>1548.0447365501584</v>
      </c>
      <c r="Q381" s="215">
        <f>IF(P381="-",0,P381/(1+'General inputs'!$H$30)^'MP Calculations'!$C$40)</f>
        <v>3438.6547534296146</v>
      </c>
    </row>
    <row r="382" spans="3:17">
      <c r="C382" s="159"/>
      <c r="D382" s="165" t="s">
        <v>289</v>
      </c>
      <c r="E382" s="162">
        <v>26140</v>
      </c>
      <c r="F382" s="166" t="str">
        <f t="shared" si="16"/>
        <v>Date check - OK</v>
      </c>
      <c r="G382" s="68"/>
      <c r="H382" s="162" t="s">
        <v>279</v>
      </c>
      <c r="I382" s="173">
        <v>150735.53351548137</v>
      </c>
      <c r="J382" s="168">
        <f>IFERROR(MIN('MP Calculations'!$E$30/I382,1),"-")</f>
        <v>0.24630200300931615</v>
      </c>
      <c r="K382" s="12"/>
      <c r="L382" s="159">
        <v>83.353150999999997</v>
      </c>
      <c r="M382" s="187" t="s">
        <v>280</v>
      </c>
      <c r="N382" s="272">
        <v>315.45229399999999</v>
      </c>
      <c r="O382" s="186">
        <f t="shared" si="17"/>
        <v>26293.942695078393</v>
      </c>
      <c r="P382" s="186">
        <f t="shared" si="18"/>
        <v>6476.250752809985</v>
      </c>
      <c r="Q382" s="215">
        <f>IF(P382="-",0,P382/(1+'General inputs'!$H$30)^'MP Calculations'!$C$40)</f>
        <v>14385.624594532263</v>
      </c>
    </row>
    <row r="383" spans="3:17">
      <c r="C383" s="159"/>
      <c r="D383" s="165" t="s">
        <v>289</v>
      </c>
      <c r="E383" s="162">
        <v>26140</v>
      </c>
      <c r="F383" s="166" t="str">
        <f t="shared" si="16"/>
        <v>Date check - OK</v>
      </c>
      <c r="G383" s="68"/>
      <c r="H383" s="162" t="s">
        <v>279</v>
      </c>
      <c r="I383" s="173">
        <v>150735.53351548137</v>
      </c>
      <c r="J383" s="168">
        <f>IFERROR(MIN('MP Calculations'!$E$30/I383,1),"-")</f>
        <v>0.24630200300931615</v>
      </c>
      <c r="K383" s="12"/>
      <c r="L383" s="159">
        <v>15.845428999999999</v>
      </c>
      <c r="M383" s="187" t="s">
        <v>280</v>
      </c>
      <c r="N383" s="272">
        <v>315.45229399999999</v>
      </c>
      <c r="O383" s="186">
        <f t="shared" si="17"/>
        <v>4998.4769274641258</v>
      </c>
      <c r="P383" s="186">
        <f t="shared" si="18"/>
        <v>1231.1348792302665</v>
      </c>
      <c r="Q383" s="215">
        <f>IF(P383="-",0,P383/(1+'General inputs'!$H$30)^'MP Calculations'!$C$40)</f>
        <v>2734.706371608132</v>
      </c>
    </row>
    <row r="384" spans="3:17">
      <c r="C384" s="159"/>
      <c r="D384" s="165" t="s">
        <v>289</v>
      </c>
      <c r="E384" s="162">
        <v>26140</v>
      </c>
      <c r="F384" s="166" t="str">
        <f t="shared" si="16"/>
        <v>Date check - OK</v>
      </c>
      <c r="G384" s="68"/>
      <c r="H384" s="162" t="s">
        <v>279</v>
      </c>
      <c r="I384" s="173">
        <v>150735.53351548137</v>
      </c>
      <c r="J384" s="168">
        <f>IFERROR(MIN('MP Calculations'!$E$30/I384,1),"-")</f>
        <v>0.24630200300931615</v>
      </c>
      <c r="K384" s="12"/>
      <c r="L384" s="159">
        <v>40.454467000000001</v>
      </c>
      <c r="M384" s="187" t="s">
        <v>280</v>
      </c>
      <c r="N384" s="272">
        <v>315.45229399999999</v>
      </c>
      <c r="O384" s="186">
        <f t="shared" si="17"/>
        <v>12761.454417697298</v>
      </c>
      <c r="P384" s="186">
        <f t="shared" si="18"/>
        <v>3143.1717843909305</v>
      </c>
      <c r="Q384" s="215">
        <f>IF(P384="-",0,P384/(1+'General inputs'!$H$30)^'MP Calculations'!$C$40)</f>
        <v>6981.8929272859014</v>
      </c>
    </row>
    <row r="385" spans="3:17">
      <c r="C385" s="159"/>
      <c r="D385" s="165" t="s">
        <v>289</v>
      </c>
      <c r="E385" s="162">
        <v>26140</v>
      </c>
      <c r="F385" s="166" t="str">
        <f t="shared" si="16"/>
        <v>Date check - OK</v>
      </c>
      <c r="G385" s="68"/>
      <c r="H385" s="162" t="s">
        <v>279</v>
      </c>
      <c r="I385" s="173">
        <v>150735.53351548137</v>
      </c>
      <c r="J385" s="168">
        <f>IFERROR(MIN('MP Calculations'!$E$30/I385,1),"-")</f>
        <v>0.24630200300931615</v>
      </c>
      <c r="K385" s="12"/>
      <c r="L385" s="159">
        <v>33.521321999999998</v>
      </c>
      <c r="M385" s="187" t="s">
        <v>280</v>
      </c>
      <c r="N385" s="272">
        <v>315.45229399999999</v>
      </c>
      <c r="O385" s="186">
        <f t="shared" si="17"/>
        <v>10574.377922812668</v>
      </c>
      <c r="P385" s="186">
        <f t="shared" si="18"/>
        <v>2604.4904629662519</v>
      </c>
      <c r="Q385" s="215">
        <f>IF(P385="-",0,P385/(1+'General inputs'!$H$30)^'MP Calculations'!$C$40)</f>
        <v>5785.32603049926</v>
      </c>
    </row>
    <row r="386" spans="3:17">
      <c r="C386" s="159"/>
      <c r="D386" s="165" t="s">
        <v>289</v>
      </c>
      <c r="E386" s="162">
        <v>26140</v>
      </c>
      <c r="F386" s="166" t="str">
        <f t="shared" si="16"/>
        <v>Date check - OK</v>
      </c>
      <c r="G386" s="68"/>
      <c r="H386" s="162" t="s">
        <v>279</v>
      </c>
      <c r="I386" s="173">
        <v>150735.53351548137</v>
      </c>
      <c r="J386" s="168">
        <f>IFERROR(MIN('MP Calculations'!$E$30/I386,1),"-")</f>
        <v>0.24630200300931615</v>
      </c>
      <c r="K386" s="12"/>
      <c r="L386" s="159">
        <v>93.240244000000004</v>
      </c>
      <c r="M386" s="187" t="s">
        <v>280</v>
      </c>
      <c r="N386" s="272">
        <v>315.45229399999999</v>
      </c>
      <c r="O386" s="186">
        <f t="shared" si="17"/>
        <v>29412.848862919738</v>
      </c>
      <c r="P386" s="186">
        <f t="shared" si="18"/>
        <v>7244.4435891474186</v>
      </c>
      <c r="Q386" s="215">
        <f>IF(P386="-",0,P386/(1+'General inputs'!$H$30)^'MP Calculations'!$C$40)</f>
        <v>16092.002896046359</v>
      </c>
    </row>
    <row r="387" spans="3:17">
      <c r="C387" s="159"/>
      <c r="D387" s="165" t="s">
        <v>289</v>
      </c>
      <c r="E387" s="162">
        <v>26140</v>
      </c>
      <c r="F387" s="166" t="str">
        <f t="shared" si="16"/>
        <v>Date check - OK</v>
      </c>
      <c r="G387" s="68"/>
      <c r="H387" s="162" t="s">
        <v>279</v>
      </c>
      <c r="I387" s="173">
        <v>150735.53351548137</v>
      </c>
      <c r="J387" s="168">
        <f>IFERROR(MIN('MP Calculations'!$E$30/I387,1),"-")</f>
        <v>0.24630200300931615</v>
      </c>
      <c r="K387" s="12"/>
      <c r="L387" s="159">
        <v>43.270356</v>
      </c>
      <c r="M387" s="187" t="s">
        <v>280</v>
      </c>
      <c r="N387" s="272">
        <v>315.45229399999999</v>
      </c>
      <c r="O387" s="186">
        <f t="shared" si="17"/>
        <v>13649.733062396665</v>
      </c>
      <c r="P387" s="186">
        <f t="shared" si="18"/>
        <v>3361.9565938107853</v>
      </c>
      <c r="Q387" s="215">
        <f>IF(P387="-",0,P387/(1+'General inputs'!$H$30)^'MP Calculations'!$C$40)</f>
        <v>7467.8772190359869</v>
      </c>
    </row>
    <row r="388" spans="3:17">
      <c r="C388" s="159"/>
      <c r="D388" s="165" t="s">
        <v>289</v>
      </c>
      <c r="E388" s="162">
        <v>26140</v>
      </c>
      <c r="F388" s="166" t="str">
        <f t="shared" si="16"/>
        <v>Date check - OK</v>
      </c>
      <c r="G388" s="68"/>
      <c r="H388" s="162" t="s">
        <v>279</v>
      </c>
      <c r="I388" s="173">
        <v>150735.53351548137</v>
      </c>
      <c r="J388" s="168">
        <f>IFERROR(MIN('MP Calculations'!$E$30/I388,1),"-")</f>
        <v>0.24630200300931615</v>
      </c>
      <c r="K388" s="12"/>
      <c r="L388" s="159">
        <v>93.679775000000006</v>
      </c>
      <c r="M388" s="187" t="s">
        <v>280</v>
      </c>
      <c r="N388" s="272">
        <v>315.45229399999999</v>
      </c>
      <c r="O388" s="186">
        <f t="shared" si="17"/>
        <v>29551.49992515385</v>
      </c>
      <c r="P388" s="186">
        <f t="shared" si="18"/>
        <v>7278.5936234950495</v>
      </c>
      <c r="Q388" s="215">
        <f>IF(P388="-",0,P388/(1+'General inputs'!$H$30)^'MP Calculations'!$C$40)</f>
        <v>16167.859991882593</v>
      </c>
    </row>
    <row r="389" spans="3:17">
      <c r="C389" s="159"/>
      <c r="D389" s="165" t="s">
        <v>289</v>
      </c>
      <c r="E389" s="162">
        <v>26140</v>
      </c>
      <c r="F389" s="166" t="str">
        <f t="shared" si="16"/>
        <v>Date check - OK</v>
      </c>
      <c r="G389" s="68"/>
      <c r="H389" s="162" t="s">
        <v>279</v>
      </c>
      <c r="I389" s="173">
        <v>150735.53351548137</v>
      </c>
      <c r="J389" s="168">
        <f>IFERROR(MIN('MP Calculations'!$E$30/I389,1),"-")</f>
        <v>0.24630200300931615</v>
      </c>
      <c r="K389" s="12"/>
      <c r="L389" s="159">
        <v>51.195478000000001</v>
      </c>
      <c r="M389" s="187" t="s">
        <v>280</v>
      </c>
      <c r="N389" s="272">
        <v>315.45229399999999</v>
      </c>
      <c r="O389" s="186">
        <f t="shared" si="17"/>
        <v>16149.730977526533</v>
      </c>
      <c r="P389" s="186">
        <f t="shared" si="18"/>
        <v>3977.7110878263866</v>
      </c>
      <c r="Q389" s="215">
        <f>IF(P389="-",0,P389/(1+'General inputs'!$H$30)^'MP Calculations'!$C$40)</f>
        <v>8835.6459067232554</v>
      </c>
    </row>
    <row r="390" spans="3:17">
      <c r="C390" s="159"/>
      <c r="D390" s="165" t="s">
        <v>289</v>
      </c>
      <c r="E390" s="162">
        <v>26140</v>
      </c>
      <c r="F390" s="166" t="str">
        <f t="shared" si="16"/>
        <v>Date check - OK</v>
      </c>
      <c r="G390" s="68"/>
      <c r="H390" s="162" t="s">
        <v>279</v>
      </c>
      <c r="I390" s="173">
        <v>150735.53351548137</v>
      </c>
      <c r="J390" s="168">
        <f>IFERROR(MIN('MP Calculations'!$E$30/I390,1),"-")</f>
        <v>0.24630200300931615</v>
      </c>
      <c r="K390" s="12"/>
      <c r="L390" s="159">
        <v>39.262329999999999</v>
      </c>
      <c r="M390" s="187" t="s">
        <v>280</v>
      </c>
      <c r="N390" s="272">
        <v>315.45229399999999</v>
      </c>
      <c r="O390" s="186">
        <f t="shared" si="17"/>
        <v>12385.39206628502</v>
      </c>
      <c r="P390" s="186">
        <f t="shared" si="18"/>
        <v>3050.5468739816934</v>
      </c>
      <c r="Q390" s="215">
        <f>IF(P390="-",0,P390/(1+'General inputs'!$H$30)^'MP Calculations'!$C$40)</f>
        <v>6776.1462321519421</v>
      </c>
    </row>
    <row r="391" spans="3:17">
      <c r="C391" s="159"/>
      <c r="D391" s="165" t="s">
        <v>289</v>
      </c>
      <c r="E391" s="162">
        <v>26140</v>
      </c>
      <c r="F391" s="166" t="str">
        <f t="shared" si="16"/>
        <v>Date check - OK</v>
      </c>
      <c r="G391" s="68"/>
      <c r="H391" s="162" t="s">
        <v>279</v>
      </c>
      <c r="I391" s="173">
        <v>150735.53351548137</v>
      </c>
      <c r="J391" s="168">
        <f>IFERROR(MIN('MP Calculations'!$E$30/I391,1),"-")</f>
        <v>0.24630200300931615</v>
      </c>
      <c r="K391" s="12"/>
      <c r="L391" s="159">
        <v>6.3989310000000001</v>
      </c>
      <c r="M391" s="187" t="s">
        <v>280</v>
      </c>
      <c r="N391" s="272">
        <v>315.45229399999999</v>
      </c>
      <c r="O391" s="186">
        <f t="shared" si="17"/>
        <v>2018.5574630977139</v>
      </c>
      <c r="P391" s="186">
        <f t="shared" si="18"/>
        <v>497.1747463503707</v>
      </c>
      <c r="Q391" s="215">
        <f>IF(P391="-",0,P391/(1+'General inputs'!$H$30)^'MP Calculations'!$C$40)</f>
        <v>1104.3687979152091</v>
      </c>
    </row>
    <row r="392" spans="3:17">
      <c r="C392" s="159"/>
      <c r="D392" s="165" t="s">
        <v>289</v>
      </c>
      <c r="E392" s="162">
        <v>26140</v>
      </c>
      <c r="F392" s="166" t="str">
        <f t="shared" si="16"/>
        <v>Date check - OK</v>
      </c>
      <c r="G392" s="68"/>
      <c r="H392" s="162" t="s">
        <v>279</v>
      </c>
      <c r="I392" s="173">
        <v>150735.53351548137</v>
      </c>
      <c r="J392" s="168">
        <f>IFERROR(MIN('MP Calculations'!$E$30/I392,1),"-")</f>
        <v>0.24630200300931615</v>
      </c>
      <c r="K392" s="12"/>
      <c r="L392" s="159">
        <v>1.523013</v>
      </c>
      <c r="M392" s="187" t="s">
        <v>280</v>
      </c>
      <c r="N392" s="272">
        <v>315.45229399999999</v>
      </c>
      <c r="O392" s="186">
        <f t="shared" si="17"/>
        <v>480.43794464182196</v>
      </c>
      <c r="P392" s="186">
        <f t="shared" si="18"/>
        <v>118.33282808695969</v>
      </c>
      <c r="Q392" s="215">
        <f>IF(P392="-",0,P392/(1+'General inputs'!$H$30)^'MP Calculations'!$C$40)</f>
        <v>262.85141002758689</v>
      </c>
    </row>
    <row r="393" spans="3:17">
      <c r="C393" s="159"/>
      <c r="D393" s="165" t="s">
        <v>282</v>
      </c>
      <c r="E393" s="162">
        <v>26140</v>
      </c>
      <c r="F393" s="166" t="str">
        <f t="shared" si="16"/>
        <v>Date check - OK</v>
      </c>
      <c r="G393" s="68"/>
      <c r="H393" s="162" t="s">
        <v>279</v>
      </c>
      <c r="I393" s="173">
        <v>150735.53351548137</v>
      </c>
      <c r="J393" s="168">
        <f>IFERROR(MIN('MP Calculations'!$E$30/I393,1),"-")</f>
        <v>0.24630200300931615</v>
      </c>
      <c r="K393" s="12"/>
      <c r="L393" s="159">
        <v>0.75840099999999999</v>
      </c>
      <c r="M393" s="187" t="s">
        <v>280</v>
      </c>
      <c r="N393" s="272">
        <v>237.97403299999999</v>
      </c>
      <c r="O393" s="186">
        <f t="shared" si="17"/>
        <v>180.47974460123299</v>
      </c>
      <c r="P393" s="186">
        <f t="shared" si="18"/>
        <v>44.452522597893498</v>
      </c>
      <c r="Q393" s="215">
        <f>IF(P393="-",0,P393/(1+'General inputs'!$H$30)^'MP Calculations'!$C$40)</f>
        <v>98.741899716559715</v>
      </c>
    </row>
    <row r="394" spans="3:17">
      <c r="C394" s="159"/>
      <c r="D394" s="165" t="s">
        <v>289</v>
      </c>
      <c r="E394" s="162">
        <v>26140</v>
      </c>
      <c r="F394" s="166" t="str">
        <f t="shared" si="16"/>
        <v>Date check - OK</v>
      </c>
      <c r="G394" s="68"/>
      <c r="H394" s="162" t="s">
        <v>279</v>
      </c>
      <c r="I394" s="173">
        <v>150735.53351548137</v>
      </c>
      <c r="J394" s="168">
        <f>IFERROR(MIN('MP Calculations'!$E$30/I394,1),"-")</f>
        <v>0.24630200300931615</v>
      </c>
      <c r="K394" s="12"/>
      <c r="L394" s="159">
        <v>80.339307000000005</v>
      </c>
      <c r="M394" s="187" t="s">
        <v>280</v>
      </c>
      <c r="N394" s="272">
        <v>315.45229399999999</v>
      </c>
      <c r="O394" s="186">
        <f t="shared" si="17"/>
        <v>25343.218691520258</v>
      </c>
      <c r="P394" s="186">
        <f t="shared" si="18"/>
        <v>6242.0855264245802</v>
      </c>
      <c r="Q394" s="215">
        <f>IF(P394="-",0,P394/(1+'General inputs'!$H$30)^'MP Calculations'!$C$40)</f>
        <v>13865.475951675517</v>
      </c>
    </row>
    <row r="395" spans="3:17">
      <c r="C395" s="159"/>
      <c r="D395" s="165" t="s">
        <v>289</v>
      </c>
      <c r="E395" s="162">
        <v>26140</v>
      </c>
      <c r="F395" s="166" t="str">
        <f t="shared" si="16"/>
        <v>Date check - OK</v>
      </c>
      <c r="G395" s="68"/>
      <c r="H395" s="162" t="s">
        <v>279</v>
      </c>
      <c r="I395" s="173">
        <v>150735.53351548137</v>
      </c>
      <c r="J395" s="168">
        <f>IFERROR(MIN('MP Calculations'!$E$30/I395,1),"-")</f>
        <v>0.24630200300931615</v>
      </c>
      <c r="K395" s="12"/>
      <c r="L395" s="159">
        <v>195.92490599999999</v>
      </c>
      <c r="M395" s="187" t="s">
        <v>280</v>
      </c>
      <c r="N395" s="272">
        <v>315.45229399999999</v>
      </c>
      <c r="O395" s="186">
        <f t="shared" si="17"/>
        <v>61804.961049434358</v>
      </c>
      <c r="P395" s="186">
        <f t="shared" si="18"/>
        <v>15222.685702388449</v>
      </c>
      <c r="Q395" s="215">
        <f>IF(P395="-",0,P395/(1+'General inputs'!$H$30)^'MP Calculations'!$C$40)</f>
        <v>33813.984385965465</v>
      </c>
    </row>
    <row r="396" spans="3:17">
      <c r="C396" s="159"/>
      <c r="D396" s="165" t="s">
        <v>289</v>
      </c>
      <c r="E396" s="162">
        <v>26140</v>
      </c>
      <c r="F396" s="166" t="str">
        <f t="shared" si="16"/>
        <v>Date check - OK</v>
      </c>
      <c r="G396" s="68"/>
      <c r="H396" s="162" t="s">
        <v>279</v>
      </c>
      <c r="I396" s="173">
        <v>150735.53351548137</v>
      </c>
      <c r="J396" s="168">
        <f>IFERROR(MIN('MP Calculations'!$E$30/I396,1),"-")</f>
        <v>0.24630200300931615</v>
      </c>
      <c r="K396" s="12"/>
      <c r="L396" s="159">
        <v>12.189247</v>
      </c>
      <c r="M396" s="187" t="s">
        <v>280</v>
      </c>
      <c r="N396" s="272">
        <v>315.45229399999999</v>
      </c>
      <c r="O396" s="186">
        <f t="shared" si="17"/>
        <v>3845.1259282826181</v>
      </c>
      <c r="P396" s="186">
        <f t="shared" si="18"/>
        <v>947.06221795906492</v>
      </c>
      <c r="Q396" s="215">
        <f>IF(P396="-",0,P396/(1+'General inputs'!$H$30)^'MP Calculations'!$C$40)</f>
        <v>2103.6988923433573</v>
      </c>
    </row>
    <row r="397" spans="3:17">
      <c r="C397" s="159"/>
      <c r="D397" s="165" t="s">
        <v>289</v>
      </c>
      <c r="E397" s="162">
        <v>26140</v>
      </c>
      <c r="F397" s="166" t="str">
        <f t="shared" si="16"/>
        <v>Date check - OK</v>
      </c>
      <c r="G397" s="68"/>
      <c r="H397" s="162" t="s">
        <v>279</v>
      </c>
      <c r="I397" s="173">
        <v>150735.53351548137</v>
      </c>
      <c r="J397" s="168">
        <f>IFERROR(MIN('MP Calculations'!$E$30/I397,1),"-")</f>
        <v>0.24630200300931615</v>
      </c>
      <c r="K397" s="12"/>
      <c r="L397" s="159">
        <v>30.131004000000001</v>
      </c>
      <c r="M397" s="187" t="s">
        <v>280</v>
      </c>
      <c r="N397" s="272">
        <v>315.45229399999999</v>
      </c>
      <c r="O397" s="186">
        <f t="shared" si="17"/>
        <v>9504.8943323231761</v>
      </c>
      <c r="P397" s="186">
        <f t="shared" si="18"/>
        <v>2341.074512443095</v>
      </c>
      <c r="Q397" s="215">
        <f>IF(P397="-",0,P397/(1+'General inputs'!$H$30)^'MP Calculations'!$C$40)</f>
        <v>5200.2030757103594</v>
      </c>
    </row>
    <row r="398" spans="3:17">
      <c r="C398" s="159"/>
      <c r="D398" s="165" t="s">
        <v>289</v>
      </c>
      <c r="E398" s="162">
        <v>26140</v>
      </c>
      <c r="F398" s="166" t="str">
        <f t="shared" si="16"/>
        <v>Date check - OK</v>
      </c>
      <c r="G398" s="68"/>
      <c r="H398" s="162" t="s">
        <v>279</v>
      </c>
      <c r="I398" s="173">
        <v>150735.53351548137</v>
      </c>
      <c r="J398" s="168">
        <f>IFERROR(MIN('MP Calculations'!$E$30/I398,1),"-")</f>
        <v>0.24630200300931615</v>
      </c>
      <c r="K398" s="12"/>
      <c r="L398" s="159">
        <v>1.081256</v>
      </c>
      <c r="M398" s="187" t="s">
        <v>280</v>
      </c>
      <c r="N398" s="272">
        <v>315.45229399999999</v>
      </c>
      <c r="O398" s="186">
        <f t="shared" si="17"/>
        <v>341.08468560126397</v>
      </c>
      <c r="P398" s="186">
        <f t="shared" si="18"/>
        <v>84.009841259394165</v>
      </c>
      <c r="Q398" s="215">
        <f>IF(P398="-",0,P398/(1+'General inputs'!$H$30)^'MP Calculations'!$C$40)</f>
        <v>186.6101367491863</v>
      </c>
    </row>
    <row r="399" spans="3:17">
      <c r="C399" s="159"/>
      <c r="D399" s="165" t="s">
        <v>289</v>
      </c>
      <c r="E399" s="162">
        <v>26140</v>
      </c>
      <c r="F399" s="166" t="str">
        <f t="shared" si="16"/>
        <v>Date check - OK</v>
      </c>
      <c r="G399" s="68"/>
      <c r="H399" s="162" t="s">
        <v>279</v>
      </c>
      <c r="I399" s="173">
        <v>150735.53351548137</v>
      </c>
      <c r="J399" s="168">
        <f>IFERROR(MIN('MP Calculations'!$E$30/I399,1),"-")</f>
        <v>0.24630200300931615</v>
      </c>
      <c r="K399" s="12"/>
      <c r="L399" s="159">
        <v>178.00783999999999</v>
      </c>
      <c r="M399" s="187" t="s">
        <v>280</v>
      </c>
      <c r="N399" s="272">
        <v>315.45229399999999</v>
      </c>
      <c r="O399" s="186">
        <f t="shared" si="17"/>
        <v>56152.981477984955</v>
      </c>
      <c r="P399" s="186">
        <f t="shared" si="18"/>
        <v>13830.591812972725</v>
      </c>
      <c r="Q399" s="215">
        <f>IF(P399="-",0,P399/(1+'General inputs'!$H$30)^'MP Calculations'!$C$40)</f>
        <v>30721.741534684919</v>
      </c>
    </row>
    <row r="400" spans="3:17">
      <c r="C400" s="159"/>
      <c r="D400" s="165" t="s">
        <v>282</v>
      </c>
      <c r="E400" s="162">
        <v>26140</v>
      </c>
      <c r="F400" s="166" t="str">
        <f t="shared" si="16"/>
        <v>Date check - OK</v>
      </c>
      <c r="G400" s="68"/>
      <c r="H400" s="162" t="s">
        <v>279</v>
      </c>
      <c r="I400" s="173">
        <v>150735.53351548137</v>
      </c>
      <c r="J400" s="168">
        <f>IFERROR(MIN('MP Calculations'!$E$30/I400,1),"-")</f>
        <v>0.24630200300931615</v>
      </c>
      <c r="K400" s="12"/>
      <c r="L400" s="159">
        <v>0.60163100000000003</v>
      </c>
      <c r="M400" s="187" t="s">
        <v>280</v>
      </c>
      <c r="N400" s="272">
        <v>237.97403299999999</v>
      </c>
      <c r="O400" s="186">
        <f t="shared" si="17"/>
        <v>143.17255544782302</v>
      </c>
      <c r="P400" s="186">
        <f t="shared" si="18"/>
        <v>35.263687182761188</v>
      </c>
      <c r="Q400" s="215">
        <f>IF(P400="-",0,P400/(1+'General inputs'!$H$30)^'MP Calculations'!$C$40)</f>
        <v>78.330840634932642</v>
      </c>
    </row>
    <row r="401" spans="3:17">
      <c r="C401" s="159"/>
      <c r="D401" s="165" t="s">
        <v>289</v>
      </c>
      <c r="E401" s="162">
        <v>26140</v>
      </c>
      <c r="F401" s="166" t="str">
        <f t="shared" si="16"/>
        <v>Date check - OK</v>
      </c>
      <c r="G401" s="68"/>
      <c r="H401" s="162" t="s">
        <v>279</v>
      </c>
      <c r="I401" s="173">
        <v>150735.53351548137</v>
      </c>
      <c r="J401" s="168">
        <f>IFERROR(MIN('MP Calculations'!$E$30/I401,1),"-")</f>
        <v>0.24630200300931615</v>
      </c>
      <c r="K401" s="12"/>
      <c r="L401" s="159">
        <v>11.000011000000001</v>
      </c>
      <c r="M401" s="187" t="s">
        <v>280</v>
      </c>
      <c r="N401" s="272">
        <v>315.45229399999999</v>
      </c>
      <c r="O401" s="186">
        <f t="shared" si="17"/>
        <v>3469.9787039752341</v>
      </c>
      <c r="P401" s="186">
        <f t="shared" si="18"/>
        <v>854.66270518877104</v>
      </c>
      <c r="Q401" s="215">
        <f>IF(P401="-",0,P401/(1+'General inputs'!$H$30)^'MP Calculations'!$C$40)</f>
        <v>1898.4528705066643</v>
      </c>
    </row>
    <row r="402" spans="3:17">
      <c r="C402" s="159"/>
      <c r="D402" s="165" t="s">
        <v>289</v>
      </c>
      <c r="E402" s="162">
        <v>26140</v>
      </c>
      <c r="F402" s="166" t="str">
        <f t="shared" si="16"/>
        <v>Date check - OK</v>
      </c>
      <c r="G402" s="68"/>
      <c r="H402" s="162" t="s">
        <v>279</v>
      </c>
      <c r="I402" s="173">
        <v>150735.53351548137</v>
      </c>
      <c r="J402" s="168">
        <f>IFERROR(MIN('MP Calculations'!$E$30/I402,1),"-")</f>
        <v>0.24630200300931615</v>
      </c>
      <c r="K402" s="12"/>
      <c r="L402" s="159">
        <v>214.671515</v>
      </c>
      <c r="M402" s="187" t="s">
        <v>280</v>
      </c>
      <c r="N402" s="272">
        <v>315.45229399999999</v>
      </c>
      <c r="O402" s="186">
        <f t="shared" si="17"/>
        <v>67718.621863205408</v>
      </c>
      <c r="P402" s="186">
        <f t="shared" si="18"/>
        <v>16679.232205937962</v>
      </c>
      <c r="Q402" s="215">
        <f>IF(P402="-",0,P402/(1+'General inputs'!$H$30)^'MP Calculations'!$C$40)</f>
        <v>37049.395120401648</v>
      </c>
    </row>
    <row r="403" spans="3:17">
      <c r="C403" s="159"/>
      <c r="D403" s="165" t="s">
        <v>282</v>
      </c>
      <c r="E403" s="162">
        <v>26140</v>
      </c>
      <c r="F403" s="166" t="str">
        <f t="shared" si="16"/>
        <v>Date check - OK</v>
      </c>
      <c r="G403" s="68"/>
      <c r="H403" s="162" t="s">
        <v>279</v>
      </c>
      <c r="I403" s="173">
        <v>150735.53351548137</v>
      </c>
      <c r="J403" s="168">
        <f>IFERROR(MIN('MP Calculations'!$E$30/I403,1),"-")</f>
        <v>0.24630200300931615</v>
      </c>
      <c r="K403" s="12"/>
      <c r="L403" s="159">
        <v>1.49996</v>
      </c>
      <c r="M403" s="187" t="s">
        <v>280</v>
      </c>
      <c r="N403" s="272">
        <v>237.97403299999999</v>
      </c>
      <c r="O403" s="186">
        <f t="shared" si="17"/>
        <v>356.95153053868</v>
      </c>
      <c r="P403" s="186">
        <f t="shared" si="18"/>
        <v>87.917876948917964</v>
      </c>
      <c r="Q403" s="215">
        <f>IF(P403="-",0,P403/(1+'General inputs'!$H$30)^'MP Calculations'!$C$40)</f>
        <v>195.29101345970128</v>
      </c>
    </row>
    <row r="404" spans="3:17">
      <c r="C404" s="159"/>
      <c r="D404" s="165" t="s">
        <v>282</v>
      </c>
      <c r="E404" s="162">
        <v>26140</v>
      </c>
      <c r="F404" s="166" t="str">
        <f t="shared" si="16"/>
        <v>Date check - OK</v>
      </c>
      <c r="G404" s="68"/>
      <c r="H404" s="162" t="s">
        <v>279</v>
      </c>
      <c r="I404" s="173">
        <v>150735.53351548137</v>
      </c>
      <c r="J404" s="168">
        <f>IFERROR(MIN('MP Calculations'!$E$30/I404,1),"-")</f>
        <v>0.24630200300931615</v>
      </c>
      <c r="K404" s="12"/>
      <c r="L404" s="159">
        <v>56.21949</v>
      </c>
      <c r="M404" s="187" t="s">
        <v>280</v>
      </c>
      <c r="N404" s="272">
        <v>237.97403299999999</v>
      </c>
      <c r="O404" s="186">
        <f t="shared" si="17"/>
        <v>13378.778768503169</v>
      </c>
      <c r="P404" s="186">
        <f t="shared" si="18"/>
        <v>3295.2200085008426</v>
      </c>
      <c r="Q404" s="215">
        <f>IF(P404="-",0,P404/(1+'General inputs'!$H$30)^'MP Calculations'!$C$40)</f>
        <v>7319.6359758177159</v>
      </c>
    </row>
    <row r="405" spans="3:17">
      <c r="C405" s="159"/>
      <c r="D405" s="165" t="s">
        <v>289</v>
      </c>
      <c r="E405" s="162">
        <v>26140</v>
      </c>
      <c r="F405" s="166" t="str">
        <f t="shared" si="16"/>
        <v>Date check - OK</v>
      </c>
      <c r="G405" s="68"/>
      <c r="H405" s="162" t="s">
        <v>279</v>
      </c>
      <c r="I405" s="173">
        <v>150735.53351548137</v>
      </c>
      <c r="J405" s="168">
        <f>IFERROR(MIN('MP Calculations'!$E$30/I405,1),"-")</f>
        <v>0.24630200300931615</v>
      </c>
      <c r="K405" s="12"/>
      <c r="L405" s="159">
        <v>2.1999759999999999</v>
      </c>
      <c r="M405" s="187" t="s">
        <v>280</v>
      </c>
      <c r="N405" s="272">
        <v>315.45229399999999</v>
      </c>
      <c r="O405" s="186">
        <f t="shared" si="17"/>
        <v>693.98747594494398</v>
      </c>
      <c r="P405" s="186">
        <f t="shared" si="18"/>
        <v>170.93050538861931</v>
      </c>
      <c r="Q405" s="215">
        <f>IF(P405="-",0,P405/(1+'General inputs'!$H$30)^'MP Calculations'!$C$40)</f>
        <v>379.68605233629029</v>
      </c>
    </row>
    <row r="406" spans="3:17">
      <c r="C406" s="159"/>
      <c r="D406" s="165" t="s">
        <v>289</v>
      </c>
      <c r="E406" s="162">
        <v>26140</v>
      </c>
      <c r="F406" s="166" t="str">
        <f t="shared" si="16"/>
        <v>Date check - OK</v>
      </c>
      <c r="G406" s="68"/>
      <c r="H406" s="162" t="s">
        <v>279</v>
      </c>
      <c r="I406" s="173">
        <v>150735.53351548137</v>
      </c>
      <c r="J406" s="168">
        <f>IFERROR(MIN('MP Calculations'!$E$30/I406,1),"-")</f>
        <v>0.24630200300931615</v>
      </c>
      <c r="K406" s="12"/>
      <c r="L406" s="159">
        <v>0.49996699999999999</v>
      </c>
      <c r="M406" s="187" t="s">
        <v>280</v>
      </c>
      <c r="N406" s="272">
        <v>315.45229399999999</v>
      </c>
      <c r="O406" s="186">
        <f t="shared" si="17"/>
        <v>157.715737074298</v>
      </c>
      <c r="P406" s="186">
        <f t="shared" si="18"/>
        <v>38.845701947490262</v>
      </c>
      <c r="Q406" s="215">
        <f>IF(P406="-",0,P406/(1+'General inputs'!$H$30)^'MP Calculations'!$C$40)</f>
        <v>86.287530649615306</v>
      </c>
    </row>
    <row r="407" spans="3:17">
      <c r="C407" s="159"/>
      <c r="D407" s="165" t="s">
        <v>289</v>
      </c>
      <c r="E407" s="162">
        <v>26140</v>
      </c>
      <c r="F407" s="166" t="str">
        <f t="shared" ref="F407:F470" si="19">IF(E407="","-",IF(OR(E407&lt;$E$15,E407&gt;$E$16),"ERROR - date outside of range","Date check - OK"))</f>
        <v>Date check - OK</v>
      </c>
      <c r="G407" s="68"/>
      <c r="H407" s="162" t="s">
        <v>279</v>
      </c>
      <c r="I407" s="173">
        <v>150735.53351548137</v>
      </c>
      <c r="J407" s="168">
        <f>IFERROR(MIN('MP Calculations'!$E$30/I407,1),"-")</f>
        <v>0.24630200300931615</v>
      </c>
      <c r="K407" s="12"/>
      <c r="L407" s="159">
        <v>54.894098999999997</v>
      </c>
      <c r="M407" s="187" t="s">
        <v>280</v>
      </c>
      <c r="N407" s="272">
        <v>315.45229399999999</v>
      </c>
      <c r="O407" s="186">
        <f t="shared" ref="O407:O470" si="20">IF(N407="","-",L407*N407)</f>
        <v>17316.469456613104</v>
      </c>
      <c r="P407" s="186">
        <f t="shared" ref="P407:P470" si="21">IF(O407="-","-",IF(OR(E407&lt;$E$15,E407&gt;$E$16),0,O407*J407))</f>
        <v>4265.0811122134519</v>
      </c>
      <c r="Q407" s="215">
        <f>IF(P407="-",0,P407/(1+'General inputs'!$H$30)^'MP Calculations'!$C$40)</f>
        <v>9473.9777824246721</v>
      </c>
    </row>
    <row r="408" spans="3:17">
      <c r="C408" s="159"/>
      <c r="D408" s="165" t="s">
        <v>289</v>
      </c>
      <c r="E408" s="162">
        <v>26140</v>
      </c>
      <c r="F408" s="166" t="str">
        <f t="shared" si="19"/>
        <v>Date check - OK</v>
      </c>
      <c r="G408" s="68"/>
      <c r="H408" s="162" t="s">
        <v>279</v>
      </c>
      <c r="I408" s="173">
        <v>150735.53351548137</v>
      </c>
      <c r="J408" s="168">
        <f>IFERROR(MIN('MP Calculations'!$E$30/I408,1),"-")</f>
        <v>0.24630200300931615</v>
      </c>
      <c r="K408" s="12"/>
      <c r="L408" s="159">
        <v>7.8965740000000002</v>
      </c>
      <c r="M408" s="187" t="s">
        <v>280</v>
      </c>
      <c r="N408" s="272">
        <v>315.45229399999999</v>
      </c>
      <c r="O408" s="186">
        <f t="shared" si="20"/>
        <v>2490.9923830407561</v>
      </c>
      <c r="P408" s="186">
        <f t="shared" si="21"/>
        <v>613.53641342388789</v>
      </c>
      <c r="Q408" s="215">
        <f>IF(P408="-",0,P408/(1+'General inputs'!$H$30)^'MP Calculations'!$C$40)</f>
        <v>1362.8416896554277</v>
      </c>
    </row>
    <row r="409" spans="3:17">
      <c r="C409" s="159"/>
      <c r="D409" s="165" t="s">
        <v>291</v>
      </c>
      <c r="E409" s="162">
        <v>26182</v>
      </c>
      <c r="F409" s="166" t="str">
        <f t="shared" si="19"/>
        <v>Date check - OK</v>
      </c>
      <c r="G409" s="68"/>
      <c r="H409" s="162" t="s">
        <v>279</v>
      </c>
      <c r="I409" s="173">
        <v>150735.53351548137</v>
      </c>
      <c r="J409" s="168">
        <f>IFERROR(MIN('MP Calculations'!$E$30/I409,1),"-")</f>
        <v>0.24630200300931615</v>
      </c>
      <c r="K409" s="12"/>
      <c r="L409" s="159">
        <v>78.314025999999998</v>
      </c>
      <c r="M409" s="187" t="s">
        <v>280</v>
      </c>
      <c r="N409" s="272">
        <v>297.51652200000001</v>
      </c>
      <c r="O409" s="186">
        <f t="shared" si="20"/>
        <v>23299.716639337574</v>
      </c>
      <c r="P409" s="186">
        <f t="shared" si="21"/>
        <v>5738.766877818337</v>
      </c>
      <c r="Q409" s="215">
        <f>IF(P409="-",0,P409/(1+'General inputs'!$H$30)^'MP Calculations'!$C$40)</f>
        <v>12747.459771228039</v>
      </c>
    </row>
    <row r="410" spans="3:17">
      <c r="C410" s="159"/>
      <c r="D410" s="165" t="s">
        <v>291</v>
      </c>
      <c r="E410" s="162">
        <v>26182</v>
      </c>
      <c r="F410" s="166" t="str">
        <f t="shared" si="19"/>
        <v>Date check - OK</v>
      </c>
      <c r="G410" s="68"/>
      <c r="H410" s="162" t="s">
        <v>279</v>
      </c>
      <c r="I410" s="173">
        <v>150735.53351548137</v>
      </c>
      <c r="J410" s="168">
        <f>IFERROR(MIN('MP Calculations'!$E$30/I410,1),"-")</f>
        <v>0.24630200300931615</v>
      </c>
      <c r="K410" s="12"/>
      <c r="L410" s="159">
        <v>36.499603</v>
      </c>
      <c r="M410" s="187" t="s">
        <v>280</v>
      </c>
      <c r="N410" s="272">
        <v>297.51652200000001</v>
      </c>
      <c r="O410" s="186">
        <f t="shared" si="20"/>
        <v>10859.234938940766</v>
      </c>
      <c r="P410" s="186">
        <f t="shared" si="21"/>
        <v>2674.6513166098598</v>
      </c>
      <c r="Q410" s="215">
        <f>IF(P410="-",0,P410/(1+'General inputs'!$H$30)^'MP Calculations'!$C$40)</f>
        <v>5941.1735633192229</v>
      </c>
    </row>
    <row r="411" spans="3:17">
      <c r="C411" s="159"/>
      <c r="D411" s="165" t="s">
        <v>291</v>
      </c>
      <c r="E411" s="162">
        <v>26182</v>
      </c>
      <c r="F411" s="166" t="str">
        <f t="shared" si="19"/>
        <v>Date check - OK</v>
      </c>
      <c r="G411" s="68"/>
      <c r="H411" s="162" t="s">
        <v>279</v>
      </c>
      <c r="I411" s="173">
        <v>150735.53351548137</v>
      </c>
      <c r="J411" s="168">
        <f>IFERROR(MIN('MP Calculations'!$E$30/I411,1),"-")</f>
        <v>0.24630200300931615</v>
      </c>
      <c r="K411" s="12"/>
      <c r="L411" s="159">
        <v>43.185996000000003</v>
      </c>
      <c r="M411" s="187" t="s">
        <v>280</v>
      </c>
      <c r="N411" s="272">
        <v>297.51652200000001</v>
      </c>
      <c r="O411" s="186">
        <f t="shared" si="20"/>
        <v>12848.547329025912</v>
      </c>
      <c r="P411" s="186">
        <f t="shared" si="21"/>
        <v>3164.6229428990814</v>
      </c>
      <c r="Q411" s="215">
        <f>IF(P411="-",0,P411/(1+'General inputs'!$H$30)^'MP Calculations'!$C$40)</f>
        <v>7029.5421498367996</v>
      </c>
    </row>
    <row r="412" spans="3:17">
      <c r="C412" s="159"/>
      <c r="D412" s="165" t="s">
        <v>278</v>
      </c>
      <c r="E412" s="162">
        <v>26192</v>
      </c>
      <c r="F412" s="166" t="str">
        <f t="shared" si="19"/>
        <v>Date check - OK</v>
      </c>
      <c r="G412" s="68"/>
      <c r="H412" s="162" t="s">
        <v>279</v>
      </c>
      <c r="I412" s="173">
        <v>150735.53351548137</v>
      </c>
      <c r="J412" s="168">
        <f>IFERROR(MIN('MP Calculations'!$E$30/I412,1),"-")</f>
        <v>0.24630200300931615</v>
      </c>
      <c r="K412" s="12"/>
      <c r="L412" s="159">
        <v>0.82844700000000004</v>
      </c>
      <c r="M412" s="187" t="s">
        <v>280</v>
      </c>
      <c r="N412" s="272">
        <v>192.78728599999999</v>
      </c>
      <c r="O412" s="186">
        <f t="shared" si="20"/>
        <v>159.714048724842</v>
      </c>
      <c r="P412" s="186">
        <f t="shared" si="21"/>
        <v>39.337890109656101</v>
      </c>
      <c r="Q412" s="215">
        <f>IF(P412="-",0,P412/(1+'General inputs'!$H$30)^'MP Calculations'!$C$40)</f>
        <v>87.380822802906053</v>
      </c>
    </row>
    <row r="413" spans="3:17">
      <c r="C413" s="159"/>
      <c r="D413" s="165" t="s">
        <v>278</v>
      </c>
      <c r="E413" s="162">
        <v>26192</v>
      </c>
      <c r="F413" s="166" t="str">
        <f t="shared" si="19"/>
        <v>Date check - OK</v>
      </c>
      <c r="G413" s="68"/>
      <c r="H413" s="162" t="s">
        <v>279</v>
      </c>
      <c r="I413" s="173">
        <v>150735.53351548137</v>
      </c>
      <c r="J413" s="168">
        <f>IFERROR(MIN('MP Calculations'!$E$30/I413,1),"-")</f>
        <v>0.24630200300931615</v>
      </c>
      <c r="K413" s="12"/>
      <c r="L413" s="159">
        <v>2.9493230000000001</v>
      </c>
      <c r="M413" s="187" t="s">
        <v>280</v>
      </c>
      <c r="N413" s="272">
        <v>192.78728599999999</v>
      </c>
      <c r="O413" s="186">
        <f t="shared" si="20"/>
        <v>568.59197670737797</v>
      </c>
      <c r="P413" s="186">
        <f t="shared" si="21"/>
        <v>140.04534275805364</v>
      </c>
      <c r="Q413" s="215">
        <f>IF(P413="-",0,P413/(1+'General inputs'!$H$30)^'MP Calculations'!$C$40)</f>
        <v>311.08118014976856</v>
      </c>
    </row>
    <row r="414" spans="3:17">
      <c r="C414" s="159"/>
      <c r="D414" s="165" t="s">
        <v>278</v>
      </c>
      <c r="E414" s="162">
        <v>26192</v>
      </c>
      <c r="F414" s="166" t="str">
        <f t="shared" si="19"/>
        <v>Date check - OK</v>
      </c>
      <c r="G414" s="68"/>
      <c r="H414" s="162" t="s">
        <v>279</v>
      </c>
      <c r="I414" s="173">
        <v>150735.53351548137</v>
      </c>
      <c r="J414" s="168">
        <f>IFERROR(MIN('MP Calculations'!$E$30/I414,1),"-")</f>
        <v>0.24630200300931615</v>
      </c>
      <c r="K414" s="12"/>
      <c r="L414" s="159">
        <v>34.647534999999998</v>
      </c>
      <c r="M414" s="187" t="s">
        <v>280</v>
      </c>
      <c r="N414" s="272">
        <v>192.78728599999999</v>
      </c>
      <c r="O414" s="186">
        <f t="shared" si="20"/>
        <v>6679.6042392400095</v>
      </c>
      <c r="P414" s="186">
        <f t="shared" si="21"/>
        <v>1645.1999034343337</v>
      </c>
      <c r="Q414" s="215">
        <f>IF(P414="-",0,P414/(1+'General inputs'!$H$30)^'MP Calculations'!$C$40)</f>
        <v>3654.4644574637668</v>
      </c>
    </row>
    <row r="415" spans="3:17">
      <c r="C415" s="159"/>
      <c r="D415" s="165" t="s">
        <v>278</v>
      </c>
      <c r="E415" s="162">
        <v>26204</v>
      </c>
      <c r="F415" s="166" t="str">
        <f t="shared" si="19"/>
        <v>Date check - OK</v>
      </c>
      <c r="G415" s="68"/>
      <c r="H415" s="162" t="s">
        <v>279</v>
      </c>
      <c r="I415" s="173">
        <v>150735.53351548137</v>
      </c>
      <c r="J415" s="168">
        <f>IFERROR(MIN('MP Calculations'!$E$30/I415,1),"-")</f>
        <v>0.24630200300931615</v>
      </c>
      <c r="K415" s="12"/>
      <c r="L415" s="159">
        <v>1.523676</v>
      </c>
      <c r="M415" s="187" t="s">
        <v>280</v>
      </c>
      <c r="N415" s="272">
        <v>192.78728599999999</v>
      </c>
      <c r="O415" s="186">
        <f t="shared" si="20"/>
        <v>293.74536078333603</v>
      </c>
      <c r="P415" s="186">
        <f t="shared" si="21"/>
        <v>72.350070735629885</v>
      </c>
      <c r="Q415" s="215">
        <f>IF(P415="-",0,P415/(1+'General inputs'!$H$30)^'MP Calculations'!$C$40)</f>
        <v>160.71041667727772</v>
      </c>
    </row>
    <row r="416" spans="3:17">
      <c r="C416" s="159"/>
      <c r="D416" s="165" t="s">
        <v>278</v>
      </c>
      <c r="E416" s="162">
        <v>26204</v>
      </c>
      <c r="F416" s="166" t="str">
        <f t="shared" si="19"/>
        <v>Date check - OK</v>
      </c>
      <c r="G416" s="68"/>
      <c r="H416" s="162" t="s">
        <v>279</v>
      </c>
      <c r="I416" s="173">
        <v>150735.53351548137</v>
      </c>
      <c r="J416" s="168">
        <f>IFERROR(MIN('MP Calculations'!$E$30/I416,1),"-")</f>
        <v>0.24630200300931615</v>
      </c>
      <c r="K416" s="12"/>
      <c r="L416" s="159">
        <v>2.7246570000000001</v>
      </c>
      <c r="M416" s="187" t="s">
        <v>280</v>
      </c>
      <c r="N416" s="272">
        <v>192.78728599999999</v>
      </c>
      <c r="O416" s="186">
        <f t="shared" si="20"/>
        <v>525.279228310902</v>
      </c>
      <c r="P416" s="186">
        <f t="shared" si="21"/>
        <v>129.37732607216304</v>
      </c>
      <c r="Q416" s="215">
        <f>IF(P416="-",0,P416/(1+'General inputs'!$H$30)^'MP Calculations'!$C$40)</f>
        <v>287.3844319741608</v>
      </c>
    </row>
    <row r="417" spans="3:17">
      <c r="C417" s="159"/>
      <c r="D417" s="165" t="s">
        <v>278</v>
      </c>
      <c r="E417" s="162">
        <v>26204</v>
      </c>
      <c r="F417" s="166" t="str">
        <f t="shared" si="19"/>
        <v>Date check - OK</v>
      </c>
      <c r="G417" s="68"/>
      <c r="H417" s="162" t="s">
        <v>279</v>
      </c>
      <c r="I417" s="173">
        <v>150735.53351548137</v>
      </c>
      <c r="J417" s="168">
        <f>IFERROR(MIN('MP Calculations'!$E$30/I417,1),"-")</f>
        <v>0.24630200300931615</v>
      </c>
      <c r="K417" s="12"/>
      <c r="L417" s="159">
        <v>0.60217299999999996</v>
      </c>
      <c r="M417" s="187" t="s">
        <v>280</v>
      </c>
      <c r="N417" s="272">
        <v>192.78728599999999</v>
      </c>
      <c r="O417" s="186">
        <f t="shared" si="20"/>
        <v>116.09129837247799</v>
      </c>
      <c r="P417" s="186">
        <f t="shared" si="21"/>
        <v>28.593519321093495</v>
      </c>
      <c r="Q417" s="215">
        <f>IF(P417="-",0,P417/(1+'General inputs'!$H$30)^'MP Calculations'!$C$40)</f>
        <v>63.514470098502798</v>
      </c>
    </row>
    <row r="418" spans="3:17">
      <c r="C418" s="159"/>
      <c r="D418" s="165" t="s">
        <v>278</v>
      </c>
      <c r="E418" s="162">
        <v>26204</v>
      </c>
      <c r="F418" s="166" t="str">
        <f t="shared" si="19"/>
        <v>Date check - OK</v>
      </c>
      <c r="G418" s="68"/>
      <c r="H418" s="162" t="s">
        <v>279</v>
      </c>
      <c r="I418" s="173">
        <v>150735.53351548137</v>
      </c>
      <c r="J418" s="168">
        <f>IFERROR(MIN('MP Calculations'!$E$30/I418,1),"-")</f>
        <v>0.24630200300931615</v>
      </c>
      <c r="K418" s="12"/>
      <c r="L418" s="159">
        <v>17.208048999999999</v>
      </c>
      <c r="M418" s="187" t="s">
        <v>280</v>
      </c>
      <c r="N418" s="272">
        <v>192.78728599999999</v>
      </c>
      <c r="O418" s="186">
        <f t="shared" si="20"/>
        <v>3317.4930640650136</v>
      </c>
      <c r="P418" s="186">
        <f t="shared" si="21"/>
        <v>817.10518664872643</v>
      </c>
      <c r="Q418" s="215">
        <f>IF(P418="-",0,P418/(1+'General inputs'!$H$30)^'MP Calculations'!$C$40)</f>
        <v>1815.0267674971658</v>
      </c>
    </row>
    <row r="419" spans="3:17">
      <c r="C419" s="159"/>
      <c r="D419" s="165" t="s">
        <v>278</v>
      </c>
      <c r="E419" s="162">
        <v>26204</v>
      </c>
      <c r="F419" s="166" t="str">
        <f t="shared" si="19"/>
        <v>Date check - OK</v>
      </c>
      <c r="G419" s="68"/>
      <c r="H419" s="162" t="s">
        <v>279</v>
      </c>
      <c r="I419" s="173">
        <v>150735.53351548137</v>
      </c>
      <c r="J419" s="168">
        <f>IFERROR(MIN('MP Calculations'!$E$30/I419,1),"-")</f>
        <v>0.24630200300931615</v>
      </c>
      <c r="K419" s="12"/>
      <c r="L419" s="159">
        <v>9.4381930000000001</v>
      </c>
      <c r="M419" s="187" t="s">
        <v>280</v>
      </c>
      <c r="N419" s="272">
        <v>192.78728599999999</v>
      </c>
      <c r="O419" s="186">
        <f t="shared" si="20"/>
        <v>1819.5636132141979</v>
      </c>
      <c r="P419" s="186">
        <f t="shared" si="21"/>
        <v>448.16216253752555</v>
      </c>
      <c r="Q419" s="215">
        <f>IF(P419="-",0,P419/(1+'General inputs'!$H$30)^'MP Calculations'!$C$40)</f>
        <v>995.49768435715055</v>
      </c>
    </row>
    <row r="420" spans="3:17">
      <c r="C420" s="159"/>
      <c r="D420" s="165" t="s">
        <v>278</v>
      </c>
      <c r="E420" s="162">
        <v>26204</v>
      </c>
      <c r="F420" s="166" t="str">
        <f t="shared" si="19"/>
        <v>Date check - OK</v>
      </c>
      <c r="G420" s="68"/>
      <c r="H420" s="162" t="s">
        <v>279</v>
      </c>
      <c r="I420" s="173">
        <v>150735.53351548137</v>
      </c>
      <c r="J420" s="168">
        <f>IFERROR(MIN('MP Calculations'!$E$30/I420,1),"-")</f>
        <v>0.24630200300931615</v>
      </c>
      <c r="K420" s="12"/>
      <c r="L420" s="159">
        <v>2.203112</v>
      </c>
      <c r="M420" s="187" t="s">
        <v>280</v>
      </c>
      <c r="N420" s="272">
        <v>192.78728599999999</v>
      </c>
      <c r="O420" s="186">
        <f t="shared" si="20"/>
        <v>424.73198323403199</v>
      </c>
      <c r="P420" s="186">
        <f t="shared" si="21"/>
        <v>104.61233821266136</v>
      </c>
      <c r="Q420" s="215">
        <f>IF(P420="-",0,P420/(1+'General inputs'!$H$30)^'MP Calculations'!$C$40)</f>
        <v>232.37423671877133</v>
      </c>
    </row>
    <row r="421" spans="3:17">
      <c r="C421" s="159"/>
      <c r="D421" s="165" t="s">
        <v>278</v>
      </c>
      <c r="E421" s="162">
        <v>26204</v>
      </c>
      <c r="F421" s="166" t="str">
        <f t="shared" si="19"/>
        <v>Date check - OK</v>
      </c>
      <c r="G421" s="68"/>
      <c r="H421" s="162" t="s">
        <v>279</v>
      </c>
      <c r="I421" s="173">
        <v>150735.53351548137</v>
      </c>
      <c r="J421" s="168">
        <f>IFERROR(MIN('MP Calculations'!$E$30/I421,1),"-")</f>
        <v>0.24630200300931615</v>
      </c>
      <c r="K421" s="12"/>
      <c r="L421" s="159">
        <v>15.567278999999999</v>
      </c>
      <c r="M421" s="187" t="s">
        <v>280</v>
      </c>
      <c r="N421" s="272">
        <v>192.78728599999999</v>
      </c>
      <c r="O421" s="186">
        <f t="shared" si="20"/>
        <v>3001.173468814794</v>
      </c>
      <c r="P421" s="186">
        <f t="shared" si="21"/>
        <v>739.19503674750115</v>
      </c>
      <c r="Q421" s="215">
        <f>IF(P421="-",0,P421/(1+'General inputs'!$H$30)^'MP Calculations'!$C$40)</f>
        <v>1641.9658080992515</v>
      </c>
    </row>
    <row r="422" spans="3:17">
      <c r="C422" s="159"/>
      <c r="D422" s="165" t="s">
        <v>278</v>
      </c>
      <c r="E422" s="162">
        <v>26204</v>
      </c>
      <c r="F422" s="166" t="str">
        <f t="shared" si="19"/>
        <v>Date check - OK</v>
      </c>
      <c r="G422" s="68"/>
      <c r="H422" s="162" t="s">
        <v>279</v>
      </c>
      <c r="I422" s="173">
        <v>150735.53351548137</v>
      </c>
      <c r="J422" s="168">
        <f>IFERROR(MIN('MP Calculations'!$E$30/I422,1),"-")</f>
        <v>0.24630200300931615</v>
      </c>
      <c r="K422" s="12"/>
      <c r="L422" s="159">
        <v>12.486468</v>
      </c>
      <c r="M422" s="187" t="s">
        <v>280</v>
      </c>
      <c r="N422" s="272">
        <v>192.78728599999999</v>
      </c>
      <c r="O422" s="186">
        <f t="shared" si="20"/>
        <v>2407.232277445848</v>
      </c>
      <c r="P422" s="186">
        <f t="shared" si="21"/>
        <v>592.90613164359024</v>
      </c>
      <c r="Q422" s="215">
        <f>IF(P422="-",0,P422/(1+'General inputs'!$H$30)^'MP Calculations'!$C$40)</f>
        <v>1317.0158715550383</v>
      </c>
    </row>
    <row r="423" spans="3:17">
      <c r="C423" s="159"/>
      <c r="D423" s="165" t="s">
        <v>278</v>
      </c>
      <c r="E423" s="162">
        <v>26204</v>
      </c>
      <c r="F423" s="166" t="str">
        <f t="shared" si="19"/>
        <v>Date check - OK</v>
      </c>
      <c r="G423" s="68"/>
      <c r="H423" s="162" t="s">
        <v>279</v>
      </c>
      <c r="I423" s="173">
        <v>150735.53351548137</v>
      </c>
      <c r="J423" s="168">
        <f>IFERROR(MIN('MP Calculations'!$E$30/I423,1),"-")</f>
        <v>0.24630200300931615</v>
      </c>
      <c r="K423" s="12"/>
      <c r="L423" s="159">
        <v>20.258799</v>
      </c>
      <c r="M423" s="187" t="s">
        <v>280</v>
      </c>
      <c r="N423" s="272">
        <v>192.78728599999999</v>
      </c>
      <c r="O423" s="186">
        <f t="shared" si="20"/>
        <v>3905.6388768295137</v>
      </c>
      <c r="P423" s="186">
        <f t="shared" si="21"/>
        <v>961.966678394165</v>
      </c>
      <c r="Q423" s="215">
        <f>IF(P423="-",0,P423/(1+'General inputs'!$H$30)^'MP Calculations'!$C$40)</f>
        <v>2136.8060064418005</v>
      </c>
    </row>
    <row r="424" spans="3:17">
      <c r="C424" s="159"/>
      <c r="D424" s="165" t="s">
        <v>278</v>
      </c>
      <c r="E424" s="162">
        <v>26204</v>
      </c>
      <c r="F424" s="166" t="str">
        <f t="shared" si="19"/>
        <v>Date check - OK</v>
      </c>
      <c r="G424" s="68"/>
      <c r="H424" s="162" t="s">
        <v>279</v>
      </c>
      <c r="I424" s="173">
        <v>150735.53351548137</v>
      </c>
      <c r="J424" s="168">
        <f>IFERROR(MIN('MP Calculations'!$E$30/I424,1),"-")</f>
        <v>0.24630200300931615</v>
      </c>
      <c r="K424" s="12"/>
      <c r="L424" s="159">
        <v>0.75575700000000001</v>
      </c>
      <c r="M424" s="187" t="s">
        <v>280</v>
      </c>
      <c r="N424" s="272">
        <v>192.78728599999999</v>
      </c>
      <c r="O424" s="186">
        <f t="shared" si="20"/>
        <v>145.700340905502</v>
      </c>
      <c r="P424" s="186">
        <f t="shared" si="21"/>
        <v>35.886285804165347</v>
      </c>
      <c r="Q424" s="215">
        <f>IF(P424="-",0,P424/(1+'General inputs'!$H$30)^'MP Calculations'!$C$40)</f>
        <v>79.713812107540832</v>
      </c>
    </row>
    <row r="425" spans="3:17">
      <c r="C425" s="159"/>
      <c r="D425" s="165" t="s">
        <v>278</v>
      </c>
      <c r="E425" s="162">
        <v>26204</v>
      </c>
      <c r="F425" s="166" t="str">
        <f t="shared" si="19"/>
        <v>Date check - OK</v>
      </c>
      <c r="G425" s="68"/>
      <c r="H425" s="162" t="s">
        <v>279</v>
      </c>
      <c r="I425" s="173">
        <v>150735.53351548137</v>
      </c>
      <c r="J425" s="168">
        <f>IFERROR(MIN('MP Calculations'!$E$30/I425,1),"-")</f>
        <v>0.24630200300931615</v>
      </c>
      <c r="K425" s="12"/>
      <c r="L425" s="159">
        <v>9.7468450000000004</v>
      </c>
      <c r="M425" s="187" t="s">
        <v>280</v>
      </c>
      <c r="N425" s="272">
        <v>192.78728599999999</v>
      </c>
      <c r="O425" s="186">
        <f t="shared" si="20"/>
        <v>1879.06779461267</v>
      </c>
      <c r="P425" s="186">
        <f t="shared" si="21"/>
        <v>462.81816160339889</v>
      </c>
      <c r="Q425" s="215">
        <f>IF(P425="-",0,P425/(1+'General inputs'!$H$30)^'MP Calculations'!$C$40)</f>
        <v>1028.0528939478215</v>
      </c>
    </row>
    <row r="426" spans="3:17">
      <c r="C426" s="159"/>
      <c r="D426" s="165" t="s">
        <v>278</v>
      </c>
      <c r="E426" s="162">
        <v>26204</v>
      </c>
      <c r="F426" s="166" t="str">
        <f t="shared" si="19"/>
        <v>Date check - OK</v>
      </c>
      <c r="G426" s="68"/>
      <c r="H426" s="162" t="s">
        <v>279</v>
      </c>
      <c r="I426" s="173">
        <v>150735.53351548137</v>
      </c>
      <c r="J426" s="168">
        <f>IFERROR(MIN('MP Calculations'!$E$30/I426,1),"-")</f>
        <v>0.24630200300931615</v>
      </c>
      <c r="K426" s="12"/>
      <c r="L426" s="159">
        <v>3.0472800000000002</v>
      </c>
      <c r="M426" s="187" t="s">
        <v>280</v>
      </c>
      <c r="N426" s="272">
        <v>192.78728599999999</v>
      </c>
      <c r="O426" s="186">
        <f t="shared" si="20"/>
        <v>587.47684088208007</v>
      </c>
      <c r="P426" s="186">
        <f t="shared" si="21"/>
        <v>144.69672263084163</v>
      </c>
      <c r="Q426" s="215">
        <f>IF(P426="-",0,P426/(1+'General inputs'!$H$30)^'MP Calculations'!$C$40)</f>
        <v>321.41323912192286</v>
      </c>
    </row>
    <row r="427" spans="3:17">
      <c r="C427" s="159"/>
      <c r="D427" s="165" t="s">
        <v>281</v>
      </c>
      <c r="E427" s="162">
        <v>26232</v>
      </c>
      <c r="F427" s="166" t="str">
        <f t="shared" si="19"/>
        <v>Date check - OK</v>
      </c>
      <c r="G427" s="68"/>
      <c r="H427" s="162" t="s">
        <v>279</v>
      </c>
      <c r="I427" s="173">
        <v>150735.53351548137</v>
      </c>
      <c r="J427" s="168">
        <f>IFERROR(MIN('MP Calculations'!$E$30/I427,1),"-")</f>
        <v>0.24630200300931615</v>
      </c>
      <c r="K427" s="12"/>
      <c r="L427" s="159">
        <v>0.44515199999999999</v>
      </c>
      <c r="M427" s="187" t="s">
        <v>280</v>
      </c>
      <c r="N427" s="272">
        <v>421.28581700000001</v>
      </c>
      <c r="O427" s="186">
        <f t="shared" si="20"/>
        <v>187.536224009184</v>
      </c>
      <c r="P427" s="186">
        <f t="shared" si="21"/>
        <v>46.190547610265824</v>
      </c>
      <c r="Q427" s="215">
        <f>IF(P427="-",0,P427/(1+'General inputs'!$H$30)^'MP Calculations'!$C$40)</f>
        <v>102.6025555679483</v>
      </c>
    </row>
    <row r="428" spans="3:17">
      <c r="C428" s="159"/>
      <c r="D428" s="165" t="s">
        <v>278</v>
      </c>
      <c r="E428" s="162">
        <v>26299</v>
      </c>
      <c r="F428" s="166" t="str">
        <f t="shared" si="19"/>
        <v>Date check - OK</v>
      </c>
      <c r="G428" s="68"/>
      <c r="H428" s="162" t="s">
        <v>279</v>
      </c>
      <c r="I428" s="173">
        <v>150735.53351548137</v>
      </c>
      <c r="J428" s="168">
        <f>IFERROR(MIN('MP Calculations'!$E$30/I428,1),"-")</f>
        <v>0.24630200300931615</v>
      </c>
      <c r="K428" s="12"/>
      <c r="L428" s="159">
        <v>29.433785</v>
      </c>
      <c r="M428" s="187" t="s">
        <v>280</v>
      </c>
      <c r="N428" s="272">
        <v>192.78728599999999</v>
      </c>
      <c r="O428" s="186">
        <f t="shared" si="20"/>
        <v>5674.4595268575104</v>
      </c>
      <c r="P428" s="186">
        <f t="shared" si="21"/>
        <v>1397.6307474603011</v>
      </c>
      <c r="Q428" s="215">
        <f>IF(P428="-",0,P428/(1+'General inputs'!$H$30)^'MP Calculations'!$C$40)</f>
        <v>3104.5418131803654</v>
      </c>
    </row>
    <row r="429" spans="3:17">
      <c r="C429" s="159"/>
      <c r="D429" s="165" t="s">
        <v>278</v>
      </c>
      <c r="E429" s="162">
        <v>26299</v>
      </c>
      <c r="F429" s="166" t="str">
        <f t="shared" si="19"/>
        <v>Date check - OK</v>
      </c>
      <c r="G429" s="68"/>
      <c r="H429" s="162" t="s">
        <v>279</v>
      </c>
      <c r="I429" s="173">
        <v>150735.53351548137</v>
      </c>
      <c r="J429" s="168">
        <f>IFERROR(MIN('MP Calculations'!$E$30/I429,1),"-")</f>
        <v>0.24630200300931615</v>
      </c>
      <c r="K429" s="12"/>
      <c r="L429" s="159">
        <v>4.7569990000000004</v>
      </c>
      <c r="M429" s="187" t="s">
        <v>280</v>
      </c>
      <c r="N429" s="272">
        <v>192.78728599999999</v>
      </c>
      <c r="O429" s="186">
        <f t="shared" si="20"/>
        <v>917.08892671471403</v>
      </c>
      <c r="P429" s="186">
        <f t="shared" si="21"/>
        <v>225.880839587498</v>
      </c>
      <c r="Q429" s="215">
        <f>IF(P429="-",0,P429/(1+'General inputs'!$H$30)^'MP Calculations'!$C$40)</f>
        <v>501.74662554466528</v>
      </c>
    </row>
    <row r="430" spans="3:17">
      <c r="C430" s="159"/>
      <c r="D430" s="165" t="s">
        <v>291</v>
      </c>
      <c r="E430" s="162">
        <v>26299</v>
      </c>
      <c r="F430" s="166" t="str">
        <f t="shared" si="19"/>
        <v>Date check - OK</v>
      </c>
      <c r="G430" s="68"/>
      <c r="H430" s="162" t="s">
        <v>279</v>
      </c>
      <c r="I430" s="173">
        <v>150735.53351548137</v>
      </c>
      <c r="J430" s="168">
        <f>IFERROR(MIN('MP Calculations'!$E$30/I430,1),"-")</f>
        <v>0.24630200300931615</v>
      </c>
      <c r="K430" s="12"/>
      <c r="L430" s="159">
        <v>205.61590799999999</v>
      </c>
      <c r="M430" s="187" t="s">
        <v>280</v>
      </c>
      <c r="N430" s="272">
        <v>297.51652200000001</v>
      </c>
      <c r="O430" s="186">
        <f t="shared" si="20"/>
        <v>61174.129816031978</v>
      </c>
      <c r="P430" s="186">
        <f t="shared" si="21"/>
        <v>15067.310706040606</v>
      </c>
      <c r="Q430" s="215">
        <f>IF(P430="-",0,P430/(1+'General inputs'!$H$30)^'MP Calculations'!$C$40)</f>
        <v>33468.851614837498</v>
      </c>
    </row>
    <row r="431" spans="3:17">
      <c r="C431" s="159"/>
      <c r="D431" s="165" t="s">
        <v>291</v>
      </c>
      <c r="E431" s="162">
        <v>26299</v>
      </c>
      <c r="F431" s="166" t="str">
        <f t="shared" si="19"/>
        <v>Date check - OK</v>
      </c>
      <c r="G431" s="68"/>
      <c r="H431" s="162" t="s">
        <v>279</v>
      </c>
      <c r="I431" s="173">
        <v>150735.53351548137</v>
      </c>
      <c r="J431" s="168">
        <f>IFERROR(MIN('MP Calculations'!$E$30/I431,1),"-")</f>
        <v>0.24630200300931615</v>
      </c>
      <c r="K431" s="12"/>
      <c r="L431" s="159">
        <v>98.983924999999999</v>
      </c>
      <c r="M431" s="187" t="s">
        <v>280</v>
      </c>
      <c r="N431" s="272">
        <v>297.51652200000001</v>
      </c>
      <c r="O431" s="186">
        <f t="shared" si="20"/>
        <v>29449.353099908851</v>
      </c>
      <c r="P431" s="186">
        <f t="shared" si="21"/>
        <v>7253.434655836164</v>
      </c>
      <c r="Q431" s="215">
        <f>IF(P431="-",0,P431/(1+'General inputs'!$H$30)^'MP Calculations'!$C$40)</f>
        <v>16111.974653630416</v>
      </c>
    </row>
    <row r="432" spans="3:17">
      <c r="C432" s="159"/>
      <c r="D432" s="165" t="s">
        <v>291</v>
      </c>
      <c r="E432" s="162">
        <v>26299</v>
      </c>
      <c r="F432" s="166" t="str">
        <f t="shared" si="19"/>
        <v>Date check - OK</v>
      </c>
      <c r="G432" s="68"/>
      <c r="H432" s="162" t="s">
        <v>279</v>
      </c>
      <c r="I432" s="173">
        <v>150735.53351548137</v>
      </c>
      <c r="J432" s="168">
        <f>IFERROR(MIN('MP Calculations'!$E$30/I432,1),"-")</f>
        <v>0.24630200300931615</v>
      </c>
      <c r="K432" s="12"/>
      <c r="L432" s="159">
        <v>101.23224999999999</v>
      </c>
      <c r="M432" s="187" t="s">
        <v>280</v>
      </c>
      <c r="N432" s="272">
        <v>297.51652200000001</v>
      </c>
      <c r="O432" s="186">
        <f t="shared" si="20"/>
        <v>30118.2669342345</v>
      </c>
      <c r="P432" s="186">
        <f t="shared" si="21"/>
        <v>7418.1894730712129</v>
      </c>
      <c r="Q432" s="215">
        <f>IF(P432="-",0,P432/(1+'General inputs'!$H$30)^'MP Calculations'!$C$40)</f>
        <v>16477.942717769351</v>
      </c>
    </row>
    <row r="433" spans="3:17">
      <c r="C433" s="159"/>
      <c r="D433" s="165" t="s">
        <v>291</v>
      </c>
      <c r="E433" s="162">
        <v>26299</v>
      </c>
      <c r="F433" s="166" t="str">
        <f t="shared" si="19"/>
        <v>Date check - OK</v>
      </c>
      <c r="G433" s="68"/>
      <c r="H433" s="162" t="s">
        <v>279</v>
      </c>
      <c r="I433" s="173">
        <v>150735.53351548137</v>
      </c>
      <c r="J433" s="168">
        <f>IFERROR(MIN('MP Calculations'!$E$30/I433,1),"-")</f>
        <v>0.24630200300931615</v>
      </c>
      <c r="K433" s="12"/>
      <c r="L433" s="159">
        <v>19.532371000000001</v>
      </c>
      <c r="M433" s="187" t="s">
        <v>280</v>
      </c>
      <c r="N433" s="272">
        <v>297.51652200000001</v>
      </c>
      <c r="O433" s="186">
        <f t="shared" si="20"/>
        <v>5811.2030863336622</v>
      </c>
      <c r="P433" s="186">
        <f t="shared" si="21"/>
        <v>1431.310960057901</v>
      </c>
      <c r="Q433" s="215">
        <f>IF(P433="-",0,P433/(1+'General inputs'!$H$30)^'MP Calculations'!$C$40)</f>
        <v>3179.3552991286792</v>
      </c>
    </row>
    <row r="434" spans="3:17">
      <c r="C434" s="159"/>
      <c r="D434" s="165" t="s">
        <v>291</v>
      </c>
      <c r="E434" s="162">
        <v>26299</v>
      </c>
      <c r="F434" s="166" t="str">
        <f t="shared" si="19"/>
        <v>Date check - OK</v>
      </c>
      <c r="G434" s="68"/>
      <c r="H434" s="162" t="s">
        <v>279</v>
      </c>
      <c r="I434" s="173">
        <v>150735.53351548137</v>
      </c>
      <c r="J434" s="168">
        <f>IFERROR(MIN('MP Calculations'!$E$30/I434,1),"-")</f>
        <v>0.24630200300931615</v>
      </c>
      <c r="K434" s="12"/>
      <c r="L434" s="159">
        <v>6.6953579999999997</v>
      </c>
      <c r="M434" s="187" t="s">
        <v>280</v>
      </c>
      <c r="N434" s="272">
        <v>297.51652200000001</v>
      </c>
      <c r="O434" s="186">
        <f t="shared" si="20"/>
        <v>1991.9796257048761</v>
      </c>
      <c r="P434" s="186">
        <f t="shared" si="21"/>
        <v>490.62857176485886</v>
      </c>
      <c r="Q434" s="215">
        <f>IF(P434="-",0,P434/(1+'General inputs'!$H$30)^'MP Calculations'!$C$40)</f>
        <v>1089.8278522798689</v>
      </c>
    </row>
    <row r="435" spans="3:17">
      <c r="C435" s="159"/>
      <c r="D435" s="165" t="s">
        <v>291</v>
      </c>
      <c r="E435" s="162">
        <v>26299</v>
      </c>
      <c r="F435" s="166" t="str">
        <f t="shared" si="19"/>
        <v>Date check - OK</v>
      </c>
      <c r="G435" s="68"/>
      <c r="H435" s="162" t="s">
        <v>279</v>
      </c>
      <c r="I435" s="173">
        <v>150735.53351548137</v>
      </c>
      <c r="J435" s="168">
        <f>IFERROR(MIN('MP Calculations'!$E$30/I435,1),"-")</f>
        <v>0.24630200300931615</v>
      </c>
      <c r="K435" s="12"/>
      <c r="L435" s="159">
        <v>12.601381999999999</v>
      </c>
      <c r="M435" s="187" t="s">
        <v>280</v>
      </c>
      <c r="N435" s="272">
        <v>297.51652200000001</v>
      </c>
      <c r="O435" s="186">
        <f t="shared" si="20"/>
        <v>3749.119345033404</v>
      </c>
      <c r="P435" s="186">
        <f t="shared" si="21"/>
        <v>923.41560420270287</v>
      </c>
      <c r="Q435" s="215">
        <f>IF(P435="-",0,P435/(1+'General inputs'!$H$30)^'MP Calculations'!$C$40)</f>
        <v>2051.1729291873862</v>
      </c>
    </row>
    <row r="436" spans="3:17">
      <c r="C436" s="159"/>
      <c r="D436" s="165" t="s">
        <v>281</v>
      </c>
      <c r="E436" s="162">
        <v>26299</v>
      </c>
      <c r="F436" s="166" t="str">
        <f t="shared" si="19"/>
        <v>Date check - OK</v>
      </c>
      <c r="G436" s="68"/>
      <c r="H436" s="162" t="s">
        <v>279</v>
      </c>
      <c r="I436" s="173">
        <v>150735.53351548137</v>
      </c>
      <c r="J436" s="168">
        <f>IFERROR(MIN('MP Calculations'!$E$30/I436,1),"-")</f>
        <v>0.24630200300931615</v>
      </c>
      <c r="K436" s="12"/>
      <c r="L436" s="159">
        <v>0.89976100000000003</v>
      </c>
      <c r="M436" s="187" t="s">
        <v>280</v>
      </c>
      <c r="N436" s="272">
        <v>421.28581700000001</v>
      </c>
      <c r="O436" s="186">
        <f t="shared" si="20"/>
        <v>379.056547989737</v>
      </c>
      <c r="P436" s="186">
        <f t="shared" si="21"/>
        <v>93.3623870236692</v>
      </c>
      <c r="Q436" s="215">
        <f>IF(P436="-",0,P436/(1+'General inputs'!$H$30)^'MP Calculations'!$C$40)</f>
        <v>207.38484382946214</v>
      </c>
    </row>
    <row r="437" spans="3:17">
      <c r="C437" s="159"/>
      <c r="D437" s="165" t="s">
        <v>281</v>
      </c>
      <c r="E437" s="162">
        <v>26299</v>
      </c>
      <c r="F437" s="166" t="str">
        <f t="shared" si="19"/>
        <v>Date check - OK</v>
      </c>
      <c r="G437" s="68"/>
      <c r="H437" s="162" t="s">
        <v>279</v>
      </c>
      <c r="I437" s="173">
        <v>150735.53351548137</v>
      </c>
      <c r="J437" s="168">
        <f>IFERROR(MIN('MP Calculations'!$E$30/I437,1),"-")</f>
        <v>0.24630200300931615</v>
      </c>
      <c r="K437" s="12"/>
      <c r="L437" s="159">
        <v>0.799701</v>
      </c>
      <c r="M437" s="187" t="s">
        <v>280</v>
      </c>
      <c r="N437" s="272">
        <v>421.28581700000001</v>
      </c>
      <c r="O437" s="186">
        <f t="shared" si="20"/>
        <v>336.90268914071703</v>
      </c>
      <c r="P437" s="186">
        <f t="shared" si="21"/>
        <v>82.979807154583582</v>
      </c>
      <c r="Q437" s="215">
        <f>IF(P437="-",0,P437/(1+'General inputs'!$H$30)^'MP Calculations'!$C$40)</f>
        <v>184.32213331680825</v>
      </c>
    </row>
    <row r="438" spans="3:17">
      <c r="C438" s="159"/>
      <c r="D438" s="165" t="s">
        <v>282</v>
      </c>
      <c r="E438" s="162">
        <v>26299</v>
      </c>
      <c r="F438" s="166" t="str">
        <f t="shared" si="19"/>
        <v>Date check - OK</v>
      </c>
      <c r="G438" s="68"/>
      <c r="H438" s="162" t="s">
        <v>279</v>
      </c>
      <c r="I438" s="173">
        <v>150735.53351548137</v>
      </c>
      <c r="J438" s="168">
        <f>IFERROR(MIN('MP Calculations'!$E$30/I438,1),"-")</f>
        <v>0.24630200300931615</v>
      </c>
      <c r="K438" s="12"/>
      <c r="L438" s="159">
        <v>30.513112</v>
      </c>
      <c r="M438" s="187" t="s">
        <v>280</v>
      </c>
      <c r="N438" s="272">
        <v>237.97403299999999</v>
      </c>
      <c r="O438" s="186">
        <f t="shared" si="20"/>
        <v>7261.3283220206959</v>
      </c>
      <c r="P438" s="186">
        <f t="shared" si="21"/>
        <v>1788.4797102219741</v>
      </c>
      <c r="Q438" s="215">
        <f>IF(P438="-",0,P438/(1+'General inputs'!$H$30)^'MP Calculations'!$C$40)</f>
        <v>3972.7303170013688</v>
      </c>
    </row>
    <row r="439" spans="3:17">
      <c r="C439" s="159"/>
      <c r="D439" s="165" t="s">
        <v>282</v>
      </c>
      <c r="E439" s="162">
        <v>26299</v>
      </c>
      <c r="F439" s="166" t="str">
        <f t="shared" si="19"/>
        <v>Date check - OK</v>
      </c>
      <c r="G439" s="68"/>
      <c r="H439" s="162" t="s">
        <v>279</v>
      </c>
      <c r="I439" s="173">
        <v>150735.53351548137</v>
      </c>
      <c r="J439" s="168">
        <f>IFERROR(MIN('MP Calculations'!$E$30/I439,1),"-")</f>
        <v>0.24630200300931615</v>
      </c>
      <c r="K439" s="12"/>
      <c r="L439" s="159">
        <v>83.344425000000001</v>
      </c>
      <c r="M439" s="187" t="s">
        <v>280</v>
      </c>
      <c r="N439" s="272">
        <v>237.97403299999999</v>
      </c>
      <c r="O439" s="186">
        <f t="shared" si="20"/>
        <v>19833.808945316025</v>
      </c>
      <c r="P439" s="186">
        <f t="shared" si="21"/>
        <v>4885.1068705354292</v>
      </c>
      <c r="Q439" s="215">
        <f>IF(P439="-",0,P439/(1+'General inputs'!$H$30)^'MP Calculations'!$C$40)</f>
        <v>10851.234182555578</v>
      </c>
    </row>
    <row r="440" spans="3:17">
      <c r="C440" s="159"/>
      <c r="D440" s="165" t="s">
        <v>282</v>
      </c>
      <c r="E440" s="162">
        <v>26299</v>
      </c>
      <c r="F440" s="166" t="str">
        <f t="shared" si="19"/>
        <v>Date check - OK</v>
      </c>
      <c r="G440" s="68"/>
      <c r="H440" s="162" t="s">
        <v>279</v>
      </c>
      <c r="I440" s="173">
        <v>150735.53351548137</v>
      </c>
      <c r="J440" s="168">
        <f>IFERROR(MIN('MP Calculations'!$E$30/I440,1),"-")</f>
        <v>0.24630200300931615</v>
      </c>
      <c r="K440" s="12"/>
      <c r="L440" s="159">
        <v>31.470676000000001</v>
      </c>
      <c r="M440" s="187" t="s">
        <v>280</v>
      </c>
      <c r="N440" s="272">
        <v>237.97403299999999</v>
      </c>
      <c r="O440" s="186">
        <f t="shared" si="20"/>
        <v>7489.2036889563078</v>
      </c>
      <c r="P440" s="186">
        <f t="shared" si="21"/>
        <v>1844.6058695346981</v>
      </c>
      <c r="Q440" s="215">
        <f>IF(P440="-",0,P440/(1+'General inputs'!$H$30)^'MP Calculations'!$C$40)</f>
        <v>4097.4027376076019</v>
      </c>
    </row>
    <row r="441" spans="3:17">
      <c r="C441" s="159"/>
      <c r="D441" s="165" t="s">
        <v>282</v>
      </c>
      <c r="E441" s="162">
        <v>26299</v>
      </c>
      <c r="F441" s="166" t="str">
        <f t="shared" si="19"/>
        <v>Date check - OK</v>
      </c>
      <c r="G441" s="68"/>
      <c r="H441" s="162" t="s">
        <v>279</v>
      </c>
      <c r="I441" s="173">
        <v>150735.53351548137</v>
      </c>
      <c r="J441" s="168">
        <f>IFERROR(MIN('MP Calculations'!$E$30/I441,1),"-")</f>
        <v>0.24630200300931615</v>
      </c>
      <c r="K441" s="12"/>
      <c r="L441" s="159">
        <v>31.46247</v>
      </c>
      <c r="M441" s="187" t="s">
        <v>280</v>
      </c>
      <c r="N441" s="272">
        <v>237.97403299999999</v>
      </c>
      <c r="O441" s="186">
        <f t="shared" si="20"/>
        <v>7487.2508740415096</v>
      </c>
      <c r="P441" s="186">
        <f t="shared" si="21"/>
        <v>1844.124887309677</v>
      </c>
      <c r="Q441" s="215">
        <f>IF(P441="-",0,P441/(1+'General inputs'!$H$30)^'MP Calculations'!$C$40)</f>
        <v>4096.3343370792873</v>
      </c>
    </row>
    <row r="442" spans="3:17">
      <c r="C442" s="159"/>
      <c r="D442" s="165" t="s">
        <v>291</v>
      </c>
      <c r="E442" s="162">
        <v>26299</v>
      </c>
      <c r="F442" s="166" t="str">
        <f t="shared" si="19"/>
        <v>Date check - OK</v>
      </c>
      <c r="G442" s="68"/>
      <c r="H442" s="162" t="s">
        <v>279</v>
      </c>
      <c r="I442" s="173">
        <v>150735.53351548137</v>
      </c>
      <c r="J442" s="168">
        <f>IFERROR(MIN('MP Calculations'!$E$30/I442,1),"-")</f>
        <v>0.24630200300931615</v>
      </c>
      <c r="K442" s="12"/>
      <c r="L442" s="159">
        <v>0.59967800000000004</v>
      </c>
      <c r="M442" s="187" t="s">
        <v>280</v>
      </c>
      <c r="N442" s="272">
        <v>297.51652200000001</v>
      </c>
      <c r="O442" s="186">
        <f t="shared" si="20"/>
        <v>178.41411287991602</v>
      </c>
      <c r="P442" s="186">
        <f t="shared" si="21"/>
        <v>43.943753367453546</v>
      </c>
      <c r="Q442" s="215">
        <f>IF(P442="-",0,P442/(1+'General inputs'!$H$30)^'MP Calculations'!$C$40)</f>
        <v>97.611776218611055</v>
      </c>
    </row>
    <row r="443" spans="3:17">
      <c r="C443" s="159"/>
      <c r="D443" s="165" t="s">
        <v>282</v>
      </c>
      <c r="E443" s="162">
        <v>26299</v>
      </c>
      <c r="F443" s="166" t="str">
        <f t="shared" si="19"/>
        <v>Date check - OK</v>
      </c>
      <c r="G443" s="68"/>
      <c r="H443" s="162" t="s">
        <v>279</v>
      </c>
      <c r="I443" s="173">
        <v>150735.53351548137</v>
      </c>
      <c r="J443" s="168">
        <f>IFERROR(MIN('MP Calculations'!$E$30/I443,1),"-")</f>
        <v>0.24630200300931615</v>
      </c>
      <c r="K443" s="12"/>
      <c r="L443" s="159">
        <v>0.161137</v>
      </c>
      <c r="M443" s="187" t="s">
        <v>280</v>
      </c>
      <c r="N443" s="272">
        <v>237.97403299999999</v>
      </c>
      <c r="O443" s="186">
        <f t="shared" si="20"/>
        <v>38.346421755521</v>
      </c>
      <c r="P443" s="186">
        <f t="shared" si="21"/>
        <v>9.444800486624839</v>
      </c>
      <c r="Q443" s="215">
        <f>IF(P443="-",0,P443/(1+'General inputs'!$H$30)^'MP Calculations'!$C$40)</f>
        <v>20.979631480743411</v>
      </c>
    </row>
    <row r="444" spans="3:17">
      <c r="C444" s="159"/>
      <c r="D444" s="165" t="s">
        <v>282</v>
      </c>
      <c r="E444" s="162">
        <v>26299</v>
      </c>
      <c r="F444" s="166" t="str">
        <f t="shared" si="19"/>
        <v>Date check - OK</v>
      </c>
      <c r="G444" s="68"/>
      <c r="H444" s="162" t="s">
        <v>279</v>
      </c>
      <c r="I444" s="173">
        <v>150735.53351548137</v>
      </c>
      <c r="J444" s="168">
        <f>IFERROR(MIN('MP Calculations'!$E$30/I444,1),"-")</f>
        <v>0.24630200300931615</v>
      </c>
      <c r="K444" s="12"/>
      <c r="L444" s="159">
        <v>0.16026199999999999</v>
      </c>
      <c r="M444" s="187" t="s">
        <v>280</v>
      </c>
      <c r="N444" s="272">
        <v>237.97403299999999</v>
      </c>
      <c r="O444" s="186">
        <f t="shared" si="20"/>
        <v>38.138194476645992</v>
      </c>
      <c r="P444" s="186">
        <f t="shared" si="21"/>
        <v>9.3935136907567465</v>
      </c>
      <c r="Q444" s="215">
        <f>IF(P444="-",0,P444/(1+'General inputs'!$H$30)^'MP Calculations'!$C$40)</f>
        <v>20.865708684950693</v>
      </c>
    </row>
    <row r="445" spans="3:17">
      <c r="C445" s="159"/>
      <c r="D445" s="165" t="s">
        <v>289</v>
      </c>
      <c r="E445" s="162">
        <v>26299</v>
      </c>
      <c r="F445" s="166" t="str">
        <f t="shared" si="19"/>
        <v>Date check - OK</v>
      </c>
      <c r="G445" s="68"/>
      <c r="H445" s="162" t="s">
        <v>279</v>
      </c>
      <c r="I445" s="173">
        <v>150735.53351548137</v>
      </c>
      <c r="J445" s="168">
        <f>IFERROR(MIN('MP Calculations'!$E$30/I445,1),"-")</f>
        <v>0.24630200300931615</v>
      </c>
      <c r="K445" s="12"/>
      <c r="L445" s="159">
        <v>2.3159939999999999</v>
      </c>
      <c r="M445" s="187" t="s">
        <v>280</v>
      </c>
      <c r="N445" s="272">
        <v>315.45229399999999</v>
      </c>
      <c r="O445" s="186">
        <f t="shared" si="20"/>
        <v>730.585620190236</v>
      </c>
      <c r="P445" s="186">
        <f t="shared" si="21"/>
        <v>179.94470162265861</v>
      </c>
      <c r="Q445" s="215">
        <f>IF(P445="-",0,P445/(1+'General inputs'!$H$30)^'MP Calculations'!$C$40)</f>
        <v>399.70918732501372</v>
      </c>
    </row>
    <row r="446" spans="3:17">
      <c r="C446" s="159"/>
      <c r="D446" s="165" t="s">
        <v>289</v>
      </c>
      <c r="E446" s="162">
        <v>26299</v>
      </c>
      <c r="F446" s="166" t="str">
        <f t="shared" si="19"/>
        <v>Date check - OK</v>
      </c>
      <c r="G446" s="68"/>
      <c r="H446" s="162" t="s">
        <v>279</v>
      </c>
      <c r="I446" s="173">
        <v>150735.53351548137</v>
      </c>
      <c r="J446" s="168">
        <f>IFERROR(MIN('MP Calculations'!$E$30/I446,1),"-")</f>
        <v>0.24630200300931615</v>
      </c>
      <c r="K446" s="12"/>
      <c r="L446" s="159">
        <v>0.60153900000000005</v>
      </c>
      <c r="M446" s="187" t="s">
        <v>280</v>
      </c>
      <c r="N446" s="272">
        <v>315.45229399999999</v>
      </c>
      <c r="O446" s="186">
        <f t="shared" si="20"/>
        <v>189.75685748046601</v>
      </c>
      <c r="P446" s="186">
        <f t="shared" si="21"/>
        <v>46.737494082192114</v>
      </c>
      <c r="Q446" s="215">
        <f>IF(P446="-",0,P446/(1+'General inputs'!$H$30)^'MP Calculations'!$C$40)</f>
        <v>103.81748175267356</v>
      </c>
    </row>
    <row r="447" spans="3:17">
      <c r="C447" s="159"/>
      <c r="D447" s="165" t="s">
        <v>278</v>
      </c>
      <c r="E447" s="162">
        <v>26299</v>
      </c>
      <c r="F447" s="166" t="str">
        <f t="shared" si="19"/>
        <v>Date check - OK</v>
      </c>
      <c r="G447" s="68"/>
      <c r="H447" s="162" t="s">
        <v>279</v>
      </c>
      <c r="I447" s="173">
        <v>150735.53351548137</v>
      </c>
      <c r="J447" s="168">
        <f>IFERROR(MIN('MP Calculations'!$E$30/I447,1),"-")</f>
        <v>0.24630200300931615</v>
      </c>
      <c r="K447" s="12"/>
      <c r="L447" s="159">
        <v>1.541901</v>
      </c>
      <c r="M447" s="187" t="s">
        <v>280</v>
      </c>
      <c r="N447" s="272">
        <v>192.78728599999999</v>
      </c>
      <c r="O447" s="186">
        <f t="shared" si="20"/>
        <v>297.258909070686</v>
      </c>
      <c r="P447" s="186">
        <f t="shared" si="21"/>
        <v>73.215464716474145</v>
      </c>
      <c r="Q447" s="215">
        <f>IF(P447="-",0,P447/(1+'General inputs'!$H$30)^'MP Calculations'!$C$40)</f>
        <v>162.63270681241366</v>
      </c>
    </row>
    <row r="448" spans="3:17">
      <c r="C448" s="159"/>
      <c r="D448" s="165" t="s">
        <v>278</v>
      </c>
      <c r="E448" s="162">
        <v>26299</v>
      </c>
      <c r="F448" s="166" t="str">
        <f t="shared" si="19"/>
        <v>Date check - OK</v>
      </c>
      <c r="G448" s="68"/>
      <c r="H448" s="162" t="s">
        <v>279</v>
      </c>
      <c r="I448" s="173">
        <v>150735.53351548137</v>
      </c>
      <c r="J448" s="168">
        <f>IFERROR(MIN('MP Calculations'!$E$30/I448,1),"-")</f>
        <v>0.24630200300931615</v>
      </c>
      <c r="K448" s="12"/>
      <c r="L448" s="159">
        <v>19.845081</v>
      </c>
      <c r="M448" s="187" t="s">
        <v>280</v>
      </c>
      <c r="N448" s="272">
        <v>192.78728599999999</v>
      </c>
      <c r="O448" s="186">
        <f t="shared" si="20"/>
        <v>3825.8793064401661</v>
      </c>
      <c r="P448" s="186">
        <f t="shared" si="21"/>
        <v>942.32173644810621</v>
      </c>
      <c r="Q448" s="215">
        <f>IF(P448="-",0,P448/(1+'General inputs'!$H$30)^'MP Calculations'!$C$40)</f>
        <v>2093.1689128819562</v>
      </c>
    </row>
    <row r="449" spans="3:17">
      <c r="C449" s="159"/>
      <c r="D449" s="165" t="s">
        <v>278</v>
      </c>
      <c r="E449" s="162">
        <v>26299</v>
      </c>
      <c r="F449" s="166" t="str">
        <f t="shared" si="19"/>
        <v>Date check - OK</v>
      </c>
      <c r="G449" s="68"/>
      <c r="H449" s="162" t="s">
        <v>279</v>
      </c>
      <c r="I449" s="173">
        <v>150735.53351548137</v>
      </c>
      <c r="J449" s="168">
        <f>IFERROR(MIN('MP Calculations'!$E$30/I449,1),"-")</f>
        <v>0.24630200300931615</v>
      </c>
      <c r="K449" s="12"/>
      <c r="L449" s="159">
        <v>54.822147999999999</v>
      </c>
      <c r="M449" s="187" t="s">
        <v>280</v>
      </c>
      <c r="N449" s="272">
        <v>192.78728599999999</v>
      </c>
      <c r="O449" s="186">
        <f t="shared" si="20"/>
        <v>10569.013125610327</v>
      </c>
      <c r="P449" s="186">
        <f t="shared" si="21"/>
        <v>2603.1691026695767</v>
      </c>
      <c r="Q449" s="215">
        <f>IF(P449="-",0,P449/(1+'General inputs'!$H$30)^'MP Calculations'!$C$40)</f>
        <v>5782.3909073998584</v>
      </c>
    </row>
    <row r="450" spans="3:17">
      <c r="C450" s="159"/>
      <c r="D450" s="165" t="s">
        <v>278</v>
      </c>
      <c r="E450" s="162">
        <v>26299</v>
      </c>
      <c r="F450" s="166" t="str">
        <f t="shared" si="19"/>
        <v>Date check - OK</v>
      </c>
      <c r="G450" s="68"/>
      <c r="H450" s="162" t="s">
        <v>279</v>
      </c>
      <c r="I450" s="173">
        <v>150735.53351548137</v>
      </c>
      <c r="J450" s="168">
        <f>IFERROR(MIN('MP Calculations'!$E$30/I450,1),"-")</f>
        <v>0.24630200300931615</v>
      </c>
      <c r="K450" s="12"/>
      <c r="L450" s="159">
        <v>6.7294359999999998</v>
      </c>
      <c r="M450" s="187" t="s">
        <v>280</v>
      </c>
      <c r="N450" s="272">
        <v>192.78728599999999</v>
      </c>
      <c r="O450" s="186">
        <f t="shared" si="20"/>
        <v>1297.349702750696</v>
      </c>
      <c r="P450" s="186">
        <f t="shared" si="21"/>
        <v>319.53983039103736</v>
      </c>
      <c r="Q450" s="215">
        <f>IF(P450="-",0,P450/(1+'General inputs'!$H$30)^'MP Calculations'!$C$40)</f>
        <v>709.79031208936351</v>
      </c>
    </row>
    <row r="451" spans="3:17">
      <c r="C451" s="159"/>
      <c r="D451" s="165" t="s">
        <v>278</v>
      </c>
      <c r="E451" s="162">
        <v>26299</v>
      </c>
      <c r="F451" s="166" t="str">
        <f t="shared" si="19"/>
        <v>Date check - OK</v>
      </c>
      <c r="G451" s="68"/>
      <c r="H451" s="162" t="s">
        <v>279</v>
      </c>
      <c r="I451" s="173">
        <v>150735.53351548137</v>
      </c>
      <c r="J451" s="168">
        <f>IFERROR(MIN('MP Calculations'!$E$30/I451,1),"-")</f>
        <v>0.24630200300931615</v>
      </c>
      <c r="K451" s="12"/>
      <c r="L451" s="159">
        <v>5.9977210000000003</v>
      </c>
      <c r="M451" s="187" t="s">
        <v>280</v>
      </c>
      <c r="N451" s="272">
        <v>192.78728599999999</v>
      </c>
      <c r="O451" s="186">
        <f t="shared" si="20"/>
        <v>1156.284353775206</v>
      </c>
      <c r="P451" s="186">
        <f t="shared" si="21"/>
        <v>284.79515238316594</v>
      </c>
      <c r="Q451" s="215">
        <f>IF(P451="-",0,P451/(1+'General inputs'!$H$30)^'MP Calculations'!$C$40)</f>
        <v>632.6123408284036</v>
      </c>
    </row>
    <row r="452" spans="3:17">
      <c r="C452" s="159"/>
      <c r="D452" s="165" t="s">
        <v>278</v>
      </c>
      <c r="E452" s="162">
        <v>26299</v>
      </c>
      <c r="F452" s="166" t="str">
        <f t="shared" si="19"/>
        <v>Date check - OK</v>
      </c>
      <c r="G452" s="68"/>
      <c r="H452" s="162" t="s">
        <v>279</v>
      </c>
      <c r="I452" s="173">
        <v>150735.53351548137</v>
      </c>
      <c r="J452" s="168">
        <f>IFERROR(MIN('MP Calculations'!$E$30/I452,1),"-")</f>
        <v>0.24630200300931615</v>
      </c>
      <c r="K452" s="12"/>
      <c r="L452" s="159">
        <v>57.558039000000001</v>
      </c>
      <c r="M452" s="187" t="s">
        <v>280</v>
      </c>
      <c r="N452" s="272">
        <v>192.78728599999999</v>
      </c>
      <c r="O452" s="186">
        <f t="shared" si="20"/>
        <v>11096.458126292155</v>
      </c>
      <c r="P452" s="186">
        <f t="shared" si="21"/>
        <v>2733.0798628147609</v>
      </c>
      <c r="Q452" s="215">
        <f>IF(P452="-",0,P452/(1+'General inputs'!$H$30)^'MP Calculations'!$C$40)</f>
        <v>6070.960250615617</v>
      </c>
    </row>
    <row r="453" spans="3:17">
      <c r="C453" s="159"/>
      <c r="D453" s="165" t="s">
        <v>278</v>
      </c>
      <c r="E453" s="162">
        <v>26299</v>
      </c>
      <c r="F453" s="166" t="str">
        <f t="shared" si="19"/>
        <v>Date check - OK</v>
      </c>
      <c r="G453" s="68"/>
      <c r="H453" s="162" t="s">
        <v>279</v>
      </c>
      <c r="I453" s="173">
        <v>150735.53351548137</v>
      </c>
      <c r="J453" s="168">
        <f>IFERROR(MIN('MP Calculations'!$E$30/I453,1),"-")</f>
        <v>0.24630200300931615</v>
      </c>
      <c r="K453" s="12"/>
      <c r="L453" s="159">
        <v>46.348488000000003</v>
      </c>
      <c r="M453" s="187" t="s">
        <v>280</v>
      </c>
      <c r="N453" s="272">
        <v>192.78728599999999</v>
      </c>
      <c r="O453" s="186">
        <f t="shared" si="20"/>
        <v>8935.3992117235684</v>
      </c>
      <c r="P453" s="186">
        <f t="shared" si="21"/>
        <v>2200.8067235353797</v>
      </c>
      <c r="Q453" s="215">
        <f>IF(P453="-",0,P453/(1+'General inputs'!$H$30)^'MP Calculations'!$C$40)</f>
        <v>4888.6277783740161</v>
      </c>
    </row>
    <row r="454" spans="3:17">
      <c r="C454" s="159"/>
      <c r="D454" s="165" t="s">
        <v>278</v>
      </c>
      <c r="E454" s="162">
        <v>26299</v>
      </c>
      <c r="F454" s="166" t="str">
        <f t="shared" si="19"/>
        <v>Date check - OK</v>
      </c>
      <c r="G454" s="68"/>
      <c r="H454" s="162" t="s">
        <v>279</v>
      </c>
      <c r="I454" s="173">
        <v>150735.53351548137</v>
      </c>
      <c r="J454" s="168">
        <f>IFERROR(MIN('MP Calculations'!$E$30/I454,1),"-")</f>
        <v>0.24630200300931615</v>
      </c>
      <c r="K454" s="12"/>
      <c r="L454" s="159">
        <v>61.923417000000001</v>
      </c>
      <c r="M454" s="187" t="s">
        <v>280</v>
      </c>
      <c r="N454" s="272">
        <v>192.78728599999999</v>
      </c>
      <c r="O454" s="186">
        <f t="shared" si="20"/>
        <v>11938.047503276262</v>
      </c>
      <c r="P454" s="186">
        <f t="shared" si="21"/>
        <v>2940.3650120773091</v>
      </c>
      <c r="Q454" s="215">
        <f>IF(P454="-",0,P454/(1+'General inputs'!$H$30)^'MP Calculations'!$C$40)</f>
        <v>6531.4004736904844</v>
      </c>
    </row>
    <row r="455" spans="3:17">
      <c r="C455" s="159"/>
      <c r="D455" s="165" t="s">
        <v>278</v>
      </c>
      <c r="E455" s="162">
        <v>26299</v>
      </c>
      <c r="F455" s="166" t="str">
        <f t="shared" si="19"/>
        <v>Date check - OK</v>
      </c>
      <c r="G455" s="68"/>
      <c r="H455" s="162" t="s">
        <v>279</v>
      </c>
      <c r="I455" s="173">
        <v>150735.53351548137</v>
      </c>
      <c r="J455" s="168">
        <f>IFERROR(MIN('MP Calculations'!$E$30/I455,1),"-")</f>
        <v>0.24630200300931615</v>
      </c>
      <c r="K455" s="12"/>
      <c r="L455" s="159">
        <v>17.688282999999998</v>
      </c>
      <c r="M455" s="187" t="s">
        <v>280</v>
      </c>
      <c r="N455" s="272">
        <v>192.78728599999999</v>
      </c>
      <c r="O455" s="186">
        <f t="shared" si="20"/>
        <v>3410.0760735699378</v>
      </c>
      <c r="P455" s="186">
        <f t="shared" si="21"/>
        <v>839.90856733441979</v>
      </c>
      <c r="Q455" s="215">
        <f>IF(P455="-",0,P455/(1+'General inputs'!$H$30)^'MP Calculations'!$C$40)</f>
        <v>1865.6796663041273</v>
      </c>
    </row>
    <row r="456" spans="3:17">
      <c r="C456" s="159"/>
      <c r="D456" s="165" t="s">
        <v>278</v>
      </c>
      <c r="E456" s="162">
        <v>26299</v>
      </c>
      <c r="F456" s="166" t="str">
        <f t="shared" si="19"/>
        <v>Date check - OK</v>
      </c>
      <c r="G456" s="68"/>
      <c r="H456" s="162" t="s">
        <v>279</v>
      </c>
      <c r="I456" s="173">
        <v>150735.53351548137</v>
      </c>
      <c r="J456" s="168">
        <f>IFERROR(MIN('MP Calculations'!$E$30/I456,1),"-")</f>
        <v>0.24630200300931615</v>
      </c>
      <c r="K456" s="12"/>
      <c r="L456" s="159">
        <v>10.507300000000001</v>
      </c>
      <c r="M456" s="187" t="s">
        <v>280</v>
      </c>
      <c r="N456" s="272">
        <v>192.78728599999999</v>
      </c>
      <c r="O456" s="186">
        <f t="shared" si="20"/>
        <v>2025.6738501878001</v>
      </c>
      <c r="P456" s="186">
        <f t="shared" si="21"/>
        <v>498.92752674484859</v>
      </c>
      <c r="Q456" s="215">
        <f>IF(P456="-",0,P456/(1+'General inputs'!$H$30)^'MP Calculations'!$C$40)</f>
        <v>1108.262229734642</v>
      </c>
    </row>
    <row r="457" spans="3:17">
      <c r="C457" s="159"/>
      <c r="D457" s="165" t="s">
        <v>278</v>
      </c>
      <c r="E457" s="162">
        <v>26299</v>
      </c>
      <c r="F457" s="166" t="str">
        <f t="shared" si="19"/>
        <v>Date check - OK</v>
      </c>
      <c r="G457" s="68"/>
      <c r="H457" s="162" t="s">
        <v>279</v>
      </c>
      <c r="I457" s="173">
        <v>150735.53351548137</v>
      </c>
      <c r="J457" s="168">
        <f>IFERROR(MIN('MP Calculations'!$E$30/I457,1),"-")</f>
        <v>0.24630200300931615</v>
      </c>
      <c r="K457" s="12"/>
      <c r="L457" s="159">
        <v>5.4017489999999997</v>
      </c>
      <c r="M457" s="187" t="s">
        <v>280</v>
      </c>
      <c r="N457" s="272">
        <v>192.78728599999999</v>
      </c>
      <c r="O457" s="186">
        <f t="shared" si="20"/>
        <v>1041.3885293632138</v>
      </c>
      <c r="P457" s="186">
        <f t="shared" si="21"/>
        <v>256.49608069308562</v>
      </c>
      <c r="Q457" s="215">
        <f>IF(P457="-",0,P457/(1+'General inputs'!$H$30)^'MP Calculations'!$C$40)</f>
        <v>569.75192401538652</v>
      </c>
    </row>
    <row r="458" spans="3:17">
      <c r="C458" s="159"/>
      <c r="D458" s="165" t="s">
        <v>278</v>
      </c>
      <c r="E458" s="162">
        <v>26299</v>
      </c>
      <c r="F458" s="166" t="str">
        <f t="shared" si="19"/>
        <v>Date check - OK</v>
      </c>
      <c r="G458" s="68"/>
      <c r="H458" s="162" t="s">
        <v>279</v>
      </c>
      <c r="I458" s="173">
        <v>150735.53351548137</v>
      </c>
      <c r="J458" s="168">
        <f>IFERROR(MIN('MP Calculations'!$E$30/I458,1),"-")</f>
        <v>0.24630200300931615</v>
      </c>
      <c r="K458" s="12"/>
      <c r="L458" s="159">
        <v>38.536394000000001</v>
      </c>
      <c r="M458" s="187" t="s">
        <v>280</v>
      </c>
      <c r="N458" s="272">
        <v>192.78728599999999</v>
      </c>
      <c r="O458" s="186">
        <f t="shared" si="20"/>
        <v>7429.3268114866842</v>
      </c>
      <c r="P458" s="186">
        <f t="shared" si="21"/>
        <v>1829.8580746799864</v>
      </c>
      <c r="Q458" s="215">
        <f>IF(P458="-",0,P458/(1+'General inputs'!$H$30)^'MP Calculations'!$C$40)</f>
        <v>4064.6436230404265</v>
      </c>
    </row>
    <row r="459" spans="3:17">
      <c r="C459" s="159"/>
      <c r="D459" s="165" t="s">
        <v>278</v>
      </c>
      <c r="E459" s="162">
        <v>26299</v>
      </c>
      <c r="F459" s="166" t="str">
        <f t="shared" si="19"/>
        <v>Date check - OK</v>
      </c>
      <c r="G459" s="68"/>
      <c r="H459" s="162" t="s">
        <v>279</v>
      </c>
      <c r="I459" s="173">
        <v>150735.53351548137</v>
      </c>
      <c r="J459" s="168">
        <f>IFERROR(MIN('MP Calculations'!$E$30/I459,1),"-")</f>
        <v>0.24630200300931615</v>
      </c>
      <c r="K459" s="12"/>
      <c r="L459" s="159">
        <v>4.076619</v>
      </c>
      <c r="M459" s="187" t="s">
        <v>280</v>
      </c>
      <c r="N459" s="272">
        <v>192.78728599999999</v>
      </c>
      <c r="O459" s="186">
        <f t="shared" si="20"/>
        <v>785.92031306603394</v>
      </c>
      <c r="P459" s="186">
        <f t="shared" si="21"/>
        <v>193.57374731387299</v>
      </c>
      <c r="Q459" s="215">
        <f>IF(P459="-",0,P459/(1+'General inputs'!$H$30)^'MP Calculations'!$C$40)</f>
        <v>429.98323667532151</v>
      </c>
    </row>
    <row r="460" spans="3:17">
      <c r="C460" s="159"/>
      <c r="D460" s="165" t="s">
        <v>278</v>
      </c>
      <c r="E460" s="162">
        <v>26299</v>
      </c>
      <c r="F460" s="166" t="str">
        <f t="shared" si="19"/>
        <v>Date check - OK</v>
      </c>
      <c r="G460" s="68"/>
      <c r="H460" s="162" t="s">
        <v>279</v>
      </c>
      <c r="I460" s="173">
        <v>150735.53351548137</v>
      </c>
      <c r="J460" s="168">
        <f>IFERROR(MIN('MP Calculations'!$E$30/I460,1),"-")</f>
        <v>0.24630200300931615</v>
      </c>
      <c r="K460" s="12"/>
      <c r="L460" s="159">
        <v>31.646380000000001</v>
      </c>
      <c r="M460" s="187" t="s">
        <v>280</v>
      </c>
      <c r="N460" s="272">
        <v>192.78728599999999</v>
      </c>
      <c r="O460" s="186">
        <f t="shared" si="20"/>
        <v>6101.0197119246795</v>
      </c>
      <c r="P460" s="186">
        <f t="shared" si="21"/>
        <v>1502.6933754463696</v>
      </c>
      <c r="Q460" s="215">
        <f>IF(P460="-",0,P460/(1+'General inputs'!$H$30)^'MP Calculations'!$C$40)</f>
        <v>3337.9162736221269</v>
      </c>
    </row>
    <row r="461" spans="3:17">
      <c r="C461" s="159"/>
      <c r="D461" s="165" t="s">
        <v>278</v>
      </c>
      <c r="E461" s="162">
        <v>26299</v>
      </c>
      <c r="F461" s="166" t="str">
        <f t="shared" si="19"/>
        <v>Date check - OK</v>
      </c>
      <c r="G461" s="68"/>
      <c r="H461" s="162" t="s">
        <v>279</v>
      </c>
      <c r="I461" s="173">
        <v>150735.53351548137</v>
      </c>
      <c r="J461" s="168">
        <f>IFERROR(MIN('MP Calculations'!$E$30/I461,1),"-")</f>
        <v>0.24630200300931615</v>
      </c>
      <c r="K461" s="12"/>
      <c r="L461" s="159">
        <v>2.2999520000000002</v>
      </c>
      <c r="M461" s="187" t="s">
        <v>280</v>
      </c>
      <c r="N461" s="272">
        <v>192.78728599999999</v>
      </c>
      <c r="O461" s="186">
        <f t="shared" si="20"/>
        <v>443.40150401027205</v>
      </c>
      <c r="P461" s="186">
        <f t="shared" si="21"/>
        <v>109.21067857507333</v>
      </c>
      <c r="Q461" s="215">
        <f>IF(P461="-",0,P461/(1+'General inputs'!$H$30)^'MP Calculations'!$C$40)</f>
        <v>242.58847960966654</v>
      </c>
    </row>
    <row r="462" spans="3:17">
      <c r="C462" s="159"/>
      <c r="D462" s="165" t="s">
        <v>278</v>
      </c>
      <c r="E462" s="162">
        <v>26299</v>
      </c>
      <c r="F462" s="166" t="str">
        <f t="shared" si="19"/>
        <v>Date check - OK</v>
      </c>
      <c r="G462" s="68"/>
      <c r="H462" s="162" t="s">
        <v>279</v>
      </c>
      <c r="I462" s="173">
        <v>150735.53351548137</v>
      </c>
      <c r="J462" s="168">
        <f>IFERROR(MIN('MP Calculations'!$E$30/I462,1),"-")</f>
        <v>0.24630200300931615</v>
      </c>
      <c r="K462" s="12"/>
      <c r="L462" s="159">
        <v>15.430040999999999</v>
      </c>
      <c r="M462" s="187" t="s">
        <v>280</v>
      </c>
      <c r="N462" s="272">
        <v>192.78728599999999</v>
      </c>
      <c r="O462" s="186">
        <f t="shared" si="20"/>
        <v>2974.7157272587256</v>
      </c>
      <c r="P462" s="186">
        <f t="shared" si="21"/>
        <v>732.67844200713876</v>
      </c>
      <c r="Q462" s="215">
        <f>IF(P462="-",0,P462/(1+'General inputs'!$H$30)^'MP Calculations'!$C$40)</f>
        <v>1627.4905678487282</v>
      </c>
    </row>
    <row r="463" spans="3:17">
      <c r="C463" s="159"/>
      <c r="D463" s="165" t="s">
        <v>278</v>
      </c>
      <c r="E463" s="162">
        <v>26299</v>
      </c>
      <c r="F463" s="166" t="str">
        <f t="shared" si="19"/>
        <v>Date check - OK</v>
      </c>
      <c r="G463" s="68"/>
      <c r="H463" s="162" t="s">
        <v>279</v>
      </c>
      <c r="I463" s="173">
        <v>150735.53351548137</v>
      </c>
      <c r="J463" s="168">
        <f>IFERROR(MIN('MP Calculations'!$E$30/I463,1),"-")</f>
        <v>0.24630200300931615</v>
      </c>
      <c r="K463" s="12"/>
      <c r="L463" s="159">
        <v>14.323468</v>
      </c>
      <c r="M463" s="187" t="s">
        <v>280</v>
      </c>
      <c r="N463" s="272">
        <v>192.78728599999999</v>
      </c>
      <c r="O463" s="186">
        <f t="shared" si="20"/>
        <v>2761.382521827848</v>
      </c>
      <c r="P463" s="186">
        <f t="shared" si="21"/>
        <v>680.13404620111567</v>
      </c>
      <c r="Q463" s="215">
        <f>IF(P463="-",0,P463/(1+'General inputs'!$H$30)^'MP Calculations'!$C$40)</f>
        <v>1510.7742791404823</v>
      </c>
    </row>
    <row r="464" spans="3:17">
      <c r="C464" s="159"/>
      <c r="D464" s="165" t="s">
        <v>278</v>
      </c>
      <c r="E464" s="162">
        <v>26299</v>
      </c>
      <c r="F464" s="166" t="str">
        <f t="shared" si="19"/>
        <v>Date check - OK</v>
      </c>
      <c r="G464" s="68"/>
      <c r="H464" s="162" t="s">
        <v>279</v>
      </c>
      <c r="I464" s="173">
        <v>150735.53351548137</v>
      </c>
      <c r="J464" s="168">
        <f>IFERROR(MIN('MP Calculations'!$E$30/I464,1),"-")</f>
        <v>0.24630200300931615</v>
      </c>
      <c r="K464" s="12"/>
      <c r="L464" s="159">
        <v>6.3024230000000001</v>
      </c>
      <c r="M464" s="187" t="s">
        <v>280</v>
      </c>
      <c r="N464" s="272">
        <v>192.78728599999999</v>
      </c>
      <c r="O464" s="186">
        <f t="shared" si="20"/>
        <v>1215.027025393978</v>
      </c>
      <c r="P464" s="186">
        <f t="shared" si="21"/>
        <v>299.26359006498802</v>
      </c>
      <c r="Q464" s="215">
        <f>IF(P464="-",0,P464/(1+'General inputs'!$H$30)^'MP Calculations'!$C$40)</f>
        <v>664.75092237881188</v>
      </c>
    </row>
    <row r="465" spans="3:17">
      <c r="C465" s="159"/>
      <c r="D465" s="165" t="s">
        <v>292</v>
      </c>
      <c r="E465" s="162">
        <v>26299</v>
      </c>
      <c r="F465" s="166" t="str">
        <f t="shared" si="19"/>
        <v>Date check - OK</v>
      </c>
      <c r="G465" s="68"/>
      <c r="H465" s="162" t="s">
        <v>279</v>
      </c>
      <c r="I465" s="173">
        <v>150735.53351548137</v>
      </c>
      <c r="J465" s="168">
        <f>IFERROR(MIN('MP Calculations'!$E$30/I465,1),"-")</f>
        <v>0.24630200300931615</v>
      </c>
      <c r="K465" s="12"/>
      <c r="L465" s="159">
        <v>227.529607</v>
      </c>
      <c r="M465" s="187" t="s">
        <v>280</v>
      </c>
      <c r="N465" s="272">
        <v>560.03424299999995</v>
      </c>
      <c r="O465" s="186">
        <f t="shared" si="20"/>
        <v>127424.37121633248</v>
      </c>
      <c r="P465" s="186">
        <f t="shared" si="21"/>
        <v>31384.877862785343</v>
      </c>
      <c r="Q465" s="215">
        <f>IF(P465="-",0,P465/(1+'General inputs'!$H$30)^'MP Calculations'!$C$40)</f>
        <v>69714.884137767236</v>
      </c>
    </row>
    <row r="466" spans="3:17">
      <c r="C466" s="159"/>
      <c r="D466" s="165" t="s">
        <v>292</v>
      </c>
      <c r="E466" s="162">
        <v>26299</v>
      </c>
      <c r="F466" s="166" t="str">
        <f t="shared" si="19"/>
        <v>Date check - OK</v>
      </c>
      <c r="G466" s="68"/>
      <c r="H466" s="162" t="s">
        <v>279</v>
      </c>
      <c r="I466" s="173">
        <v>150735.53351548137</v>
      </c>
      <c r="J466" s="168">
        <f>IFERROR(MIN('MP Calculations'!$E$30/I466,1),"-")</f>
        <v>0.24630200300931615</v>
      </c>
      <c r="K466" s="12"/>
      <c r="L466" s="159">
        <v>1.048044</v>
      </c>
      <c r="M466" s="187" t="s">
        <v>280</v>
      </c>
      <c r="N466" s="272">
        <v>560.03424299999995</v>
      </c>
      <c r="O466" s="186">
        <f t="shared" si="20"/>
        <v>586.94052817069189</v>
      </c>
      <c r="P466" s="186">
        <f t="shared" si="21"/>
        <v>144.56462773578735</v>
      </c>
      <c r="Q466" s="215">
        <f>IF(P466="-",0,P466/(1+'General inputs'!$H$30)^'MP Calculations'!$C$40)</f>
        <v>321.1198181838468</v>
      </c>
    </row>
    <row r="467" spans="3:17">
      <c r="C467" s="159"/>
      <c r="D467" s="165" t="s">
        <v>292</v>
      </c>
      <c r="E467" s="162">
        <v>26299</v>
      </c>
      <c r="F467" s="166" t="str">
        <f t="shared" si="19"/>
        <v>Date check - OK</v>
      </c>
      <c r="G467" s="68"/>
      <c r="H467" s="162" t="s">
        <v>279</v>
      </c>
      <c r="I467" s="173">
        <v>150735.53351548137</v>
      </c>
      <c r="J467" s="168">
        <f>IFERROR(MIN('MP Calculations'!$E$30/I467,1),"-")</f>
        <v>0.24630200300931615</v>
      </c>
      <c r="K467" s="12"/>
      <c r="L467" s="159">
        <v>4.1909140000000003</v>
      </c>
      <c r="M467" s="187" t="s">
        <v>280</v>
      </c>
      <c r="N467" s="272">
        <v>560.03424299999995</v>
      </c>
      <c r="O467" s="186">
        <f t="shared" si="20"/>
        <v>2347.0553494681021</v>
      </c>
      <c r="P467" s="186">
        <f t="shared" si="21"/>
        <v>578.08443374772401</v>
      </c>
      <c r="Q467" s="215">
        <f>IF(P467="-",0,P467/(1+'General inputs'!$H$30)^'MP Calculations'!$C$40)</f>
        <v>1284.0925969750683</v>
      </c>
    </row>
    <row r="468" spans="3:17">
      <c r="C468" s="159"/>
      <c r="D468" s="165" t="s">
        <v>292</v>
      </c>
      <c r="E468" s="162">
        <v>26299</v>
      </c>
      <c r="F468" s="166" t="str">
        <f t="shared" si="19"/>
        <v>Date check - OK</v>
      </c>
      <c r="G468" s="68"/>
      <c r="H468" s="162" t="s">
        <v>279</v>
      </c>
      <c r="I468" s="173">
        <v>150735.53351548137</v>
      </c>
      <c r="J468" s="168">
        <f>IFERROR(MIN('MP Calculations'!$E$30/I468,1),"-")</f>
        <v>0.24630200300931615</v>
      </c>
      <c r="K468" s="12"/>
      <c r="L468" s="159">
        <v>1.059223</v>
      </c>
      <c r="M468" s="187" t="s">
        <v>280</v>
      </c>
      <c r="N468" s="272">
        <v>560.03424299999995</v>
      </c>
      <c r="O468" s="186">
        <f t="shared" si="20"/>
        <v>593.20115097318899</v>
      </c>
      <c r="P468" s="186">
        <f t="shared" si="21"/>
        <v>146.1066316721282</v>
      </c>
      <c r="Q468" s="215">
        <f>IF(P468="-",0,P468/(1+'General inputs'!$H$30)^'MP Calculations'!$C$40)</f>
        <v>324.54505457418662</v>
      </c>
    </row>
    <row r="469" spans="3:17">
      <c r="C469" s="159"/>
      <c r="D469" s="165" t="s">
        <v>282</v>
      </c>
      <c r="E469" s="162">
        <v>26299</v>
      </c>
      <c r="F469" s="166" t="str">
        <f t="shared" si="19"/>
        <v>Date check - OK</v>
      </c>
      <c r="G469" s="68"/>
      <c r="H469" s="162" t="s">
        <v>279</v>
      </c>
      <c r="I469" s="173">
        <v>150735.53351548137</v>
      </c>
      <c r="J469" s="168">
        <f>IFERROR(MIN('MP Calculations'!$E$30/I469,1),"-")</f>
        <v>0.24630200300931615</v>
      </c>
      <c r="K469" s="12"/>
      <c r="L469" s="159">
        <v>17.653030000000001</v>
      </c>
      <c r="M469" s="187" t="s">
        <v>280</v>
      </c>
      <c r="N469" s="272">
        <v>237.97403299999999</v>
      </c>
      <c r="O469" s="186">
        <f t="shared" si="20"/>
        <v>4200.9627437699901</v>
      </c>
      <c r="P469" s="186">
        <f t="shared" si="21"/>
        <v>1034.7055383580612</v>
      </c>
      <c r="Q469" s="215">
        <f>IF(P469="-",0,P469/(1+'General inputs'!$H$30)^'MP Calculations'!$C$40)</f>
        <v>2298.38003635731</v>
      </c>
    </row>
    <row r="470" spans="3:17">
      <c r="C470" s="159"/>
      <c r="D470" s="165" t="s">
        <v>282</v>
      </c>
      <c r="E470" s="162">
        <v>26299</v>
      </c>
      <c r="F470" s="166" t="str">
        <f t="shared" si="19"/>
        <v>Date check - OK</v>
      </c>
      <c r="G470" s="68"/>
      <c r="H470" s="162" t="s">
        <v>279</v>
      </c>
      <c r="I470" s="173">
        <v>150735.53351548137</v>
      </c>
      <c r="J470" s="168">
        <f>IFERROR(MIN('MP Calculations'!$E$30/I470,1),"-")</f>
        <v>0.24630200300931615</v>
      </c>
      <c r="K470" s="12"/>
      <c r="L470" s="159">
        <v>0.65161400000000003</v>
      </c>
      <c r="M470" s="187" t="s">
        <v>280</v>
      </c>
      <c r="N470" s="272">
        <v>237.97403299999999</v>
      </c>
      <c r="O470" s="186">
        <f t="shared" si="20"/>
        <v>155.06721153926199</v>
      </c>
      <c r="P470" s="186">
        <f t="shared" si="21"/>
        <v>38.193364803189574</v>
      </c>
      <c r="Q470" s="215">
        <f>IF(P470="-",0,P470/(1+'General inputs'!$H$30)^'MP Calculations'!$C$40)</f>
        <v>84.838501323055155</v>
      </c>
    </row>
    <row r="471" spans="3:17">
      <c r="C471" s="159"/>
      <c r="D471" s="165" t="s">
        <v>282</v>
      </c>
      <c r="E471" s="162">
        <v>26299</v>
      </c>
      <c r="F471" s="166" t="str">
        <f t="shared" ref="F471:F534" si="22">IF(E471="","-",IF(OR(E471&lt;$E$15,E471&gt;$E$16),"ERROR - date outside of range","Date check - OK"))</f>
        <v>Date check - OK</v>
      </c>
      <c r="G471" s="68"/>
      <c r="H471" s="162" t="s">
        <v>279</v>
      </c>
      <c r="I471" s="173">
        <v>150735.53351548137</v>
      </c>
      <c r="J471" s="168">
        <f>IFERROR(MIN('MP Calculations'!$E$30/I471,1),"-")</f>
        <v>0.24630200300931615</v>
      </c>
      <c r="K471" s="12"/>
      <c r="L471" s="159">
        <v>1.297355</v>
      </c>
      <c r="M471" s="187" t="s">
        <v>280</v>
      </c>
      <c r="N471" s="272">
        <v>237.97403299999999</v>
      </c>
      <c r="O471" s="186">
        <f t="shared" ref="O471:O534" si="23">IF(N471="","-",L471*N471)</f>
        <v>308.73680158271497</v>
      </c>
      <c r="P471" s="186">
        <f t="shared" ref="P471:P534" si="24">IF(O471="-","-",IF(OR(E471&lt;$E$15,E471&gt;$E$16),0,O471*J471))</f>
        <v>76.042492632512506</v>
      </c>
      <c r="Q471" s="215">
        <f>IF(P471="-",0,P471/(1+'General inputs'!$H$30)^'MP Calculations'!$C$40)</f>
        <v>168.91235284074958</v>
      </c>
    </row>
    <row r="472" spans="3:17">
      <c r="C472" s="159"/>
      <c r="D472" s="165" t="s">
        <v>282</v>
      </c>
      <c r="E472" s="162">
        <v>26299</v>
      </c>
      <c r="F472" s="166" t="str">
        <f t="shared" si="22"/>
        <v>Date check - OK</v>
      </c>
      <c r="G472" s="68"/>
      <c r="H472" s="162" t="s">
        <v>279</v>
      </c>
      <c r="I472" s="173">
        <v>150735.53351548137</v>
      </c>
      <c r="J472" s="168">
        <f>IFERROR(MIN('MP Calculations'!$E$30/I472,1),"-")</f>
        <v>0.24630200300931615</v>
      </c>
      <c r="K472" s="12"/>
      <c r="L472" s="159">
        <v>3.3307030000000002</v>
      </c>
      <c r="M472" s="187" t="s">
        <v>280</v>
      </c>
      <c r="N472" s="272">
        <v>237.97403299999999</v>
      </c>
      <c r="O472" s="186">
        <f t="shared" si="23"/>
        <v>792.62082563519903</v>
      </c>
      <c r="P472" s="186">
        <f t="shared" si="24"/>
        <v>195.22409698084743</v>
      </c>
      <c r="Q472" s="215">
        <f>IF(P472="-",0,P472/(1+'General inputs'!$H$30)^'MP Calculations'!$C$40)</f>
        <v>433.6491402459182</v>
      </c>
    </row>
    <row r="473" spans="3:17">
      <c r="C473" s="159"/>
      <c r="D473" s="165" t="s">
        <v>292</v>
      </c>
      <c r="E473" s="162">
        <v>26299</v>
      </c>
      <c r="F473" s="166" t="str">
        <f t="shared" si="22"/>
        <v>Date check - OK</v>
      </c>
      <c r="G473" s="68"/>
      <c r="H473" s="162" t="s">
        <v>279</v>
      </c>
      <c r="I473" s="173">
        <v>150735.53351548137</v>
      </c>
      <c r="J473" s="168">
        <f>IFERROR(MIN('MP Calculations'!$E$30/I473,1),"-")</f>
        <v>0.24630200300931615</v>
      </c>
      <c r="K473" s="12"/>
      <c r="L473" s="159">
        <v>133.42002600000001</v>
      </c>
      <c r="M473" s="187" t="s">
        <v>280</v>
      </c>
      <c r="N473" s="272">
        <v>560.03424299999995</v>
      </c>
      <c r="O473" s="186">
        <f t="shared" si="23"/>
        <v>74719.783261950317</v>
      </c>
      <c r="P473" s="186">
        <f t="shared" si="24"/>
        <v>18403.632281840339</v>
      </c>
      <c r="Q473" s="215">
        <f>IF(P473="-",0,P473/(1+'General inputs'!$H$30)^'MP Calculations'!$C$40)</f>
        <v>40879.786050207942</v>
      </c>
    </row>
    <row r="474" spans="3:17">
      <c r="C474" s="159"/>
      <c r="D474" s="165" t="s">
        <v>292</v>
      </c>
      <c r="E474" s="162">
        <v>26299</v>
      </c>
      <c r="F474" s="166" t="str">
        <f t="shared" si="22"/>
        <v>Date check - OK</v>
      </c>
      <c r="G474" s="68"/>
      <c r="H474" s="162" t="s">
        <v>279</v>
      </c>
      <c r="I474" s="173">
        <v>150735.53351548137</v>
      </c>
      <c r="J474" s="168">
        <f>IFERROR(MIN('MP Calculations'!$E$30/I474,1),"-")</f>
        <v>0.24630200300931615</v>
      </c>
      <c r="K474" s="12"/>
      <c r="L474" s="159">
        <v>105.312303</v>
      </c>
      <c r="M474" s="187" t="s">
        <v>280</v>
      </c>
      <c r="N474" s="272">
        <v>560.03424299999995</v>
      </c>
      <c r="O474" s="186">
        <f t="shared" si="23"/>
        <v>58978.495889191625</v>
      </c>
      <c r="P474" s="186">
        <f t="shared" si="24"/>
        <v>14526.521671984616</v>
      </c>
      <c r="Q474" s="215">
        <f>IF(P474="-",0,P474/(1+'General inputs'!$H$30)^'MP Calculations'!$C$40)</f>
        <v>32267.60287915602</v>
      </c>
    </row>
    <row r="475" spans="3:17">
      <c r="C475" s="159"/>
      <c r="D475" s="165" t="s">
        <v>292</v>
      </c>
      <c r="E475" s="162">
        <v>26299</v>
      </c>
      <c r="F475" s="166" t="str">
        <f t="shared" si="22"/>
        <v>Date check - OK</v>
      </c>
      <c r="G475" s="68"/>
      <c r="H475" s="162" t="s">
        <v>279</v>
      </c>
      <c r="I475" s="173">
        <v>150735.53351548137</v>
      </c>
      <c r="J475" s="168">
        <f>IFERROR(MIN('MP Calculations'!$E$30/I475,1),"-")</f>
        <v>0.24630200300931615</v>
      </c>
      <c r="K475" s="12"/>
      <c r="L475" s="159">
        <v>147.761077</v>
      </c>
      <c r="M475" s="187" t="s">
        <v>280</v>
      </c>
      <c r="N475" s="272">
        <v>560.03424299999995</v>
      </c>
      <c r="O475" s="186">
        <f t="shared" si="23"/>
        <v>82751.262902559698</v>
      </c>
      <c r="P475" s="186">
        <f t="shared" si="24"/>
        <v>20381.80180445097</v>
      </c>
      <c r="Q475" s="215">
        <f>IF(P475="-",0,P475/(1+'General inputs'!$H$30)^'MP Calculations'!$C$40)</f>
        <v>45273.8722619369</v>
      </c>
    </row>
    <row r="476" spans="3:17">
      <c r="C476" s="159"/>
      <c r="D476" s="165" t="s">
        <v>292</v>
      </c>
      <c r="E476" s="162">
        <v>26299</v>
      </c>
      <c r="F476" s="166" t="str">
        <f t="shared" si="22"/>
        <v>Date check - OK</v>
      </c>
      <c r="G476" s="68"/>
      <c r="H476" s="162" t="s">
        <v>279</v>
      </c>
      <c r="I476" s="173">
        <v>150735.53351548137</v>
      </c>
      <c r="J476" s="168">
        <f>IFERROR(MIN('MP Calculations'!$E$30/I476,1),"-")</f>
        <v>0.24630200300931615</v>
      </c>
      <c r="K476" s="12"/>
      <c r="L476" s="159">
        <v>87.264612</v>
      </c>
      <c r="M476" s="187" t="s">
        <v>280</v>
      </c>
      <c r="N476" s="272">
        <v>560.03424299999995</v>
      </c>
      <c r="O476" s="186">
        <f t="shared" si="23"/>
        <v>48871.170922108708</v>
      </c>
      <c r="P476" s="186">
        <f t="shared" si="24"/>
        <v>12037.067287526022</v>
      </c>
      <c r="Q476" s="215">
        <f>IF(P476="-",0,P476/(1+'General inputs'!$H$30)^'MP Calculations'!$C$40)</f>
        <v>26737.805225089727</v>
      </c>
    </row>
    <row r="477" spans="3:17">
      <c r="C477" s="159"/>
      <c r="D477" s="165" t="s">
        <v>292</v>
      </c>
      <c r="E477" s="162">
        <v>26299</v>
      </c>
      <c r="F477" s="166" t="str">
        <f t="shared" si="22"/>
        <v>Date check - OK</v>
      </c>
      <c r="G477" s="68"/>
      <c r="H477" s="162" t="s">
        <v>279</v>
      </c>
      <c r="I477" s="173">
        <v>150735.53351548137</v>
      </c>
      <c r="J477" s="168">
        <f>IFERROR(MIN('MP Calculations'!$E$30/I477,1),"-")</f>
        <v>0.24630200300931615</v>
      </c>
      <c r="K477" s="12"/>
      <c r="L477" s="159">
        <v>56.741042</v>
      </c>
      <c r="M477" s="187" t="s">
        <v>280</v>
      </c>
      <c r="N477" s="272">
        <v>560.03424299999995</v>
      </c>
      <c r="O477" s="186">
        <f t="shared" si="23"/>
        <v>31776.926503501203</v>
      </c>
      <c r="P477" s="186">
        <f t="shared" si="24"/>
        <v>7826.7206472921716</v>
      </c>
      <c r="Q477" s="215">
        <f>IF(P477="-",0,P477/(1+'General inputs'!$H$30)^'MP Calculations'!$C$40)</f>
        <v>17385.408523499031</v>
      </c>
    </row>
    <row r="478" spans="3:17">
      <c r="C478" s="159"/>
      <c r="D478" s="165" t="s">
        <v>292</v>
      </c>
      <c r="E478" s="162">
        <v>26299</v>
      </c>
      <c r="F478" s="166" t="str">
        <f t="shared" si="22"/>
        <v>Date check - OK</v>
      </c>
      <c r="G478" s="68"/>
      <c r="H478" s="162" t="s">
        <v>279</v>
      </c>
      <c r="I478" s="173">
        <v>150735.53351548137</v>
      </c>
      <c r="J478" s="168">
        <f>IFERROR(MIN('MP Calculations'!$E$30/I478,1),"-")</f>
        <v>0.24630200300931615</v>
      </c>
      <c r="K478" s="12"/>
      <c r="L478" s="159">
        <v>80.159448999999995</v>
      </c>
      <c r="M478" s="187" t="s">
        <v>280</v>
      </c>
      <c r="N478" s="272">
        <v>560.03424299999995</v>
      </c>
      <c r="O478" s="186">
        <f t="shared" si="23"/>
        <v>44892.036340012099</v>
      </c>
      <c r="P478" s="186">
        <f t="shared" si="24"/>
        <v>11056.998469711991</v>
      </c>
      <c r="Q478" s="215">
        <f>IF(P478="-",0,P478/(1+'General inputs'!$H$30)^'MP Calculations'!$C$40)</f>
        <v>24560.789135377279</v>
      </c>
    </row>
    <row r="479" spans="3:17">
      <c r="C479" s="159"/>
      <c r="D479" s="165" t="s">
        <v>292</v>
      </c>
      <c r="E479" s="162">
        <v>26299</v>
      </c>
      <c r="F479" s="166" t="str">
        <f t="shared" si="22"/>
        <v>Date check - OK</v>
      </c>
      <c r="G479" s="68"/>
      <c r="H479" s="162" t="s">
        <v>279</v>
      </c>
      <c r="I479" s="173">
        <v>150735.53351548137</v>
      </c>
      <c r="J479" s="168">
        <f>IFERROR(MIN('MP Calculations'!$E$30/I479,1),"-")</f>
        <v>0.24630200300931615</v>
      </c>
      <c r="K479" s="12"/>
      <c r="L479" s="159">
        <v>35.844836000000001</v>
      </c>
      <c r="M479" s="187" t="s">
        <v>280</v>
      </c>
      <c r="N479" s="272">
        <v>560.03424299999995</v>
      </c>
      <c r="O479" s="186">
        <f t="shared" si="23"/>
        <v>20074.335594719145</v>
      </c>
      <c r="P479" s="186">
        <f t="shared" si="24"/>
        <v>4944.3490660605376</v>
      </c>
      <c r="Q479" s="215">
        <f>IF(P479="-",0,P479/(1+'General inputs'!$H$30)^'MP Calculations'!$C$40)</f>
        <v>10982.828220141339</v>
      </c>
    </row>
    <row r="480" spans="3:17">
      <c r="C480" s="159"/>
      <c r="D480" s="165" t="s">
        <v>292</v>
      </c>
      <c r="E480" s="162">
        <v>26299</v>
      </c>
      <c r="F480" s="166" t="str">
        <f t="shared" si="22"/>
        <v>Date check - OK</v>
      </c>
      <c r="G480" s="68"/>
      <c r="H480" s="162" t="s">
        <v>279</v>
      </c>
      <c r="I480" s="173">
        <v>150735.53351548137</v>
      </c>
      <c r="J480" s="168">
        <f>IFERROR(MIN('MP Calculations'!$E$30/I480,1),"-")</f>
        <v>0.24630200300931615</v>
      </c>
      <c r="K480" s="12"/>
      <c r="L480" s="159">
        <v>5.4779419999999996</v>
      </c>
      <c r="M480" s="187" t="s">
        <v>280</v>
      </c>
      <c r="N480" s="272">
        <v>560.03424299999995</v>
      </c>
      <c r="O480" s="186">
        <f t="shared" si="23"/>
        <v>3067.8351011679056</v>
      </c>
      <c r="P480" s="186">
        <f t="shared" si="24"/>
        <v>755.61393031994317</v>
      </c>
      <c r="Q480" s="215">
        <f>IF(P480="-",0,P480/(1+'General inputs'!$H$30)^'MP Calculations'!$C$40)</f>
        <v>1678.4369158753434</v>
      </c>
    </row>
    <row r="481" spans="3:17">
      <c r="C481" s="159"/>
      <c r="D481" s="165" t="s">
        <v>292</v>
      </c>
      <c r="E481" s="162">
        <v>26299</v>
      </c>
      <c r="F481" s="166" t="str">
        <f t="shared" si="22"/>
        <v>Date check - OK</v>
      </c>
      <c r="G481" s="68"/>
      <c r="H481" s="162" t="s">
        <v>279</v>
      </c>
      <c r="I481" s="173">
        <v>150735.53351548137</v>
      </c>
      <c r="J481" s="168">
        <f>IFERROR(MIN('MP Calculations'!$E$30/I481,1),"-")</f>
        <v>0.24630200300931615</v>
      </c>
      <c r="K481" s="12"/>
      <c r="L481" s="159">
        <v>136.67076599999999</v>
      </c>
      <c r="M481" s="187" t="s">
        <v>280</v>
      </c>
      <c r="N481" s="272">
        <v>560.03424299999995</v>
      </c>
      <c r="O481" s="186">
        <f t="shared" si="23"/>
        <v>76540.308977040128</v>
      </c>
      <c r="P481" s="186">
        <f t="shared" si="24"/>
        <v>18852.031411996926</v>
      </c>
      <c r="Q481" s="215">
        <f>IF(P481="-",0,P481/(1+'General inputs'!$H$30)^'MP Calculations'!$C$40)</f>
        <v>41875.810108131984</v>
      </c>
    </row>
    <row r="482" spans="3:17">
      <c r="C482" s="159"/>
      <c r="D482" s="165" t="s">
        <v>292</v>
      </c>
      <c r="E482" s="162">
        <v>26299</v>
      </c>
      <c r="F482" s="166" t="str">
        <f t="shared" si="22"/>
        <v>Date check - OK</v>
      </c>
      <c r="G482" s="68"/>
      <c r="H482" s="162" t="s">
        <v>279</v>
      </c>
      <c r="I482" s="173">
        <v>150735.53351548137</v>
      </c>
      <c r="J482" s="168">
        <f>IFERROR(MIN('MP Calculations'!$E$30/I482,1),"-")</f>
        <v>0.24630200300931615</v>
      </c>
      <c r="K482" s="12"/>
      <c r="L482" s="159">
        <v>21.614256999999998</v>
      </c>
      <c r="M482" s="187" t="s">
        <v>280</v>
      </c>
      <c r="N482" s="272">
        <v>560.03424299999995</v>
      </c>
      <c r="O482" s="186">
        <f t="shared" si="23"/>
        <v>12104.72405700245</v>
      </c>
      <c r="P482" s="186">
        <f t="shared" si="24"/>
        <v>2981.4177811147588</v>
      </c>
      <c r="Q482" s="215">
        <f>IF(P482="-",0,P482/(1+'General inputs'!$H$30)^'MP Calculations'!$C$40)</f>
        <v>6622.5905382015826</v>
      </c>
    </row>
    <row r="483" spans="3:17">
      <c r="C483" s="159"/>
      <c r="D483" s="165" t="s">
        <v>292</v>
      </c>
      <c r="E483" s="162">
        <v>26299</v>
      </c>
      <c r="F483" s="166" t="str">
        <f t="shared" si="22"/>
        <v>Date check - OK</v>
      </c>
      <c r="G483" s="68"/>
      <c r="H483" s="162" t="s">
        <v>279</v>
      </c>
      <c r="I483" s="173">
        <v>150735.53351548137</v>
      </c>
      <c r="J483" s="168">
        <f>IFERROR(MIN('MP Calculations'!$E$30/I483,1),"-")</f>
        <v>0.24630200300931615</v>
      </c>
      <c r="K483" s="12"/>
      <c r="L483" s="159">
        <v>21.427109000000002</v>
      </c>
      <c r="M483" s="187" t="s">
        <v>280</v>
      </c>
      <c r="N483" s="272">
        <v>560.03424299999995</v>
      </c>
      <c r="O483" s="186">
        <f t="shared" si="23"/>
        <v>11999.914768493487</v>
      </c>
      <c r="P483" s="186">
        <f t="shared" si="24"/>
        <v>2955.6030434210202</v>
      </c>
      <c r="Q483" s="215">
        <f>IF(P483="-",0,P483/(1+'General inputs'!$H$30)^'MP Calculations'!$C$40)</f>
        <v>6565.2485451808034</v>
      </c>
    </row>
    <row r="484" spans="3:17">
      <c r="C484" s="159"/>
      <c r="D484" s="165" t="s">
        <v>292</v>
      </c>
      <c r="E484" s="162">
        <v>26299</v>
      </c>
      <c r="F484" s="166" t="str">
        <f t="shared" si="22"/>
        <v>Date check - OK</v>
      </c>
      <c r="G484" s="68"/>
      <c r="H484" s="162" t="s">
        <v>279</v>
      </c>
      <c r="I484" s="173">
        <v>150735.53351548137</v>
      </c>
      <c r="J484" s="168">
        <f>IFERROR(MIN('MP Calculations'!$E$30/I484,1),"-")</f>
        <v>0.24630200300931615</v>
      </c>
      <c r="K484" s="12"/>
      <c r="L484" s="159">
        <v>30.849515</v>
      </c>
      <c r="M484" s="187" t="s">
        <v>280</v>
      </c>
      <c r="N484" s="272">
        <v>560.03424299999995</v>
      </c>
      <c r="O484" s="186">
        <f t="shared" si="23"/>
        <v>17276.784779942143</v>
      </c>
      <c r="P484" s="186">
        <f t="shared" si="24"/>
        <v>4255.3066968606172</v>
      </c>
      <c r="Q484" s="215">
        <f>IF(P484="-",0,P484/(1+'General inputs'!$H$30)^'MP Calculations'!$C$40)</f>
        <v>9452.2659810655441</v>
      </c>
    </row>
    <row r="485" spans="3:17">
      <c r="C485" s="159"/>
      <c r="D485" s="165" t="s">
        <v>292</v>
      </c>
      <c r="E485" s="162">
        <v>26299</v>
      </c>
      <c r="F485" s="166" t="str">
        <f t="shared" si="22"/>
        <v>Date check - OK</v>
      </c>
      <c r="G485" s="68"/>
      <c r="H485" s="162" t="s">
        <v>279</v>
      </c>
      <c r="I485" s="173">
        <v>150735.53351548137</v>
      </c>
      <c r="J485" s="168">
        <f>IFERROR(MIN('MP Calculations'!$E$30/I485,1),"-")</f>
        <v>0.24630200300931615</v>
      </c>
      <c r="K485" s="12"/>
      <c r="L485" s="159">
        <v>48.040961000000003</v>
      </c>
      <c r="M485" s="187" t="s">
        <v>280</v>
      </c>
      <c r="N485" s="272">
        <v>560.03424299999995</v>
      </c>
      <c r="O485" s="186">
        <f t="shared" si="23"/>
        <v>26904.583226627521</v>
      </c>
      <c r="P485" s="186">
        <f t="shared" si="24"/>
        <v>6626.6527388492086</v>
      </c>
      <c r="Q485" s="215">
        <f>IF(P485="-",0,P485/(1+'General inputs'!$H$30)^'MP Calculations'!$C$40)</f>
        <v>14719.710872537105</v>
      </c>
    </row>
    <row r="486" spans="3:17">
      <c r="C486" s="159"/>
      <c r="D486" s="165" t="s">
        <v>292</v>
      </c>
      <c r="E486" s="162">
        <v>26299</v>
      </c>
      <c r="F486" s="166" t="str">
        <f t="shared" si="22"/>
        <v>Date check - OK</v>
      </c>
      <c r="G486" s="68"/>
      <c r="H486" s="162" t="s">
        <v>279</v>
      </c>
      <c r="I486" s="173">
        <v>150735.53351548137</v>
      </c>
      <c r="J486" s="168">
        <f>IFERROR(MIN('MP Calculations'!$E$30/I486,1),"-")</f>
        <v>0.24630200300931615</v>
      </c>
      <c r="K486" s="12"/>
      <c r="L486" s="159">
        <v>5.3994410000000004</v>
      </c>
      <c r="M486" s="187" t="s">
        <v>280</v>
      </c>
      <c r="N486" s="272">
        <v>560.03424299999995</v>
      </c>
      <c r="O486" s="186">
        <f t="shared" si="23"/>
        <v>3023.8718530581627</v>
      </c>
      <c r="P486" s="186">
        <f t="shared" si="24"/>
        <v>744.78569425171804</v>
      </c>
      <c r="Q486" s="215">
        <f>IF(P486="-",0,P486/(1+'General inputs'!$H$30)^'MP Calculations'!$C$40)</f>
        <v>1654.3842741472768</v>
      </c>
    </row>
    <row r="487" spans="3:17">
      <c r="C487" s="159"/>
      <c r="D487" s="165" t="s">
        <v>292</v>
      </c>
      <c r="E487" s="162">
        <v>26299</v>
      </c>
      <c r="F487" s="166" t="str">
        <f t="shared" si="22"/>
        <v>Date check - OK</v>
      </c>
      <c r="G487" s="68"/>
      <c r="H487" s="162" t="s">
        <v>279</v>
      </c>
      <c r="I487" s="173">
        <v>150735.53351548137</v>
      </c>
      <c r="J487" s="168">
        <f>IFERROR(MIN('MP Calculations'!$E$30/I487,1),"-")</f>
        <v>0.24630200300931615</v>
      </c>
      <c r="K487" s="12"/>
      <c r="L487" s="159">
        <v>6.191192</v>
      </c>
      <c r="M487" s="187" t="s">
        <v>280</v>
      </c>
      <c r="N487" s="272">
        <v>560.03424299999995</v>
      </c>
      <c r="O487" s="186">
        <f t="shared" si="23"/>
        <v>3467.2795249876558</v>
      </c>
      <c r="P487" s="186">
        <f t="shared" si="24"/>
        <v>853.99789199764984</v>
      </c>
      <c r="Q487" s="215">
        <f>IF(P487="-",0,P487/(1+'General inputs'!$H$30)^'MP Calculations'!$C$40)</f>
        <v>1896.9761282744687</v>
      </c>
    </row>
    <row r="488" spans="3:17">
      <c r="C488" s="159"/>
      <c r="D488" s="165" t="s">
        <v>278</v>
      </c>
      <c r="E488" s="162">
        <v>26299</v>
      </c>
      <c r="F488" s="166" t="str">
        <f t="shared" si="22"/>
        <v>Date check - OK</v>
      </c>
      <c r="G488" s="68"/>
      <c r="H488" s="162" t="s">
        <v>279</v>
      </c>
      <c r="I488" s="173">
        <v>150735.53351548137</v>
      </c>
      <c r="J488" s="168">
        <f>IFERROR(MIN('MP Calculations'!$E$30/I488,1),"-")</f>
        <v>0.24630200300931615</v>
      </c>
      <c r="K488" s="12"/>
      <c r="L488" s="159">
        <v>0.81707300000000005</v>
      </c>
      <c r="M488" s="187" t="s">
        <v>280</v>
      </c>
      <c r="N488" s="272">
        <v>192.78728599999999</v>
      </c>
      <c r="O488" s="186">
        <f t="shared" si="23"/>
        <v>157.52128613387799</v>
      </c>
      <c r="P488" s="186">
        <f t="shared" si="24"/>
        <v>38.79780829137777</v>
      </c>
      <c r="Q488" s="215">
        <f>IF(P488="-",0,P488/(1+'General inputs'!$H$30)^'MP Calculations'!$C$40)</f>
        <v>86.181144997856066</v>
      </c>
    </row>
    <row r="489" spans="3:17">
      <c r="C489" s="159"/>
      <c r="D489" s="165" t="s">
        <v>289</v>
      </c>
      <c r="E489" s="162">
        <v>26299</v>
      </c>
      <c r="F489" s="166" t="str">
        <f t="shared" si="22"/>
        <v>Date check - OK</v>
      </c>
      <c r="G489" s="68"/>
      <c r="H489" s="162" t="s">
        <v>279</v>
      </c>
      <c r="I489" s="173">
        <v>150735.53351548137</v>
      </c>
      <c r="J489" s="168">
        <f>IFERROR(MIN('MP Calculations'!$E$30/I489,1),"-")</f>
        <v>0.24630200300931615</v>
      </c>
      <c r="K489" s="12"/>
      <c r="L489" s="159">
        <v>1.2266509999999999</v>
      </c>
      <c r="M489" s="187" t="s">
        <v>280</v>
      </c>
      <c r="N489" s="272">
        <v>315.45229399999999</v>
      </c>
      <c r="O489" s="186">
        <f t="shared" si="23"/>
        <v>386.94987188739395</v>
      </c>
      <c r="P489" s="186">
        <f t="shared" si="24"/>
        <v>95.306528510063401</v>
      </c>
      <c r="Q489" s="215">
        <f>IF(P489="-",0,P489/(1+'General inputs'!$H$30)^'MP Calculations'!$C$40)</f>
        <v>211.70334393846241</v>
      </c>
    </row>
    <row r="490" spans="3:17">
      <c r="C490" s="159"/>
      <c r="D490" s="165" t="s">
        <v>289</v>
      </c>
      <c r="E490" s="162">
        <v>26299</v>
      </c>
      <c r="F490" s="166" t="str">
        <f t="shared" si="22"/>
        <v>Date check - OK</v>
      </c>
      <c r="G490" s="68"/>
      <c r="H490" s="162" t="s">
        <v>279</v>
      </c>
      <c r="I490" s="173">
        <v>150735.53351548137</v>
      </c>
      <c r="J490" s="168">
        <f>IFERROR(MIN('MP Calculations'!$E$30/I490,1),"-")</f>
        <v>0.24630200300931615</v>
      </c>
      <c r="K490" s="12"/>
      <c r="L490" s="159">
        <v>0.82908099999999996</v>
      </c>
      <c r="M490" s="187" t="s">
        <v>280</v>
      </c>
      <c r="N490" s="272">
        <v>315.45229399999999</v>
      </c>
      <c r="O490" s="186">
        <f t="shared" si="23"/>
        <v>261.53550336181399</v>
      </c>
      <c r="P490" s="186">
        <f t="shared" si="24"/>
        <v>64.41671833606452</v>
      </c>
      <c r="Q490" s="215">
        <f>IF(P490="-",0,P490/(1+'General inputs'!$H$30)^'MP Calculations'!$C$40)</f>
        <v>143.08814821480956</v>
      </c>
    </row>
    <row r="491" spans="3:17">
      <c r="C491" s="159"/>
      <c r="D491" s="165" t="s">
        <v>278</v>
      </c>
      <c r="E491" s="162">
        <v>26299</v>
      </c>
      <c r="F491" s="166" t="str">
        <f t="shared" si="22"/>
        <v>Date check - OK</v>
      </c>
      <c r="G491" s="68"/>
      <c r="H491" s="162" t="s">
        <v>279</v>
      </c>
      <c r="I491" s="173">
        <v>150735.53351548137</v>
      </c>
      <c r="J491" s="168">
        <f>IFERROR(MIN('MP Calculations'!$E$30/I491,1),"-")</f>
        <v>0.24630200300931615</v>
      </c>
      <c r="K491" s="12"/>
      <c r="L491" s="159">
        <v>0.60042700000000004</v>
      </c>
      <c r="M491" s="187" t="s">
        <v>280</v>
      </c>
      <c r="N491" s="272">
        <v>192.78728599999999</v>
      </c>
      <c r="O491" s="186">
        <f t="shared" si="23"/>
        <v>115.75469177112201</v>
      </c>
      <c r="P491" s="186">
        <f t="shared" si="24"/>
        <v>28.510612440953356</v>
      </c>
      <c r="Q491" s="215">
        <f>IF(P491="-",0,P491/(1+'General inputs'!$H$30)^'MP Calculations'!$C$40)</f>
        <v>63.330309957161383</v>
      </c>
    </row>
    <row r="492" spans="3:17">
      <c r="C492" s="159"/>
      <c r="D492" s="165" t="s">
        <v>281</v>
      </c>
      <c r="E492" s="162">
        <v>26299</v>
      </c>
      <c r="F492" s="166" t="str">
        <f t="shared" si="22"/>
        <v>Date check - OK</v>
      </c>
      <c r="G492" s="68"/>
      <c r="H492" s="162" t="s">
        <v>279</v>
      </c>
      <c r="I492" s="173">
        <v>150735.53351548137</v>
      </c>
      <c r="J492" s="168">
        <f>IFERROR(MIN('MP Calculations'!$E$30/I492,1),"-")</f>
        <v>0.24630200300931615</v>
      </c>
      <c r="K492" s="12"/>
      <c r="L492" s="159">
        <v>1.098706</v>
      </c>
      <c r="M492" s="187" t="s">
        <v>280</v>
      </c>
      <c r="N492" s="272">
        <v>421.28581700000001</v>
      </c>
      <c r="O492" s="186">
        <f t="shared" si="23"/>
        <v>462.86925485280199</v>
      </c>
      <c r="P492" s="186">
        <f t="shared" si="24"/>
        <v>114.00562460167475</v>
      </c>
      <c r="Q492" s="215">
        <f>IF(P492="-",0,P492/(1+'General inputs'!$H$30)^'MP Calculations'!$C$40)</f>
        <v>253.23944050085856</v>
      </c>
    </row>
    <row r="493" spans="3:17">
      <c r="C493" s="159"/>
      <c r="D493" s="165" t="s">
        <v>291</v>
      </c>
      <c r="E493" s="162">
        <v>26299</v>
      </c>
      <c r="F493" s="166" t="str">
        <f t="shared" si="22"/>
        <v>Date check - OK</v>
      </c>
      <c r="G493" s="68"/>
      <c r="H493" s="162" t="s">
        <v>279</v>
      </c>
      <c r="I493" s="173">
        <v>150735.53351548137</v>
      </c>
      <c r="J493" s="168">
        <f>IFERROR(MIN('MP Calculations'!$E$30/I493,1),"-")</f>
        <v>0.24630200300931615</v>
      </c>
      <c r="K493" s="12"/>
      <c r="L493" s="159">
        <v>16.767617000000001</v>
      </c>
      <c r="M493" s="187" t="s">
        <v>280</v>
      </c>
      <c r="N493" s="272">
        <v>297.51652200000001</v>
      </c>
      <c r="O493" s="186">
        <f t="shared" si="23"/>
        <v>4988.6430920680741</v>
      </c>
      <c r="P493" s="186">
        <f t="shared" si="24"/>
        <v>1228.712785874955</v>
      </c>
      <c r="Q493" s="215">
        <f>IF(P493="-",0,P493/(1+'General inputs'!$H$30)^'MP Calculations'!$C$40)</f>
        <v>2729.3262022675144</v>
      </c>
    </row>
    <row r="494" spans="3:17">
      <c r="C494" s="159"/>
      <c r="D494" s="165" t="s">
        <v>291</v>
      </c>
      <c r="E494" s="162">
        <v>26299</v>
      </c>
      <c r="F494" s="166" t="str">
        <f t="shared" si="22"/>
        <v>Date check - OK</v>
      </c>
      <c r="G494" s="68"/>
      <c r="H494" s="162" t="s">
        <v>279</v>
      </c>
      <c r="I494" s="173">
        <v>150735.53351548137</v>
      </c>
      <c r="J494" s="168">
        <f>IFERROR(MIN('MP Calculations'!$E$30/I494,1),"-")</f>
        <v>0.24630200300931615</v>
      </c>
      <c r="K494" s="12"/>
      <c r="L494" s="159">
        <v>17.297694</v>
      </c>
      <c r="M494" s="187" t="s">
        <v>280</v>
      </c>
      <c r="N494" s="272">
        <v>297.51652200000001</v>
      </c>
      <c r="O494" s="186">
        <f t="shared" si="23"/>
        <v>5146.3497575002684</v>
      </c>
      <c r="P494" s="186">
        <f t="shared" si="24"/>
        <v>1267.5562534588246</v>
      </c>
      <c r="Q494" s="215">
        <f>IF(P494="-",0,P494/(1+'General inputs'!$H$30)^'MP Calculations'!$C$40)</f>
        <v>2815.6087697497846</v>
      </c>
    </row>
    <row r="495" spans="3:17">
      <c r="C495" s="159"/>
      <c r="D495" s="165" t="s">
        <v>278</v>
      </c>
      <c r="E495" s="162">
        <v>26364</v>
      </c>
      <c r="F495" s="166" t="str">
        <f t="shared" si="22"/>
        <v>Date check - OK</v>
      </c>
      <c r="G495" s="68"/>
      <c r="H495" s="162" t="s">
        <v>279</v>
      </c>
      <c r="I495" s="173">
        <v>150735.53351548137</v>
      </c>
      <c r="J495" s="168">
        <f>IFERROR(MIN('MP Calculations'!$E$30/I495,1),"-")</f>
        <v>0.24630200300931615</v>
      </c>
      <c r="K495" s="12"/>
      <c r="L495" s="159">
        <v>3.047488</v>
      </c>
      <c r="M495" s="187" t="s">
        <v>280</v>
      </c>
      <c r="N495" s="272">
        <v>192.78728599999999</v>
      </c>
      <c r="O495" s="186">
        <f t="shared" si="23"/>
        <v>587.51694063756793</v>
      </c>
      <c r="P495" s="186">
        <f t="shared" si="24"/>
        <v>144.70659928093846</v>
      </c>
      <c r="Q495" s="215">
        <f>IF(P495="-",0,P495/(1+'General inputs'!$H$30)^'MP Calculations'!$C$40)</f>
        <v>321.43517801619475</v>
      </c>
    </row>
    <row r="496" spans="3:17">
      <c r="C496" s="159"/>
      <c r="D496" s="165" t="s">
        <v>278</v>
      </c>
      <c r="E496" s="162">
        <v>26373</v>
      </c>
      <c r="F496" s="166" t="str">
        <f t="shared" si="22"/>
        <v>Date check - OK</v>
      </c>
      <c r="G496" s="68"/>
      <c r="H496" s="162" t="s">
        <v>279</v>
      </c>
      <c r="I496" s="173">
        <v>150735.53351548137</v>
      </c>
      <c r="J496" s="168">
        <f>IFERROR(MIN('MP Calculations'!$E$30/I496,1),"-")</f>
        <v>0.24630200300931615</v>
      </c>
      <c r="K496" s="12"/>
      <c r="L496" s="159">
        <v>0.60275900000000004</v>
      </c>
      <c r="M496" s="187" t="s">
        <v>280</v>
      </c>
      <c r="N496" s="272">
        <v>192.78728599999999</v>
      </c>
      <c r="O496" s="186">
        <f t="shared" si="23"/>
        <v>116.20427172207401</v>
      </c>
      <c r="P496" s="186">
        <f t="shared" si="24"/>
        <v>28.621344883385664</v>
      </c>
      <c r="Q496" s="215">
        <f>IF(P496="-",0,P496/(1+'General inputs'!$H$30)^'MP Calculations'!$C$40)</f>
        <v>63.576278714096198</v>
      </c>
    </row>
    <row r="497" spans="3:17">
      <c r="C497" s="159"/>
      <c r="D497" s="165" t="s">
        <v>278</v>
      </c>
      <c r="E497" s="162">
        <v>26373</v>
      </c>
      <c r="F497" s="166" t="str">
        <f t="shared" si="22"/>
        <v>Date check - OK</v>
      </c>
      <c r="G497" s="68"/>
      <c r="H497" s="162" t="s">
        <v>279</v>
      </c>
      <c r="I497" s="173">
        <v>150735.53351548137</v>
      </c>
      <c r="J497" s="168">
        <f>IFERROR(MIN('MP Calculations'!$E$30/I497,1),"-")</f>
        <v>0.24630200300931615</v>
      </c>
      <c r="K497" s="12"/>
      <c r="L497" s="159">
        <v>5.1799609999999996</v>
      </c>
      <c r="M497" s="187" t="s">
        <v>280</v>
      </c>
      <c r="N497" s="272">
        <v>192.78728599999999</v>
      </c>
      <c r="O497" s="186">
        <f t="shared" si="23"/>
        <v>998.63062277584595</v>
      </c>
      <c r="P497" s="186">
        <f t="shared" si="24"/>
        <v>245.96472265613167</v>
      </c>
      <c r="Q497" s="215">
        <f>IF(P497="-",0,P497/(1+'General inputs'!$H$30)^'MP Calculations'!$C$40)</f>
        <v>546.35873419417783</v>
      </c>
    </row>
    <row r="498" spans="3:17">
      <c r="C498" s="159"/>
      <c r="D498" s="165" t="s">
        <v>278</v>
      </c>
      <c r="E498" s="162">
        <v>26375</v>
      </c>
      <c r="F498" s="166" t="str">
        <f t="shared" si="22"/>
        <v>Date check - OK</v>
      </c>
      <c r="G498" s="68"/>
      <c r="H498" s="162" t="s">
        <v>279</v>
      </c>
      <c r="I498" s="173">
        <v>150735.53351548137</v>
      </c>
      <c r="J498" s="168">
        <f>IFERROR(MIN('MP Calculations'!$E$30/I498,1),"-")</f>
        <v>0.24630200300931615</v>
      </c>
      <c r="K498" s="12"/>
      <c r="L498" s="159">
        <v>40.222574999999999</v>
      </c>
      <c r="M498" s="187" t="s">
        <v>280</v>
      </c>
      <c r="N498" s="272">
        <v>192.78728599999999</v>
      </c>
      <c r="O498" s="186">
        <f t="shared" si="23"/>
        <v>7754.4010701814495</v>
      </c>
      <c r="P498" s="186">
        <f t="shared" si="24"/>
        <v>1909.9245157232758</v>
      </c>
      <c r="Q498" s="215">
        <f>IF(P498="-",0,P498/(1+'General inputs'!$H$30)^'MP Calculations'!$C$40)</f>
        <v>4242.4943282450158</v>
      </c>
    </row>
    <row r="499" spans="3:17">
      <c r="C499" s="159"/>
      <c r="D499" s="165" t="s">
        <v>278</v>
      </c>
      <c r="E499" s="162">
        <v>26375</v>
      </c>
      <c r="F499" s="166" t="str">
        <f t="shared" si="22"/>
        <v>Date check - OK</v>
      </c>
      <c r="G499" s="68"/>
      <c r="H499" s="162" t="s">
        <v>279</v>
      </c>
      <c r="I499" s="173">
        <v>150735.53351548137</v>
      </c>
      <c r="J499" s="168">
        <f>IFERROR(MIN('MP Calculations'!$E$30/I499,1),"-")</f>
        <v>0.24630200300931615</v>
      </c>
      <c r="K499" s="12"/>
      <c r="L499" s="159">
        <v>33.059902000000001</v>
      </c>
      <c r="M499" s="187" t="s">
        <v>280</v>
      </c>
      <c r="N499" s="272">
        <v>192.78728599999999</v>
      </c>
      <c r="O499" s="186">
        <f t="shared" si="23"/>
        <v>6373.5287820059721</v>
      </c>
      <c r="P499" s="186">
        <f t="shared" si="24"/>
        <v>1569.8129052455981</v>
      </c>
      <c r="Q499" s="215">
        <f>IF(P499="-",0,P499/(1+'General inputs'!$H$30)^'MP Calculations'!$C$40)</f>
        <v>3487.0081472241914</v>
      </c>
    </row>
    <row r="500" spans="3:17">
      <c r="C500" s="159"/>
      <c r="D500" s="165" t="s">
        <v>278</v>
      </c>
      <c r="E500" s="162">
        <v>26375</v>
      </c>
      <c r="F500" s="166" t="str">
        <f t="shared" si="22"/>
        <v>Date check - OK</v>
      </c>
      <c r="G500" s="68"/>
      <c r="H500" s="162" t="s">
        <v>279</v>
      </c>
      <c r="I500" s="173">
        <v>150735.53351548137</v>
      </c>
      <c r="J500" s="168">
        <f>IFERROR(MIN('MP Calculations'!$E$30/I500,1),"-")</f>
        <v>0.24630200300931615</v>
      </c>
      <c r="K500" s="12"/>
      <c r="L500" s="159">
        <v>42.660491</v>
      </c>
      <c r="M500" s="187" t="s">
        <v>280</v>
      </c>
      <c r="N500" s="272">
        <v>192.78728599999999</v>
      </c>
      <c r="O500" s="186">
        <f t="shared" si="23"/>
        <v>8224.4002793174259</v>
      </c>
      <c r="P500" s="186">
        <f t="shared" si="24"/>
        <v>2025.6862623462612</v>
      </c>
      <c r="Q500" s="215">
        <f>IF(P500="-",0,P500/(1+'General inputs'!$H$30)^'MP Calculations'!$C$40)</f>
        <v>4499.6346232842516</v>
      </c>
    </row>
    <row r="501" spans="3:17">
      <c r="C501" s="159"/>
      <c r="D501" s="165" t="s">
        <v>278</v>
      </c>
      <c r="E501" s="162">
        <v>26375</v>
      </c>
      <c r="F501" s="166" t="str">
        <f t="shared" si="22"/>
        <v>Date check - OK</v>
      </c>
      <c r="G501" s="68"/>
      <c r="H501" s="162" t="s">
        <v>279</v>
      </c>
      <c r="I501" s="173">
        <v>150735.53351548137</v>
      </c>
      <c r="J501" s="168">
        <f>IFERROR(MIN('MP Calculations'!$E$30/I501,1),"-")</f>
        <v>0.24630200300931615</v>
      </c>
      <c r="K501" s="12"/>
      <c r="L501" s="159">
        <v>34.392094999999998</v>
      </c>
      <c r="M501" s="187" t="s">
        <v>280</v>
      </c>
      <c r="N501" s="272">
        <v>192.78728599999999</v>
      </c>
      <c r="O501" s="186">
        <f t="shared" si="23"/>
        <v>6630.3586549041693</v>
      </c>
      <c r="P501" s="186">
        <f t="shared" si="24"/>
        <v>1633.0706173730521</v>
      </c>
      <c r="Q501" s="215">
        <f>IF(P501="-",0,P501/(1+'General inputs'!$H$30)^'MP Calculations'!$C$40)</f>
        <v>3627.5218076904266</v>
      </c>
    </row>
    <row r="502" spans="3:17">
      <c r="C502" s="159"/>
      <c r="D502" s="165" t="s">
        <v>278</v>
      </c>
      <c r="E502" s="162">
        <v>26375</v>
      </c>
      <c r="F502" s="166" t="str">
        <f t="shared" si="22"/>
        <v>Date check - OK</v>
      </c>
      <c r="G502" s="68"/>
      <c r="H502" s="162" t="s">
        <v>279</v>
      </c>
      <c r="I502" s="173">
        <v>150735.53351548137</v>
      </c>
      <c r="J502" s="168">
        <f>IFERROR(MIN('MP Calculations'!$E$30/I502,1),"-")</f>
        <v>0.24630200300931615</v>
      </c>
      <c r="K502" s="12"/>
      <c r="L502" s="159">
        <v>18.874554</v>
      </c>
      <c r="M502" s="187" t="s">
        <v>280</v>
      </c>
      <c r="N502" s="272">
        <v>192.78728599999999</v>
      </c>
      <c r="O502" s="186">
        <f t="shared" si="23"/>
        <v>3638.7740401204437</v>
      </c>
      <c r="P502" s="186">
        <f t="shared" si="24"/>
        <v>896.23733457996707</v>
      </c>
      <c r="Q502" s="215">
        <f>IF(P502="-",0,P502/(1+'General inputs'!$H$30)^'MP Calculations'!$C$40)</f>
        <v>1990.8021376839818</v>
      </c>
    </row>
    <row r="503" spans="3:17">
      <c r="C503" s="159"/>
      <c r="D503" s="165" t="s">
        <v>278</v>
      </c>
      <c r="E503" s="162">
        <v>26375</v>
      </c>
      <c r="F503" s="166" t="str">
        <f t="shared" si="22"/>
        <v>Date check - OK</v>
      </c>
      <c r="G503" s="68"/>
      <c r="H503" s="162" t="s">
        <v>279</v>
      </c>
      <c r="I503" s="173">
        <v>150735.53351548137</v>
      </c>
      <c r="J503" s="168">
        <f>IFERROR(MIN('MP Calculations'!$E$30/I503,1),"-")</f>
        <v>0.24630200300931615</v>
      </c>
      <c r="K503" s="12"/>
      <c r="L503" s="159">
        <v>34.654420000000002</v>
      </c>
      <c r="M503" s="187" t="s">
        <v>280</v>
      </c>
      <c r="N503" s="272">
        <v>192.78728599999999</v>
      </c>
      <c r="O503" s="186">
        <f t="shared" si="23"/>
        <v>6680.9315797041199</v>
      </c>
      <c r="P503" s="186">
        <f t="shared" si="24"/>
        <v>1645.5268300493194</v>
      </c>
      <c r="Q503" s="215">
        <f>IF(P503="-",0,P503/(1+'General inputs'!$H$30)^'MP Calculations'!$C$40)</f>
        <v>3655.190655959263</v>
      </c>
    </row>
    <row r="504" spans="3:17">
      <c r="C504" s="159"/>
      <c r="D504" s="165" t="s">
        <v>278</v>
      </c>
      <c r="E504" s="162">
        <v>26375</v>
      </c>
      <c r="F504" s="166" t="str">
        <f t="shared" si="22"/>
        <v>Date check - OK</v>
      </c>
      <c r="G504" s="68"/>
      <c r="H504" s="162" t="s">
        <v>279</v>
      </c>
      <c r="I504" s="173">
        <v>150735.53351548137</v>
      </c>
      <c r="J504" s="168">
        <f>IFERROR(MIN('MP Calculations'!$E$30/I504,1),"-")</f>
        <v>0.24630200300931615</v>
      </c>
      <c r="K504" s="12"/>
      <c r="L504" s="159">
        <v>6.5492119999999998</v>
      </c>
      <c r="M504" s="187" t="s">
        <v>280</v>
      </c>
      <c r="N504" s="272">
        <v>192.78728599999999</v>
      </c>
      <c r="O504" s="186">
        <f t="shared" si="23"/>
        <v>1262.604806918632</v>
      </c>
      <c r="P504" s="186">
        <f t="shared" si="24"/>
        <v>310.98209295324995</v>
      </c>
      <c r="Q504" s="215">
        <f>IF(P504="-",0,P504/(1+'General inputs'!$H$30)^'MP Calculations'!$C$40)</f>
        <v>690.7811040062503</v>
      </c>
    </row>
    <row r="505" spans="3:17">
      <c r="C505" s="159"/>
      <c r="D505" s="165" t="s">
        <v>278</v>
      </c>
      <c r="E505" s="162">
        <v>26375</v>
      </c>
      <c r="F505" s="166" t="str">
        <f t="shared" si="22"/>
        <v>Date check - OK</v>
      </c>
      <c r="G505" s="68"/>
      <c r="H505" s="162" t="s">
        <v>279</v>
      </c>
      <c r="I505" s="173">
        <v>150735.53351548137</v>
      </c>
      <c r="J505" s="168">
        <f>IFERROR(MIN('MP Calculations'!$E$30/I505,1),"-")</f>
        <v>0.24630200300931615</v>
      </c>
      <c r="K505" s="12"/>
      <c r="L505" s="159">
        <v>1.5004219999999999</v>
      </c>
      <c r="M505" s="187" t="s">
        <v>280</v>
      </c>
      <c r="N505" s="272">
        <v>192.78728599999999</v>
      </c>
      <c r="O505" s="186">
        <f t="shared" si="23"/>
        <v>289.262285234692</v>
      </c>
      <c r="P505" s="186">
        <f t="shared" si="24"/>
        <v>71.245880248356769</v>
      </c>
      <c r="Q505" s="215">
        <f>IF(P505="-",0,P505/(1+'General inputs'!$H$30)^'MP Calculations'!$C$40)</f>
        <v>158.25769048784281</v>
      </c>
    </row>
    <row r="506" spans="3:17">
      <c r="C506" s="159"/>
      <c r="D506" s="165" t="s">
        <v>278</v>
      </c>
      <c r="E506" s="162">
        <v>26394</v>
      </c>
      <c r="F506" s="166" t="str">
        <f t="shared" si="22"/>
        <v>Date check - OK</v>
      </c>
      <c r="G506" s="68"/>
      <c r="H506" s="162" t="s">
        <v>279</v>
      </c>
      <c r="I506" s="173">
        <v>150735.53351548137</v>
      </c>
      <c r="J506" s="168">
        <f>IFERROR(MIN('MP Calculations'!$E$30/I506,1),"-")</f>
        <v>0.24630200300931615</v>
      </c>
      <c r="K506" s="12"/>
      <c r="L506" s="159">
        <v>27.629691999999999</v>
      </c>
      <c r="M506" s="187" t="s">
        <v>280</v>
      </c>
      <c r="N506" s="272">
        <v>192.78728599999999</v>
      </c>
      <c r="O506" s="186">
        <f t="shared" si="23"/>
        <v>5326.6533336959119</v>
      </c>
      <c r="P506" s="186">
        <f t="shared" si="24"/>
        <v>1311.9653854255544</v>
      </c>
      <c r="Q506" s="215">
        <f>IF(P506="-",0,P506/(1+'General inputs'!$H$30)^'MP Calculations'!$C$40)</f>
        <v>2914.2542863343956</v>
      </c>
    </row>
    <row r="507" spans="3:17">
      <c r="C507" s="159"/>
      <c r="D507" s="165" t="s">
        <v>278</v>
      </c>
      <c r="E507" s="162">
        <v>26394</v>
      </c>
      <c r="F507" s="166" t="str">
        <f t="shared" si="22"/>
        <v>Date check - OK</v>
      </c>
      <c r="G507" s="68"/>
      <c r="H507" s="162" t="s">
        <v>279</v>
      </c>
      <c r="I507" s="173">
        <v>150735.53351548137</v>
      </c>
      <c r="J507" s="168">
        <f>IFERROR(MIN('MP Calculations'!$E$30/I507,1),"-")</f>
        <v>0.24630200300931615</v>
      </c>
      <c r="K507" s="12"/>
      <c r="L507" s="159">
        <v>30.992788000000001</v>
      </c>
      <c r="M507" s="187" t="s">
        <v>280</v>
      </c>
      <c r="N507" s="272">
        <v>192.78728599999999</v>
      </c>
      <c r="O507" s="186">
        <f t="shared" si="23"/>
        <v>5975.0154840933683</v>
      </c>
      <c r="P507" s="186">
        <f t="shared" si="24"/>
        <v>1471.6582817438755</v>
      </c>
      <c r="Q507" s="215">
        <f>IF(P507="-",0,P507/(1+'General inputs'!$H$30)^'MP Calculations'!$C$40)</f>
        <v>3268.978361193937</v>
      </c>
    </row>
    <row r="508" spans="3:17">
      <c r="C508" s="159"/>
      <c r="D508" s="165" t="s">
        <v>278</v>
      </c>
      <c r="E508" s="162">
        <v>26394</v>
      </c>
      <c r="F508" s="166" t="str">
        <f t="shared" si="22"/>
        <v>Date check - OK</v>
      </c>
      <c r="G508" s="68"/>
      <c r="H508" s="162" t="s">
        <v>279</v>
      </c>
      <c r="I508" s="173">
        <v>150735.53351548137</v>
      </c>
      <c r="J508" s="168">
        <f>IFERROR(MIN('MP Calculations'!$E$30/I508,1),"-")</f>
        <v>0.24630200300931615</v>
      </c>
      <c r="K508" s="12"/>
      <c r="L508" s="159">
        <v>37.760871999999999</v>
      </c>
      <c r="M508" s="187" t="s">
        <v>280</v>
      </c>
      <c r="N508" s="272">
        <v>192.78728599999999</v>
      </c>
      <c r="O508" s="186">
        <f t="shared" si="23"/>
        <v>7279.8160298733919</v>
      </c>
      <c r="P508" s="186">
        <f t="shared" si="24"/>
        <v>1793.0332696971441</v>
      </c>
      <c r="Q508" s="215">
        <f>IF(P508="-",0,P508/(1+'General inputs'!$H$30)^'MP Calculations'!$C$40)</f>
        <v>3982.8450885997736</v>
      </c>
    </row>
    <row r="509" spans="3:17">
      <c r="C509" s="159"/>
      <c r="D509" s="165" t="s">
        <v>278</v>
      </c>
      <c r="E509" s="162">
        <v>26394</v>
      </c>
      <c r="F509" s="166" t="str">
        <f t="shared" si="22"/>
        <v>Date check - OK</v>
      </c>
      <c r="G509" s="68"/>
      <c r="H509" s="162" t="s">
        <v>279</v>
      </c>
      <c r="I509" s="173">
        <v>150735.53351548137</v>
      </c>
      <c r="J509" s="168">
        <f>IFERROR(MIN('MP Calculations'!$E$30/I509,1),"-")</f>
        <v>0.24630200300931615</v>
      </c>
      <c r="K509" s="12"/>
      <c r="L509" s="159">
        <v>0.86893200000000004</v>
      </c>
      <c r="M509" s="187" t="s">
        <v>280</v>
      </c>
      <c r="N509" s="272">
        <v>192.78728599999999</v>
      </c>
      <c r="O509" s="186">
        <f t="shared" si="23"/>
        <v>167.51904199855201</v>
      </c>
      <c r="P509" s="186">
        <f t="shared" si="24"/>
        <v>41.260275586445118</v>
      </c>
      <c r="Q509" s="215">
        <f>IF(P509="-",0,P509/(1+'General inputs'!$H$30)^'MP Calculations'!$C$40)</f>
        <v>91.650996526965244</v>
      </c>
    </row>
    <row r="510" spans="3:17">
      <c r="C510" s="159"/>
      <c r="D510" s="165" t="s">
        <v>278</v>
      </c>
      <c r="E510" s="162">
        <v>26420</v>
      </c>
      <c r="F510" s="166" t="str">
        <f t="shared" si="22"/>
        <v>Date check - OK</v>
      </c>
      <c r="G510" s="68"/>
      <c r="H510" s="162" t="s">
        <v>279</v>
      </c>
      <c r="I510" s="173">
        <v>150735.53351548137</v>
      </c>
      <c r="J510" s="168">
        <f>IFERROR(MIN('MP Calculations'!$E$30/I510,1),"-")</f>
        <v>0.24630200300931615</v>
      </c>
      <c r="K510" s="12"/>
      <c r="L510" s="159">
        <v>15.319772</v>
      </c>
      <c r="M510" s="187" t="s">
        <v>280</v>
      </c>
      <c r="N510" s="272">
        <v>192.78728599999999</v>
      </c>
      <c r="O510" s="186">
        <f t="shared" si="23"/>
        <v>2953.4572660187919</v>
      </c>
      <c r="P510" s="186">
        <f t="shared" si="24"/>
        <v>727.44244042284708</v>
      </c>
      <c r="Q510" s="215">
        <f>IF(P510="-",0,P510/(1+'General inputs'!$H$30)^'MP Calculations'!$C$40)</f>
        <v>1615.8598950963931</v>
      </c>
    </row>
    <row r="511" spans="3:17">
      <c r="C511" s="159"/>
      <c r="D511" s="165" t="s">
        <v>278</v>
      </c>
      <c r="E511" s="162">
        <v>26423</v>
      </c>
      <c r="F511" s="166" t="str">
        <f t="shared" si="22"/>
        <v>Date check - OK</v>
      </c>
      <c r="G511" s="68"/>
      <c r="H511" s="162" t="s">
        <v>279</v>
      </c>
      <c r="I511" s="173">
        <v>150735.53351548137</v>
      </c>
      <c r="J511" s="168">
        <f>IFERROR(MIN('MP Calculations'!$E$30/I511,1),"-")</f>
        <v>0.24630200300931615</v>
      </c>
      <c r="K511" s="12"/>
      <c r="L511" s="159">
        <v>48.817261999999999</v>
      </c>
      <c r="M511" s="187" t="s">
        <v>280</v>
      </c>
      <c r="N511" s="272">
        <v>192.78728599999999</v>
      </c>
      <c r="O511" s="186">
        <f t="shared" si="23"/>
        <v>9411.3474509309308</v>
      </c>
      <c r="P511" s="186">
        <f t="shared" si="24"/>
        <v>2318.0337281809102</v>
      </c>
      <c r="Q511" s="215">
        <f>IF(P511="-",0,P511/(1+'General inputs'!$H$30)^'MP Calculations'!$C$40)</f>
        <v>5149.0228349490544</v>
      </c>
    </row>
    <row r="512" spans="3:17">
      <c r="C512" s="159"/>
      <c r="D512" s="165" t="s">
        <v>278</v>
      </c>
      <c r="E512" s="162">
        <v>26423</v>
      </c>
      <c r="F512" s="166" t="str">
        <f t="shared" si="22"/>
        <v>Date check - OK</v>
      </c>
      <c r="G512" s="68"/>
      <c r="H512" s="162" t="s">
        <v>279</v>
      </c>
      <c r="I512" s="173">
        <v>150735.53351548137</v>
      </c>
      <c r="J512" s="168">
        <f>IFERROR(MIN('MP Calculations'!$E$30/I512,1),"-")</f>
        <v>0.24630200300931615</v>
      </c>
      <c r="K512" s="12"/>
      <c r="L512" s="159">
        <v>2.76329</v>
      </c>
      <c r="M512" s="187" t="s">
        <v>280</v>
      </c>
      <c r="N512" s="272">
        <v>192.78728599999999</v>
      </c>
      <c r="O512" s="186">
        <f t="shared" si="23"/>
        <v>532.72717953094002</v>
      </c>
      <c r="P512" s="186">
        <f t="shared" si="24"/>
        <v>131.21177137597408</v>
      </c>
      <c r="Q512" s="215">
        <f>IF(P512="-",0,P512/(1+'General inputs'!$H$30)^'MP Calculations'!$C$40)</f>
        <v>291.45926515883605</v>
      </c>
    </row>
    <row r="513" spans="3:17">
      <c r="C513" s="159"/>
      <c r="D513" s="165" t="s">
        <v>278</v>
      </c>
      <c r="E513" s="162">
        <v>26453</v>
      </c>
      <c r="F513" s="166" t="str">
        <f t="shared" si="22"/>
        <v>Date check - OK</v>
      </c>
      <c r="G513" s="68"/>
      <c r="H513" s="162" t="s">
        <v>279</v>
      </c>
      <c r="I513" s="173">
        <v>150735.53351548137</v>
      </c>
      <c r="J513" s="168">
        <f>IFERROR(MIN('MP Calculations'!$E$30/I513,1),"-")</f>
        <v>0.24630200300931615</v>
      </c>
      <c r="K513" s="12"/>
      <c r="L513" s="159">
        <v>0.60846199999999995</v>
      </c>
      <c r="M513" s="187" t="s">
        <v>280</v>
      </c>
      <c r="N513" s="272">
        <v>192.78728599999999</v>
      </c>
      <c r="O513" s="186">
        <f t="shared" si="23"/>
        <v>117.30373761413199</v>
      </c>
      <c r="P513" s="186">
        <f t="shared" si="24"/>
        <v>28.892145534839969</v>
      </c>
      <c r="Q513" s="215">
        <f>IF(P513="-",0,P513/(1+'General inputs'!$H$30)^'MP Calculations'!$C$40)</f>
        <v>64.17780522387288</v>
      </c>
    </row>
    <row r="514" spans="3:17">
      <c r="C514" s="159"/>
      <c r="D514" s="165" t="s">
        <v>278</v>
      </c>
      <c r="E514" s="162">
        <v>26453</v>
      </c>
      <c r="F514" s="166" t="str">
        <f t="shared" si="22"/>
        <v>Date check - OK</v>
      </c>
      <c r="G514" s="68"/>
      <c r="H514" s="162" t="s">
        <v>279</v>
      </c>
      <c r="I514" s="173">
        <v>150735.53351548137</v>
      </c>
      <c r="J514" s="168">
        <f>IFERROR(MIN('MP Calculations'!$E$30/I514,1),"-")</f>
        <v>0.24630200300931615</v>
      </c>
      <c r="K514" s="12"/>
      <c r="L514" s="159">
        <v>38.214790999999998</v>
      </c>
      <c r="M514" s="187" t="s">
        <v>280</v>
      </c>
      <c r="N514" s="272">
        <v>192.78728599999999</v>
      </c>
      <c r="O514" s="186">
        <f t="shared" si="23"/>
        <v>7367.3258419472259</v>
      </c>
      <c r="P514" s="186">
        <f t="shared" si="24"/>
        <v>1814.5871116938984</v>
      </c>
      <c r="Q514" s="215">
        <f>IF(P514="-",0,P514/(1+'General inputs'!$H$30)^'MP Calculations'!$C$40)</f>
        <v>4030.7224008549601</v>
      </c>
    </row>
    <row r="515" spans="3:17">
      <c r="C515" s="159"/>
      <c r="D515" s="165" t="s">
        <v>278</v>
      </c>
      <c r="E515" s="162">
        <v>26453</v>
      </c>
      <c r="F515" s="166" t="str">
        <f t="shared" si="22"/>
        <v>Date check - OK</v>
      </c>
      <c r="G515" s="68"/>
      <c r="H515" s="162" t="s">
        <v>279</v>
      </c>
      <c r="I515" s="173">
        <v>150735.53351548137</v>
      </c>
      <c r="J515" s="168">
        <f>IFERROR(MIN('MP Calculations'!$E$30/I515,1),"-")</f>
        <v>0.24630200300931615</v>
      </c>
      <c r="K515" s="12"/>
      <c r="L515" s="159">
        <v>51.528486999999998</v>
      </c>
      <c r="M515" s="187" t="s">
        <v>280</v>
      </c>
      <c r="N515" s="272">
        <v>192.78728599999999</v>
      </c>
      <c r="O515" s="186">
        <f t="shared" si="23"/>
        <v>9934.037160416281</v>
      </c>
      <c r="P515" s="186">
        <f t="shared" si="24"/>
        <v>2446.7732505795093</v>
      </c>
      <c r="Q515" s="215">
        <f>IF(P515="-",0,P515/(1+'General inputs'!$H$30)^'MP Calculations'!$C$40)</f>
        <v>5434.9905206354151</v>
      </c>
    </row>
    <row r="516" spans="3:17">
      <c r="C516" s="159"/>
      <c r="D516" s="165" t="s">
        <v>278</v>
      </c>
      <c r="E516" s="162">
        <v>26453</v>
      </c>
      <c r="F516" s="166" t="str">
        <f t="shared" si="22"/>
        <v>Date check - OK</v>
      </c>
      <c r="G516" s="68"/>
      <c r="H516" s="162" t="s">
        <v>279</v>
      </c>
      <c r="I516" s="173">
        <v>150735.53351548137</v>
      </c>
      <c r="J516" s="168">
        <f>IFERROR(MIN('MP Calculations'!$E$30/I516,1),"-")</f>
        <v>0.24630200300931615</v>
      </c>
      <c r="K516" s="12"/>
      <c r="L516" s="159">
        <v>7.2404849999999996</v>
      </c>
      <c r="M516" s="187" t="s">
        <v>280</v>
      </c>
      <c r="N516" s="272">
        <v>192.78728599999999</v>
      </c>
      <c r="O516" s="186">
        <f t="shared" si="23"/>
        <v>1395.8734524737099</v>
      </c>
      <c r="P516" s="186">
        <f t="shared" si="24"/>
        <v>343.8064272918042</v>
      </c>
      <c r="Q516" s="215">
        <f>IF(P516="-",0,P516/(1+'General inputs'!$H$30)^'MP Calculations'!$C$40)</f>
        <v>763.69343698763976</v>
      </c>
    </row>
    <row r="517" spans="3:17">
      <c r="C517" s="159"/>
      <c r="D517" s="165" t="s">
        <v>278</v>
      </c>
      <c r="E517" s="162">
        <v>26453</v>
      </c>
      <c r="F517" s="166" t="str">
        <f t="shared" si="22"/>
        <v>Date check - OK</v>
      </c>
      <c r="G517" s="68"/>
      <c r="H517" s="162" t="s">
        <v>279</v>
      </c>
      <c r="I517" s="173">
        <v>150735.53351548137</v>
      </c>
      <c r="J517" s="168">
        <f>IFERROR(MIN('MP Calculations'!$E$30/I517,1),"-")</f>
        <v>0.24630200300931615</v>
      </c>
      <c r="K517" s="12"/>
      <c r="L517" s="159">
        <v>17.969715999999998</v>
      </c>
      <c r="M517" s="187" t="s">
        <v>280</v>
      </c>
      <c r="N517" s="272">
        <v>192.78728599999999</v>
      </c>
      <c r="O517" s="186">
        <f t="shared" si="23"/>
        <v>3464.3327778307757</v>
      </c>
      <c r="P517" s="186">
        <f t="shared" si="24"/>
        <v>853.27210227054832</v>
      </c>
      <c r="Q517" s="215">
        <f>IF(P517="-",0,P517/(1+'General inputs'!$H$30)^'MP Calculations'!$C$40)</f>
        <v>1895.3639395333023</v>
      </c>
    </row>
    <row r="518" spans="3:17">
      <c r="C518" s="159"/>
      <c r="D518" s="165" t="s">
        <v>278</v>
      </c>
      <c r="E518" s="162">
        <v>26453</v>
      </c>
      <c r="F518" s="166" t="str">
        <f t="shared" si="22"/>
        <v>Date check - OK</v>
      </c>
      <c r="G518" s="68"/>
      <c r="H518" s="162" t="s">
        <v>279</v>
      </c>
      <c r="I518" s="173">
        <v>150735.53351548137</v>
      </c>
      <c r="J518" s="168">
        <f>IFERROR(MIN('MP Calculations'!$E$30/I518,1),"-")</f>
        <v>0.24630200300931615</v>
      </c>
      <c r="K518" s="12"/>
      <c r="L518" s="159">
        <v>63.478479</v>
      </c>
      <c r="M518" s="187" t="s">
        <v>280</v>
      </c>
      <c r="N518" s="272">
        <v>192.78728599999999</v>
      </c>
      <c r="O518" s="186">
        <f t="shared" si="23"/>
        <v>12237.843685817994</v>
      </c>
      <c r="P518" s="186">
        <f t="shared" si="24"/>
        <v>3014.205412331884</v>
      </c>
      <c r="Q518" s="215">
        <f>IF(P518="-",0,P518/(1+'General inputs'!$H$30)^'MP Calculations'!$C$40)</f>
        <v>6695.421342942871</v>
      </c>
    </row>
    <row r="519" spans="3:17">
      <c r="C519" s="159"/>
      <c r="D519" s="165" t="s">
        <v>278</v>
      </c>
      <c r="E519" s="162">
        <v>26453</v>
      </c>
      <c r="F519" s="166" t="str">
        <f t="shared" si="22"/>
        <v>Date check - OK</v>
      </c>
      <c r="G519" s="68"/>
      <c r="H519" s="162" t="s">
        <v>279</v>
      </c>
      <c r="I519" s="173">
        <v>150735.53351548137</v>
      </c>
      <c r="J519" s="168">
        <f>IFERROR(MIN('MP Calculations'!$E$30/I519,1),"-")</f>
        <v>0.24630200300931615</v>
      </c>
      <c r="K519" s="12"/>
      <c r="L519" s="159">
        <v>67.870926999999995</v>
      </c>
      <c r="M519" s="187" t="s">
        <v>280</v>
      </c>
      <c r="N519" s="272">
        <v>192.78728599999999</v>
      </c>
      <c r="O519" s="186">
        <f t="shared" si="23"/>
        <v>13084.65181463412</v>
      </c>
      <c r="P519" s="186">
        <f t="shared" si="24"/>
        <v>3222.7759506238672</v>
      </c>
      <c r="Q519" s="215">
        <f>IF(P519="-",0,P519/(1+'General inputs'!$H$30)^'MP Calculations'!$C$40)</f>
        <v>7158.7167865367028</v>
      </c>
    </row>
    <row r="520" spans="3:17">
      <c r="C520" s="159"/>
      <c r="D520" s="165" t="s">
        <v>278</v>
      </c>
      <c r="E520" s="162">
        <v>26453</v>
      </c>
      <c r="F520" s="166" t="str">
        <f t="shared" si="22"/>
        <v>Date check - OK</v>
      </c>
      <c r="G520" s="68"/>
      <c r="H520" s="162" t="s">
        <v>279</v>
      </c>
      <c r="I520" s="173">
        <v>150735.53351548137</v>
      </c>
      <c r="J520" s="168">
        <f>IFERROR(MIN('MP Calculations'!$E$30/I520,1),"-")</f>
        <v>0.24630200300931615</v>
      </c>
      <c r="K520" s="12"/>
      <c r="L520" s="159">
        <v>44.269705000000002</v>
      </c>
      <c r="M520" s="187" t="s">
        <v>280</v>
      </c>
      <c r="N520" s="272">
        <v>192.78728599999999</v>
      </c>
      <c r="O520" s="186">
        <f t="shared" si="23"/>
        <v>8534.6362789706309</v>
      </c>
      <c r="P520" s="186">
        <f t="shared" si="24"/>
        <v>2102.0980104664432</v>
      </c>
      <c r="Q520" s="215">
        <f>IF(P520="-",0,P520/(1+'General inputs'!$H$30)^'MP Calculations'!$C$40)</f>
        <v>4669.3671992800082</v>
      </c>
    </row>
    <row r="521" spans="3:17">
      <c r="C521" s="159"/>
      <c r="D521" s="165" t="s">
        <v>278</v>
      </c>
      <c r="E521" s="162">
        <v>26453</v>
      </c>
      <c r="F521" s="166" t="str">
        <f t="shared" si="22"/>
        <v>Date check - OK</v>
      </c>
      <c r="G521" s="68"/>
      <c r="H521" s="162" t="s">
        <v>279</v>
      </c>
      <c r="I521" s="173">
        <v>150735.53351548137</v>
      </c>
      <c r="J521" s="168">
        <f>IFERROR(MIN('MP Calculations'!$E$30/I521,1),"-")</f>
        <v>0.24630200300931615</v>
      </c>
      <c r="K521" s="12"/>
      <c r="L521" s="159">
        <v>60.945957</v>
      </c>
      <c r="M521" s="187" t="s">
        <v>280</v>
      </c>
      <c r="N521" s="272">
        <v>192.78728599999999</v>
      </c>
      <c r="O521" s="186">
        <f t="shared" si="23"/>
        <v>11749.605642702702</v>
      </c>
      <c r="P521" s="186">
        <f t="shared" si="24"/>
        <v>2893.9514043672389</v>
      </c>
      <c r="Q521" s="215">
        <f>IF(P521="-",0,P521/(1+'General inputs'!$H$30)^'MP Calculations'!$C$40)</f>
        <v>6428.302437175259</v>
      </c>
    </row>
    <row r="522" spans="3:17">
      <c r="C522" s="159"/>
      <c r="D522" s="165" t="s">
        <v>278</v>
      </c>
      <c r="E522" s="162">
        <v>26453</v>
      </c>
      <c r="F522" s="166" t="str">
        <f t="shared" si="22"/>
        <v>Date check - OK</v>
      </c>
      <c r="G522" s="68"/>
      <c r="H522" s="162" t="s">
        <v>279</v>
      </c>
      <c r="I522" s="173">
        <v>150735.53351548137</v>
      </c>
      <c r="J522" s="168">
        <f>IFERROR(MIN('MP Calculations'!$E$30/I522,1),"-")</f>
        <v>0.24630200300931615</v>
      </c>
      <c r="K522" s="12"/>
      <c r="L522" s="159">
        <v>11.380566</v>
      </c>
      <c r="M522" s="187" t="s">
        <v>280</v>
      </c>
      <c r="N522" s="272">
        <v>192.78728599999999</v>
      </c>
      <c r="O522" s="186">
        <f t="shared" si="23"/>
        <v>2194.0284322838761</v>
      </c>
      <c r="P522" s="186">
        <f t="shared" si="24"/>
        <v>540.39359753090844</v>
      </c>
      <c r="Q522" s="215">
        <f>IF(P522="-",0,P522/(1+'General inputs'!$H$30)^'MP Calculations'!$C$40)</f>
        <v>1200.3703568759104</v>
      </c>
    </row>
    <row r="523" spans="3:17">
      <c r="C523" s="159"/>
      <c r="D523" s="165" t="s">
        <v>278</v>
      </c>
      <c r="E523" s="162">
        <v>26453</v>
      </c>
      <c r="F523" s="166" t="str">
        <f t="shared" si="22"/>
        <v>Date check - OK</v>
      </c>
      <c r="G523" s="68"/>
      <c r="H523" s="162" t="s">
        <v>279</v>
      </c>
      <c r="I523" s="173">
        <v>150735.53351548137</v>
      </c>
      <c r="J523" s="168">
        <f>IFERROR(MIN('MP Calculations'!$E$30/I523,1),"-")</f>
        <v>0.24630200300931615</v>
      </c>
      <c r="K523" s="12"/>
      <c r="L523" s="159">
        <v>68.217858000000007</v>
      </c>
      <c r="M523" s="187" t="s">
        <v>280</v>
      </c>
      <c r="N523" s="272">
        <v>192.78728599999999</v>
      </c>
      <c r="O523" s="186">
        <f t="shared" si="23"/>
        <v>13151.53570055339</v>
      </c>
      <c r="P523" s="186">
        <f t="shared" si="24"/>
        <v>3239.2495856948299</v>
      </c>
      <c r="Q523" s="215">
        <f>IF(P523="-",0,P523/(1+'General inputs'!$H$30)^'MP Calculations'!$C$40)</f>
        <v>7195.3094910016071</v>
      </c>
    </row>
    <row r="524" spans="3:17">
      <c r="C524" s="159"/>
      <c r="D524" s="165" t="s">
        <v>278</v>
      </c>
      <c r="E524" s="162">
        <v>26453</v>
      </c>
      <c r="F524" s="166" t="str">
        <f t="shared" si="22"/>
        <v>Date check - OK</v>
      </c>
      <c r="G524" s="68"/>
      <c r="H524" s="162" t="s">
        <v>279</v>
      </c>
      <c r="I524" s="173">
        <v>150735.53351548137</v>
      </c>
      <c r="J524" s="168">
        <f>IFERROR(MIN('MP Calculations'!$E$30/I524,1),"-")</f>
        <v>0.24630200300931615</v>
      </c>
      <c r="K524" s="12"/>
      <c r="L524" s="159">
        <v>27.723752000000001</v>
      </c>
      <c r="M524" s="187" t="s">
        <v>280</v>
      </c>
      <c r="N524" s="272">
        <v>192.78728599999999</v>
      </c>
      <c r="O524" s="186">
        <f t="shared" si="23"/>
        <v>5344.7869058170718</v>
      </c>
      <c r="P524" s="186">
        <f t="shared" si="24"/>
        <v>1316.4317205607099</v>
      </c>
      <c r="Q524" s="215">
        <f>IF(P524="-",0,P524/(1+'General inputs'!$H$30)^'MP Calculations'!$C$40)</f>
        <v>2924.1753074653084</v>
      </c>
    </row>
    <row r="525" spans="3:17">
      <c r="C525" s="159"/>
      <c r="D525" s="165" t="s">
        <v>278</v>
      </c>
      <c r="E525" s="162">
        <v>26453</v>
      </c>
      <c r="F525" s="166" t="str">
        <f t="shared" si="22"/>
        <v>Date check - OK</v>
      </c>
      <c r="G525" s="68"/>
      <c r="H525" s="162" t="s">
        <v>279</v>
      </c>
      <c r="I525" s="173">
        <v>150735.53351548137</v>
      </c>
      <c r="J525" s="168">
        <f>IFERROR(MIN('MP Calculations'!$E$30/I525,1),"-")</f>
        <v>0.24630200300931615</v>
      </c>
      <c r="K525" s="12"/>
      <c r="L525" s="159">
        <v>12.722382</v>
      </c>
      <c r="M525" s="187" t="s">
        <v>280</v>
      </c>
      <c r="N525" s="272">
        <v>192.78728599999999</v>
      </c>
      <c r="O525" s="186">
        <f t="shared" si="23"/>
        <v>2452.7134972352519</v>
      </c>
      <c r="P525" s="186">
        <f t="shared" si="24"/>
        <v>604.10824717702735</v>
      </c>
      <c r="Q525" s="215">
        <f>IF(P525="-",0,P525/(1+'General inputs'!$H$30)^'MP Calculations'!$C$40)</f>
        <v>1341.8990076285888</v>
      </c>
    </row>
    <row r="526" spans="3:17">
      <c r="C526" s="159"/>
      <c r="D526" s="165" t="s">
        <v>278</v>
      </c>
      <c r="E526" s="162">
        <v>26453</v>
      </c>
      <c r="F526" s="166" t="str">
        <f t="shared" si="22"/>
        <v>Date check - OK</v>
      </c>
      <c r="G526" s="68"/>
      <c r="H526" s="162" t="s">
        <v>279</v>
      </c>
      <c r="I526" s="173">
        <v>150735.53351548137</v>
      </c>
      <c r="J526" s="168">
        <f>IFERROR(MIN('MP Calculations'!$E$30/I526,1),"-")</f>
        <v>0.24630200300931615</v>
      </c>
      <c r="K526" s="12"/>
      <c r="L526" s="159">
        <v>8.3981089999999998</v>
      </c>
      <c r="M526" s="187" t="s">
        <v>280</v>
      </c>
      <c r="N526" s="272">
        <v>192.78728599999999</v>
      </c>
      <c r="O526" s="186">
        <f t="shared" si="23"/>
        <v>1619.0486416421738</v>
      </c>
      <c r="P526" s="186">
        <f t="shared" si="24"/>
        <v>398.77492340597991</v>
      </c>
      <c r="Q526" s="215">
        <f>IF(P526="-",0,P526/(1+'General inputs'!$H$30)^'MP Calculations'!$C$40)</f>
        <v>885.79435305878405</v>
      </c>
    </row>
    <row r="527" spans="3:17">
      <c r="C527" s="159"/>
      <c r="D527" s="165" t="s">
        <v>278</v>
      </c>
      <c r="E527" s="162">
        <v>26453</v>
      </c>
      <c r="F527" s="166" t="str">
        <f t="shared" si="22"/>
        <v>Date check - OK</v>
      </c>
      <c r="G527" s="68"/>
      <c r="H527" s="162" t="s">
        <v>279</v>
      </c>
      <c r="I527" s="173">
        <v>150735.53351548137</v>
      </c>
      <c r="J527" s="168">
        <f>IFERROR(MIN('MP Calculations'!$E$30/I527,1),"-")</f>
        <v>0.24630200300931615</v>
      </c>
      <c r="K527" s="12"/>
      <c r="L527" s="159">
        <v>0.90962100000000001</v>
      </c>
      <c r="M527" s="187" t="s">
        <v>280</v>
      </c>
      <c r="N527" s="272">
        <v>192.78728599999999</v>
      </c>
      <c r="O527" s="186">
        <f t="shared" si="23"/>
        <v>175.36336387860601</v>
      </c>
      <c r="P527" s="186">
        <f t="shared" si="24"/>
        <v>43.192347777752218</v>
      </c>
      <c r="Q527" s="215">
        <f>IF(P527="-",0,P527/(1+'General inputs'!$H$30)^'MP Calculations'!$C$40)</f>
        <v>95.942687243483547</v>
      </c>
    </row>
    <row r="528" spans="3:17">
      <c r="C528" s="159"/>
      <c r="D528" s="165" t="s">
        <v>278</v>
      </c>
      <c r="E528" s="162">
        <v>26453</v>
      </c>
      <c r="F528" s="166" t="str">
        <f t="shared" si="22"/>
        <v>Date check - OK</v>
      </c>
      <c r="G528" s="68"/>
      <c r="H528" s="162" t="s">
        <v>279</v>
      </c>
      <c r="I528" s="173">
        <v>150735.53351548137</v>
      </c>
      <c r="J528" s="168">
        <f>IFERROR(MIN('MP Calculations'!$E$30/I528,1),"-")</f>
        <v>0.24630200300931615</v>
      </c>
      <c r="K528" s="12"/>
      <c r="L528" s="159">
        <v>32.902977999999997</v>
      </c>
      <c r="M528" s="187" t="s">
        <v>280</v>
      </c>
      <c r="N528" s="272">
        <v>192.78728599999999</v>
      </c>
      <c r="O528" s="186">
        <f t="shared" si="23"/>
        <v>6343.2758299377074</v>
      </c>
      <c r="P528" s="186">
        <f t="shared" si="24"/>
        <v>1562.3615425542396</v>
      </c>
      <c r="Q528" s="215">
        <f>IF(P528="-",0,P528/(1+'General inputs'!$H$30)^'MP Calculations'!$C$40)</f>
        <v>3470.4565172013613</v>
      </c>
    </row>
    <row r="529" spans="3:17">
      <c r="C529" s="159"/>
      <c r="D529" s="165" t="s">
        <v>278</v>
      </c>
      <c r="E529" s="162">
        <v>26453</v>
      </c>
      <c r="F529" s="166" t="str">
        <f t="shared" si="22"/>
        <v>Date check - OK</v>
      </c>
      <c r="G529" s="68"/>
      <c r="H529" s="162" t="s">
        <v>279</v>
      </c>
      <c r="I529" s="173">
        <v>150735.53351548137</v>
      </c>
      <c r="J529" s="168">
        <f>IFERROR(MIN('MP Calculations'!$E$30/I529,1),"-")</f>
        <v>0.24630200300931615</v>
      </c>
      <c r="K529" s="12"/>
      <c r="L529" s="159">
        <v>78.213539999999995</v>
      </c>
      <c r="M529" s="187" t="s">
        <v>280</v>
      </c>
      <c r="N529" s="272">
        <v>192.78728599999999</v>
      </c>
      <c r="O529" s="186">
        <f t="shared" si="23"/>
        <v>15078.576105052438</v>
      </c>
      <c r="P529" s="186">
        <f t="shared" si="24"/>
        <v>3713.883497202828</v>
      </c>
      <c r="Q529" s="215">
        <f>IF(P529="-",0,P529/(1+'General inputs'!$H$30)^'MP Calculations'!$C$40)</f>
        <v>8249.608580305081</v>
      </c>
    </row>
    <row r="530" spans="3:17">
      <c r="C530" s="159"/>
      <c r="D530" s="165" t="s">
        <v>278</v>
      </c>
      <c r="E530" s="162">
        <v>26453</v>
      </c>
      <c r="F530" s="166" t="str">
        <f t="shared" si="22"/>
        <v>Date check - OK</v>
      </c>
      <c r="G530" s="68"/>
      <c r="H530" s="162" t="s">
        <v>279</v>
      </c>
      <c r="I530" s="173">
        <v>150735.53351548137</v>
      </c>
      <c r="J530" s="168">
        <f>IFERROR(MIN('MP Calculations'!$E$30/I530,1),"-")</f>
        <v>0.24630200300931615</v>
      </c>
      <c r="K530" s="12"/>
      <c r="L530" s="159">
        <v>5.8551070000000003</v>
      </c>
      <c r="M530" s="187" t="s">
        <v>280</v>
      </c>
      <c r="N530" s="272">
        <v>192.78728599999999</v>
      </c>
      <c r="O530" s="186">
        <f t="shared" si="23"/>
        <v>1128.790187769602</v>
      </c>
      <c r="P530" s="186">
        <f t="shared" si="24"/>
        <v>278.02328422491507</v>
      </c>
      <c r="Q530" s="215">
        <f>IF(P530="-",0,P530/(1+'General inputs'!$H$30)^'MP Calculations'!$C$40)</f>
        <v>617.57006454131033</v>
      </c>
    </row>
    <row r="531" spans="3:17">
      <c r="C531" s="159"/>
      <c r="D531" s="165" t="s">
        <v>278</v>
      </c>
      <c r="E531" s="162">
        <v>26453</v>
      </c>
      <c r="F531" s="166" t="str">
        <f t="shared" si="22"/>
        <v>Date check - OK</v>
      </c>
      <c r="G531" s="68"/>
      <c r="H531" s="162" t="s">
        <v>279</v>
      </c>
      <c r="I531" s="173">
        <v>150735.53351548137</v>
      </c>
      <c r="J531" s="168">
        <f>IFERROR(MIN('MP Calculations'!$E$30/I531,1),"-")</f>
        <v>0.24630200300931615</v>
      </c>
      <c r="K531" s="12"/>
      <c r="L531" s="159">
        <v>64.359157999999994</v>
      </c>
      <c r="M531" s="187" t="s">
        <v>280</v>
      </c>
      <c r="N531" s="272">
        <v>192.78728599999999</v>
      </c>
      <c r="O531" s="186">
        <f t="shared" si="23"/>
        <v>12407.627400065187</v>
      </c>
      <c r="P531" s="186">
        <f t="shared" si="24"/>
        <v>3056.0234812293293</v>
      </c>
      <c r="Q531" s="215">
        <f>IF(P531="-",0,P531/(1+'General inputs'!$H$30)^'MP Calculations'!$C$40)</f>
        <v>6788.3113596189414</v>
      </c>
    </row>
    <row r="532" spans="3:17">
      <c r="C532" s="159"/>
      <c r="D532" s="165" t="s">
        <v>278</v>
      </c>
      <c r="E532" s="162">
        <v>26453</v>
      </c>
      <c r="F532" s="166" t="str">
        <f t="shared" si="22"/>
        <v>Date check - OK</v>
      </c>
      <c r="G532" s="68"/>
      <c r="H532" s="162" t="s">
        <v>279</v>
      </c>
      <c r="I532" s="173">
        <v>150735.53351548137</v>
      </c>
      <c r="J532" s="168">
        <f>IFERROR(MIN('MP Calculations'!$E$30/I532,1),"-")</f>
        <v>0.24630200300931615</v>
      </c>
      <c r="K532" s="12"/>
      <c r="L532" s="159">
        <v>72.522132999999997</v>
      </c>
      <c r="M532" s="187" t="s">
        <v>280</v>
      </c>
      <c r="N532" s="272">
        <v>192.78728599999999</v>
      </c>
      <c r="O532" s="186">
        <f t="shared" si="23"/>
        <v>13981.345196001037</v>
      </c>
      <c r="P532" s="186">
        <f t="shared" si="24"/>
        <v>3443.6333265397352</v>
      </c>
      <c r="Q532" s="215">
        <f>IF(P532="-",0,P532/(1+'General inputs'!$H$30)^'MP Calculations'!$C$40)</f>
        <v>7649.3048474576954</v>
      </c>
    </row>
    <row r="533" spans="3:17">
      <c r="C533" s="159"/>
      <c r="D533" s="165" t="s">
        <v>278</v>
      </c>
      <c r="E533" s="162">
        <v>26453</v>
      </c>
      <c r="F533" s="166" t="str">
        <f t="shared" si="22"/>
        <v>Date check - OK</v>
      </c>
      <c r="G533" s="68"/>
      <c r="H533" s="162" t="s">
        <v>279</v>
      </c>
      <c r="I533" s="173">
        <v>150735.53351548137</v>
      </c>
      <c r="J533" s="168">
        <f>IFERROR(MIN('MP Calculations'!$E$30/I533,1),"-")</f>
        <v>0.24630200300931615</v>
      </c>
      <c r="K533" s="12"/>
      <c r="L533" s="159">
        <v>57.328580000000002</v>
      </c>
      <c r="M533" s="187" t="s">
        <v>280</v>
      </c>
      <c r="N533" s="272">
        <v>192.78728599999999</v>
      </c>
      <c r="O533" s="186">
        <f t="shared" si="23"/>
        <v>11052.221348433881</v>
      </c>
      <c r="P533" s="186">
        <f t="shared" si="24"/>
        <v>2722.1842558215899</v>
      </c>
      <c r="Q533" s="215">
        <f>IF(P533="-",0,P533/(1+'General inputs'!$H$30)^'MP Calculations'!$C$40)</f>
        <v>6046.7579585926733</v>
      </c>
    </row>
    <row r="534" spans="3:17">
      <c r="C534" s="159"/>
      <c r="D534" s="165" t="s">
        <v>278</v>
      </c>
      <c r="E534" s="162">
        <v>26453</v>
      </c>
      <c r="F534" s="166" t="str">
        <f t="shared" si="22"/>
        <v>Date check - OK</v>
      </c>
      <c r="G534" s="68"/>
      <c r="H534" s="162" t="s">
        <v>279</v>
      </c>
      <c r="I534" s="173">
        <v>150735.53351548137</v>
      </c>
      <c r="J534" s="168">
        <f>IFERROR(MIN('MP Calculations'!$E$30/I534,1),"-")</f>
        <v>0.24630200300931615</v>
      </c>
      <c r="K534" s="12"/>
      <c r="L534" s="159">
        <v>67.856959000000003</v>
      </c>
      <c r="M534" s="187" t="s">
        <v>280</v>
      </c>
      <c r="N534" s="272">
        <v>192.78728599999999</v>
      </c>
      <c r="O534" s="186">
        <f t="shared" si="23"/>
        <v>13081.958961823275</v>
      </c>
      <c r="P534" s="186">
        <f t="shared" si="24"/>
        <v>3222.1126955827467</v>
      </c>
      <c r="Q534" s="215">
        <f>IF(P534="-",0,P534/(1+'General inputs'!$H$30)^'MP Calculations'!$C$40)</f>
        <v>7157.2435054059724</v>
      </c>
    </row>
    <row r="535" spans="3:17">
      <c r="C535" s="159"/>
      <c r="D535" s="165" t="s">
        <v>278</v>
      </c>
      <c r="E535" s="162">
        <v>26453</v>
      </c>
      <c r="F535" s="166" t="str">
        <f t="shared" ref="F535:F598" si="25">IF(E535="","-",IF(OR(E535&lt;$E$15,E535&gt;$E$16),"ERROR - date outside of range","Date check - OK"))</f>
        <v>Date check - OK</v>
      </c>
      <c r="G535" s="68"/>
      <c r="H535" s="162" t="s">
        <v>279</v>
      </c>
      <c r="I535" s="173">
        <v>150735.53351548137</v>
      </c>
      <c r="J535" s="168">
        <f>IFERROR(MIN('MP Calculations'!$E$30/I535,1),"-")</f>
        <v>0.24630200300931615</v>
      </c>
      <c r="K535" s="12"/>
      <c r="L535" s="159">
        <v>23.339243</v>
      </c>
      <c r="M535" s="187" t="s">
        <v>280</v>
      </c>
      <c r="N535" s="272">
        <v>192.78728599999999</v>
      </c>
      <c r="O535" s="186">
        <f t="shared" ref="O535:O598" si="26">IF(N535="","-",L535*N535)</f>
        <v>4499.5093152644977</v>
      </c>
      <c r="P535" s="186">
        <f t="shared" ref="P535:P598" si="27">IF(O535="-","-",IF(OR(E535&lt;$E$15,E535&gt;$E$16),0,O535*J535))</f>
        <v>1108.2381569087224</v>
      </c>
      <c r="Q535" s="215">
        <f>IF(P535="-",0,P535/(1+'General inputs'!$H$30)^'MP Calculations'!$C$40)</f>
        <v>2461.7172334946781</v>
      </c>
    </row>
    <row r="536" spans="3:17">
      <c r="C536" s="159"/>
      <c r="D536" s="165" t="s">
        <v>278</v>
      </c>
      <c r="E536" s="162">
        <v>26453</v>
      </c>
      <c r="F536" s="166" t="str">
        <f t="shared" si="25"/>
        <v>Date check - OK</v>
      </c>
      <c r="G536" s="68"/>
      <c r="H536" s="162" t="s">
        <v>279</v>
      </c>
      <c r="I536" s="173">
        <v>150735.53351548137</v>
      </c>
      <c r="J536" s="168">
        <f>IFERROR(MIN('MP Calculations'!$E$30/I536,1),"-")</f>
        <v>0.24630200300931615</v>
      </c>
      <c r="K536" s="12"/>
      <c r="L536" s="159">
        <v>27.652097000000001</v>
      </c>
      <c r="M536" s="187" t="s">
        <v>280</v>
      </c>
      <c r="N536" s="272">
        <v>192.78728599999999</v>
      </c>
      <c r="O536" s="186">
        <f t="shared" si="26"/>
        <v>5330.9727328387416</v>
      </c>
      <c r="P536" s="186">
        <f t="shared" si="27"/>
        <v>1313.0292620862301</v>
      </c>
      <c r="Q536" s="215">
        <f>IF(P536="-",0,P536/(1+'General inputs'!$H$30)^'MP Calculations'!$C$40)</f>
        <v>2916.6174638640373</v>
      </c>
    </row>
    <row r="537" spans="3:17">
      <c r="C537" s="159"/>
      <c r="D537" s="165" t="s">
        <v>278</v>
      </c>
      <c r="E537" s="162">
        <v>26453</v>
      </c>
      <c r="F537" s="166" t="str">
        <f t="shared" si="25"/>
        <v>Date check - OK</v>
      </c>
      <c r="G537" s="68"/>
      <c r="H537" s="162" t="s">
        <v>279</v>
      </c>
      <c r="I537" s="173">
        <v>150735.53351548137</v>
      </c>
      <c r="J537" s="168">
        <f>IFERROR(MIN('MP Calculations'!$E$30/I537,1),"-")</f>
        <v>0.24630200300931615</v>
      </c>
      <c r="K537" s="12"/>
      <c r="L537" s="159">
        <v>16.975966</v>
      </c>
      <c r="M537" s="187" t="s">
        <v>280</v>
      </c>
      <c r="N537" s="272">
        <v>192.78728599999999</v>
      </c>
      <c r="O537" s="186">
        <f t="shared" si="26"/>
        <v>3272.7504123682756</v>
      </c>
      <c r="P537" s="186">
        <f t="shared" si="27"/>
        <v>806.08498191587171</v>
      </c>
      <c r="Q537" s="215">
        <f>IF(P537="-",0,P537/(1+'General inputs'!$H$30)^'MP Calculations'!$C$40)</f>
        <v>1790.5477078849435</v>
      </c>
    </row>
    <row r="538" spans="3:17">
      <c r="C538" s="159"/>
      <c r="D538" s="165" t="s">
        <v>278</v>
      </c>
      <c r="E538" s="162">
        <v>26453</v>
      </c>
      <c r="F538" s="166" t="str">
        <f t="shared" si="25"/>
        <v>Date check - OK</v>
      </c>
      <c r="G538" s="68"/>
      <c r="H538" s="162" t="s">
        <v>279</v>
      </c>
      <c r="I538" s="173">
        <v>150735.53351548137</v>
      </c>
      <c r="J538" s="168">
        <f>IFERROR(MIN('MP Calculations'!$E$30/I538,1),"-")</f>
        <v>0.24630200300931615</v>
      </c>
      <c r="K538" s="12"/>
      <c r="L538" s="159">
        <v>14.235953</v>
      </c>
      <c r="M538" s="187" t="s">
        <v>280</v>
      </c>
      <c r="N538" s="272">
        <v>192.78728599999999</v>
      </c>
      <c r="O538" s="186">
        <f t="shared" si="26"/>
        <v>2744.5107424935582</v>
      </c>
      <c r="P538" s="186">
        <f t="shared" si="27"/>
        <v>675.97849315674887</v>
      </c>
      <c r="Q538" s="215">
        <f>IF(P538="-",0,P538/(1+'General inputs'!$H$30)^'MP Calculations'!$C$40)</f>
        <v>1501.5435948509669</v>
      </c>
    </row>
    <row r="539" spans="3:17">
      <c r="C539" s="159"/>
      <c r="D539" s="165" t="s">
        <v>278</v>
      </c>
      <c r="E539" s="162">
        <v>26453</v>
      </c>
      <c r="F539" s="166" t="str">
        <f t="shared" si="25"/>
        <v>Date check - OK</v>
      </c>
      <c r="G539" s="68"/>
      <c r="H539" s="162" t="s">
        <v>279</v>
      </c>
      <c r="I539" s="173">
        <v>150735.53351548137</v>
      </c>
      <c r="J539" s="168">
        <f>IFERROR(MIN('MP Calculations'!$E$30/I539,1),"-")</f>
        <v>0.24630200300931615</v>
      </c>
      <c r="K539" s="12"/>
      <c r="L539" s="159">
        <v>3.9584000000000001</v>
      </c>
      <c r="M539" s="187" t="s">
        <v>280</v>
      </c>
      <c r="N539" s="272">
        <v>192.78728599999999</v>
      </c>
      <c r="O539" s="186">
        <f t="shared" si="26"/>
        <v>763.12919290239995</v>
      </c>
      <c r="P539" s="186">
        <f t="shared" si="27"/>
        <v>187.96024876674392</v>
      </c>
      <c r="Q539" s="215">
        <f>IF(P539="-",0,P539/(1+'General inputs'!$H$30)^'MP Calculations'!$C$40)</f>
        <v>417.51403406979966</v>
      </c>
    </row>
    <row r="540" spans="3:17">
      <c r="C540" s="159"/>
      <c r="D540" s="165" t="s">
        <v>278</v>
      </c>
      <c r="E540" s="162">
        <v>26453</v>
      </c>
      <c r="F540" s="166" t="str">
        <f t="shared" si="25"/>
        <v>Date check - OK</v>
      </c>
      <c r="G540" s="68"/>
      <c r="H540" s="162" t="s">
        <v>279</v>
      </c>
      <c r="I540" s="173">
        <v>150735.53351548137</v>
      </c>
      <c r="J540" s="168">
        <f>IFERROR(MIN('MP Calculations'!$E$30/I540,1),"-")</f>
        <v>0.24630200300931615</v>
      </c>
      <c r="K540" s="12"/>
      <c r="L540" s="159">
        <v>19.430620000000001</v>
      </c>
      <c r="M540" s="187" t="s">
        <v>280</v>
      </c>
      <c r="N540" s="272">
        <v>192.78728599999999</v>
      </c>
      <c r="O540" s="186">
        <f t="shared" si="26"/>
        <v>3745.9764950973199</v>
      </c>
      <c r="P540" s="186">
        <f t="shared" si="27"/>
        <v>922.64151396828765</v>
      </c>
      <c r="Q540" s="215">
        <f>IF(P540="-",0,P540/(1+'General inputs'!$H$30)^'MP Calculations'!$C$40)</f>
        <v>2049.4534510603603</v>
      </c>
    </row>
    <row r="541" spans="3:17">
      <c r="C541" s="159"/>
      <c r="D541" s="165" t="s">
        <v>278</v>
      </c>
      <c r="E541" s="162">
        <v>26453</v>
      </c>
      <c r="F541" s="166" t="str">
        <f t="shared" si="25"/>
        <v>Date check - OK</v>
      </c>
      <c r="G541" s="68"/>
      <c r="H541" s="162" t="s">
        <v>279</v>
      </c>
      <c r="I541" s="173">
        <v>150735.53351548137</v>
      </c>
      <c r="J541" s="168">
        <f>IFERROR(MIN('MP Calculations'!$E$30/I541,1),"-")</f>
        <v>0.24630200300931615</v>
      </c>
      <c r="K541" s="12"/>
      <c r="L541" s="159">
        <v>73.277302000000006</v>
      </c>
      <c r="M541" s="187" t="s">
        <v>280</v>
      </c>
      <c r="N541" s="272">
        <v>192.78728599999999</v>
      </c>
      <c r="O541" s="186">
        <f t="shared" si="26"/>
        <v>14126.932177982373</v>
      </c>
      <c r="P541" s="186">
        <f t="shared" si="27"/>
        <v>3479.4916918138197</v>
      </c>
      <c r="Q541" s="215">
        <f>IF(P541="-",0,P541/(1+'General inputs'!$H$30)^'MP Calculations'!$C$40)</f>
        <v>7728.956639998738</v>
      </c>
    </row>
    <row r="542" spans="3:17">
      <c r="C542" s="159"/>
      <c r="D542" s="165" t="s">
        <v>278</v>
      </c>
      <c r="E542" s="162">
        <v>26453</v>
      </c>
      <c r="F542" s="166" t="str">
        <f t="shared" si="25"/>
        <v>Date check - OK</v>
      </c>
      <c r="G542" s="68"/>
      <c r="H542" s="162" t="s">
        <v>279</v>
      </c>
      <c r="I542" s="173">
        <v>150735.53351548137</v>
      </c>
      <c r="J542" s="168">
        <f>IFERROR(MIN('MP Calculations'!$E$30/I542,1),"-")</f>
        <v>0.24630200300931615</v>
      </c>
      <c r="K542" s="12"/>
      <c r="L542" s="159">
        <v>11.330361999999999</v>
      </c>
      <c r="M542" s="187" t="s">
        <v>280</v>
      </c>
      <c r="N542" s="272">
        <v>192.78728599999999</v>
      </c>
      <c r="O542" s="186">
        <f t="shared" si="26"/>
        <v>2184.3497393775319</v>
      </c>
      <c r="P542" s="186">
        <f t="shared" si="27"/>
        <v>538.00971608156385</v>
      </c>
      <c r="Q542" s="215">
        <f>IF(P542="-",0,P542/(1+'General inputs'!$H$30)^'MP Calculations'!$C$40)</f>
        <v>1195.0750672218987</v>
      </c>
    </row>
    <row r="543" spans="3:17">
      <c r="C543" s="159"/>
      <c r="D543" s="165" t="s">
        <v>278</v>
      </c>
      <c r="E543" s="162">
        <v>26463</v>
      </c>
      <c r="F543" s="166" t="str">
        <f t="shared" si="25"/>
        <v>Date check - OK</v>
      </c>
      <c r="G543" s="68"/>
      <c r="H543" s="162" t="s">
        <v>279</v>
      </c>
      <c r="I543" s="173">
        <v>150735.53351548137</v>
      </c>
      <c r="J543" s="168">
        <f>IFERROR(MIN('MP Calculations'!$E$30/I543,1),"-")</f>
        <v>0.24630200300931615</v>
      </c>
      <c r="K543" s="12"/>
      <c r="L543" s="159">
        <v>13.997035</v>
      </c>
      <c r="M543" s="187" t="s">
        <v>280</v>
      </c>
      <c r="N543" s="272">
        <v>192.78728599999999</v>
      </c>
      <c r="O543" s="186">
        <f t="shared" si="26"/>
        <v>2698.45038969701</v>
      </c>
      <c r="P543" s="186">
        <f t="shared" si="27"/>
        <v>664.63373600364332</v>
      </c>
      <c r="Q543" s="215">
        <f>IF(P543="-",0,P543/(1+'General inputs'!$H$30)^'MP Calculations'!$C$40)</f>
        <v>1476.3436105159101</v>
      </c>
    </row>
    <row r="544" spans="3:17">
      <c r="C544" s="159"/>
      <c r="D544" s="165" t="s">
        <v>278</v>
      </c>
      <c r="E544" s="162">
        <v>26463</v>
      </c>
      <c r="F544" s="166" t="str">
        <f t="shared" si="25"/>
        <v>Date check - OK</v>
      </c>
      <c r="G544" s="68"/>
      <c r="H544" s="162" t="s">
        <v>279</v>
      </c>
      <c r="I544" s="173">
        <v>150735.53351548137</v>
      </c>
      <c r="J544" s="168">
        <f>IFERROR(MIN('MP Calculations'!$E$30/I544,1),"-")</f>
        <v>0.24630200300931615</v>
      </c>
      <c r="K544" s="12"/>
      <c r="L544" s="159">
        <v>35.869973999999999</v>
      </c>
      <c r="M544" s="187" t="s">
        <v>280</v>
      </c>
      <c r="N544" s="272">
        <v>192.78728599999999</v>
      </c>
      <c r="O544" s="186">
        <f t="shared" si="26"/>
        <v>6915.2749363505636</v>
      </c>
      <c r="P544" s="186">
        <f t="shared" si="27"/>
        <v>1703.2460681832652</v>
      </c>
      <c r="Q544" s="215">
        <f>IF(P544="-",0,P544/(1+'General inputs'!$H$30)^'MP Calculations'!$C$40)</f>
        <v>3783.4017650360825</v>
      </c>
    </row>
    <row r="545" spans="3:17">
      <c r="C545" s="159"/>
      <c r="D545" s="165" t="s">
        <v>278</v>
      </c>
      <c r="E545" s="162">
        <v>26463</v>
      </c>
      <c r="F545" s="166" t="str">
        <f t="shared" si="25"/>
        <v>Date check - OK</v>
      </c>
      <c r="G545" s="68"/>
      <c r="H545" s="162" t="s">
        <v>279</v>
      </c>
      <c r="I545" s="173">
        <v>150735.53351548137</v>
      </c>
      <c r="J545" s="168">
        <f>IFERROR(MIN('MP Calculations'!$E$30/I545,1),"-")</f>
        <v>0.24630200300931615</v>
      </c>
      <c r="K545" s="12"/>
      <c r="L545" s="159">
        <v>7.6477959999999996</v>
      </c>
      <c r="M545" s="187" t="s">
        <v>280</v>
      </c>
      <c r="N545" s="272">
        <v>192.78728599999999</v>
      </c>
      <c r="O545" s="186">
        <f t="shared" si="26"/>
        <v>1474.397834721656</v>
      </c>
      <c r="P545" s="186">
        <f t="shared" si="27"/>
        <v>363.1471399245425</v>
      </c>
      <c r="Q545" s="215">
        <f>IF(P545="-",0,P545/(1+'General inputs'!$H$30)^'MP Calculations'!$C$40)</f>
        <v>806.65474931863309</v>
      </c>
    </row>
    <row r="546" spans="3:17">
      <c r="C546" s="159"/>
      <c r="D546" s="165" t="s">
        <v>278</v>
      </c>
      <c r="E546" s="162">
        <v>26463</v>
      </c>
      <c r="F546" s="166" t="str">
        <f t="shared" si="25"/>
        <v>Date check - OK</v>
      </c>
      <c r="G546" s="68"/>
      <c r="H546" s="162" t="s">
        <v>279</v>
      </c>
      <c r="I546" s="173">
        <v>150735.53351548137</v>
      </c>
      <c r="J546" s="168">
        <f>IFERROR(MIN('MP Calculations'!$E$30/I546,1),"-")</f>
        <v>0.24630200300931615</v>
      </c>
      <c r="K546" s="12"/>
      <c r="L546" s="159">
        <v>19.345659999999999</v>
      </c>
      <c r="M546" s="187" t="s">
        <v>280</v>
      </c>
      <c r="N546" s="272">
        <v>192.78728599999999</v>
      </c>
      <c r="O546" s="186">
        <f t="shared" si="26"/>
        <v>3729.5972872787597</v>
      </c>
      <c r="P546" s="186">
        <f t="shared" si="27"/>
        <v>918.60728227487039</v>
      </c>
      <c r="Q546" s="215">
        <f>IF(P546="-",0,P546/(1+'General inputs'!$H$30)^'MP Calculations'!$C$40)</f>
        <v>2040.49225655385</v>
      </c>
    </row>
    <row r="547" spans="3:17">
      <c r="C547" s="159"/>
      <c r="D547" s="165" t="s">
        <v>278</v>
      </c>
      <c r="E547" s="162">
        <v>26463</v>
      </c>
      <c r="F547" s="166" t="str">
        <f t="shared" si="25"/>
        <v>Date check - OK</v>
      </c>
      <c r="G547" s="68"/>
      <c r="H547" s="162" t="s">
        <v>279</v>
      </c>
      <c r="I547" s="173">
        <v>150735.53351548137</v>
      </c>
      <c r="J547" s="168">
        <f>IFERROR(MIN('MP Calculations'!$E$30/I547,1),"-")</f>
        <v>0.24630200300931615</v>
      </c>
      <c r="K547" s="12"/>
      <c r="L547" s="159">
        <v>7.8487419999999997</v>
      </c>
      <c r="M547" s="187" t="s">
        <v>280</v>
      </c>
      <c r="N547" s="272">
        <v>192.78728599999999</v>
      </c>
      <c r="O547" s="186">
        <f t="shared" si="26"/>
        <v>1513.1376686942119</v>
      </c>
      <c r="P547" s="186">
        <f t="shared" si="27"/>
        <v>372.68883862823139</v>
      </c>
      <c r="Q547" s="215">
        <f>IF(P547="-",0,P547/(1+'General inputs'!$H$30)^'MP Calculations'!$C$40)</f>
        <v>827.84961974360033</v>
      </c>
    </row>
    <row r="548" spans="3:17">
      <c r="C548" s="159"/>
      <c r="D548" s="165" t="s">
        <v>297</v>
      </c>
      <c r="E548" s="162">
        <v>26480</v>
      </c>
      <c r="F548" s="166" t="str">
        <f t="shared" si="25"/>
        <v>Date check - OK</v>
      </c>
      <c r="G548" s="68"/>
      <c r="H548" s="162" t="s">
        <v>279</v>
      </c>
      <c r="I548" s="173">
        <v>150735.53351548137</v>
      </c>
      <c r="J548" s="168">
        <f>IFERROR(MIN('MP Calculations'!$E$30/I548,1),"-")</f>
        <v>0.24630200300931615</v>
      </c>
      <c r="K548" s="12"/>
      <c r="L548" s="159">
        <v>1</v>
      </c>
      <c r="M548" s="187" t="s">
        <v>284</v>
      </c>
      <c r="N548" s="272">
        <v>849357.71371799998</v>
      </c>
      <c r="O548" s="186">
        <f t="shared" si="26"/>
        <v>849357.71371799998</v>
      </c>
      <c r="P548" s="186">
        <f t="shared" si="27"/>
        <v>209198.50616015671</v>
      </c>
      <c r="Q548" s="215">
        <f>IF(P548="-",0,P548/(1+'General inputs'!$H$30)^'MP Calculations'!$C$40)</f>
        <v>464690.34171525657</v>
      </c>
    </row>
    <row r="549" spans="3:17">
      <c r="C549" s="159"/>
      <c r="D549" s="165" t="s">
        <v>296</v>
      </c>
      <c r="E549" s="162">
        <v>26480</v>
      </c>
      <c r="F549" s="166" t="str">
        <f t="shared" si="25"/>
        <v>Date check - OK</v>
      </c>
      <c r="G549" s="68"/>
      <c r="H549" s="162" t="s">
        <v>279</v>
      </c>
      <c r="I549" s="173">
        <v>150735.53351548137</v>
      </c>
      <c r="J549" s="168">
        <f>IFERROR(MIN('MP Calculations'!$E$30/I549,1),"-")</f>
        <v>0.24630200300931615</v>
      </c>
      <c r="K549" s="12"/>
      <c r="L549" s="159">
        <v>1</v>
      </c>
      <c r="M549" s="187" t="s">
        <v>284</v>
      </c>
      <c r="N549" s="272">
        <v>256621.841396</v>
      </c>
      <c r="O549" s="186">
        <f t="shared" si="26"/>
        <v>256621.841396</v>
      </c>
      <c r="P549" s="186">
        <f t="shared" si="27"/>
        <v>63206.473551773845</v>
      </c>
      <c r="Q549" s="215">
        <f>IF(P549="-",0,P549/(1+'General inputs'!$H$30)^'MP Calculations'!$C$40)</f>
        <v>140399.84478141606</v>
      </c>
    </row>
    <row r="550" spans="3:17">
      <c r="C550" s="159"/>
      <c r="D550" s="165" t="s">
        <v>278</v>
      </c>
      <c r="E550" s="162">
        <v>26482</v>
      </c>
      <c r="F550" s="166" t="str">
        <f t="shared" si="25"/>
        <v>Date check - OK</v>
      </c>
      <c r="G550" s="68"/>
      <c r="H550" s="162" t="s">
        <v>279</v>
      </c>
      <c r="I550" s="173">
        <v>150735.53351548137</v>
      </c>
      <c r="J550" s="168">
        <f>IFERROR(MIN('MP Calculations'!$E$30/I550,1),"-")</f>
        <v>0.24630200300931615</v>
      </c>
      <c r="K550" s="12"/>
      <c r="L550" s="159">
        <v>1.0001359999999999</v>
      </c>
      <c r="M550" s="187" t="s">
        <v>280</v>
      </c>
      <c r="N550" s="272">
        <v>192.78728599999999</v>
      </c>
      <c r="O550" s="186">
        <f t="shared" si="26"/>
        <v>192.81350507089599</v>
      </c>
      <c r="P550" s="186">
        <f t="shared" si="27"/>
        <v>47.490352506208616</v>
      </c>
      <c r="Q550" s="215">
        <f>IF(P550="-",0,P550/(1+'General inputs'!$H$30)^'MP Calculations'!$C$40)</f>
        <v>105.48979789269228</v>
      </c>
    </row>
    <row r="551" spans="3:17">
      <c r="C551" s="159"/>
      <c r="D551" s="165" t="s">
        <v>278</v>
      </c>
      <c r="E551" s="162">
        <v>26482</v>
      </c>
      <c r="F551" s="166" t="str">
        <f t="shared" si="25"/>
        <v>Date check - OK</v>
      </c>
      <c r="G551" s="68"/>
      <c r="H551" s="162" t="s">
        <v>279</v>
      </c>
      <c r="I551" s="173">
        <v>150735.53351548137</v>
      </c>
      <c r="J551" s="168">
        <f>IFERROR(MIN('MP Calculations'!$E$30/I551,1),"-")</f>
        <v>0.24630200300931615</v>
      </c>
      <c r="K551" s="12"/>
      <c r="L551" s="159">
        <v>0.61268699999999998</v>
      </c>
      <c r="M551" s="187" t="s">
        <v>280</v>
      </c>
      <c r="N551" s="272">
        <v>192.78728599999999</v>
      </c>
      <c r="O551" s="186">
        <f t="shared" si="26"/>
        <v>118.118263897482</v>
      </c>
      <c r="P551" s="186">
        <f t="shared" si="27"/>
        <v>29.09276498993281</v>
      </c>
      <c r="Q551" s="215">
        <f>IF(P551="-",0,P551/(1+'General inputs'!$H$30)^'MP Calculations'!$C$40)</f>
        <v>64.623439013774089</v>
      </c>
    </row>
    <row r="552" spans="3:17">
      <c r="C552" s="159"/>
      <c r="D552" s="165" t="s">
        <v>278</v>
      </c>
      <c r="E552" s="162">
        <v>26482</v>
      </c>
      <c r="F552" s="166" t="str">
        <f t="shared" si="25"/>
        <v>Date check - OK</v>
      </c>
      <c r="G552" s="68"/>
      <c r="H552" s="162" t="s">
        <v>279</v>
      </c>
      <c r="I552" s="173">
        <v>150735.53351548137</v>
      </c>
      <c r="J552" s="168">
        <f>IFERROR(MIN('MP Calculations'!$E$30/I552,1),"-")</f>
        <v>0.24630200300931615</v>
      </c>
      <c r="K552" s="12"/>
      <c r="L552" s="159">
        <v>7.9024799999999997</v>
      </c>
      <c r="M552" s="187" t="s">
        <v>280</v>
      </c>
      <c r="N552" s="272">
        <v>192.78728599999999</v>
      </c>
      <c r="O552" s="186">
        <f t="shared" si="26"/>
        <v>1523.4976718692799</v>
      </c>
      <c r="P552" s="186">
        <f t="shared" si="27"/>
        <v>375.24052816143353</v>
      </c>
      <c r="Q552" s="215">
        <f>IF(P552="-",0,P552/(1+'General inputs'!$H$30)^'MP Calculations'!$C$40)</f>
        <v>833.51765964933065</v>
      </c>
    </row>
    <row r="553" spans="3:17">
      <c r="C553" s="159"/>
      <c r="D553" s="165" t="s">
        <v>278</v>
      </c>
      <c r="E553" s="162">
        <v>26482</v>
      </c>
      <c r="F553" s="166" t="str">
        <f t="shared" si="25"/>
        <v>Date check - OK</v>
      </c>
      <c r="G553" s="68"/>
      <c r="H553" s="162" t="s">
        <v>279</v>
      </c>
      <c r="I553" s="173">
        <v>150735.53351548137</v>
      </c>
      <c r="J553" s="168">
        <f>IFERROR(MIN('MP Calculations'!$E$30/I553,1),"-")</f>
        <v>0.24630200300931615</v>
      </c>
      <c r="K553" s="12"/>
      <c r="L553" s="159">
        <v>10.11792</v>
      </c>
      <c r="M553" s="187" t="s">
        <v>280</v>
      </c>
      <c r="N553" s="272">
        <v>192.78728599999999</v>
      </c>
      <c r="O553" s="186">
        <f t="shared" si="26"/>
        <v>1950.60633676512</v>
      </c>
      <c r="P553" s="186">
        <f t="shared" si="27"/>
        <v>480.43824782791376</v>
      </c>
      <c r="Q553" s="215">
        <f>IF(P553="-",0,P553/(1+'General inputs'!$H$30)^'MP Calculations'!$C$40)</f>
        <v>1067.1921977555344</v>
      </c>
    </row>
    <row r="554" spans="3:17">
      <c r="C554" s="159"/>
      <c r="D554" s="165" t="s">
        <v>278</v>
      </c>
      <c r="E554" s="162">
        <v>26482</v>
      </c>
      <c r="F554" s="166" t="str">
        <f t="shared" si="25"/>
        <v>Date check - OK</v>
      </c>
      <c r="G554" s="68"/>
      <c r="H554" s="162" t="s">
        <v>279</v>
      </c>
      <c r="I554" s="173">
        <v>150735.53351548137</v>
      </c>
      <c r="J554" s="168">
        <f>IFERROR(MIN('MP Calculations'!$E$30/I554,1),"-")</f>
        <v>0.24630200300931615</v>
      </c>
      <c r="K554" s="12"/>
      <c r="L554" s="159">
        <v>0.75758800000000004</v>
      </c>
      <c r="M554" s="187" t="s">
        <v>280</v>
      </c>
      <c r="N554" s="272">
        <v>192.78728599999999</v>
      </c>
      <c r="O554" s="186">
        <f t="shared" si="26"/>
        <v>146.05333442616799</v>
      </c>
      <c r="P554" s="186">
        <f t="shared" si="27"/>
        <v>35.973228815354688</v>
      </c>
      <c r="Q554" s="215">
        <f>IF(P554="-",0,P554/(1+'General inputs'!$H$30)^'MP Calculations'!$C$40)</f>
        <v>79.906937662406875</v>
      </c>
    </row>
    <row r="555" spans="3:17">
      <c r="C555" s="159"/>
      <c r="D555" s="165" t="s">
        <v>278</v>
      </c>
      <c r="E555" s="162">
        <v>26482</v>
      </c>
      <c r="F555" s="166" t="str">
        <f t="shared" si="25"/>
        <v>Date check - OK</v>
      </c>
      <c r="G555" s="68"/>
      <c r="H555" s="162" t="s">
        <v>279</v>
      </c>
      <c r="I555" s="173">
        <v>150735.53351548137</v>
      </c>
      <c r="J555" s="168">
        <f>IFERROR(MIN('MP Calculations'!$E$30/I555,1),"-")</f>
        <v>0.24630200300931615</v>
      </c>
      <c r="K555" s="12"/>
      <c r="L555" s="159">
        <v>5.4212119999999997</v>
      </c>
      <c r="M555" s="187" t="s">
        <v>280</v>
      </c>
      <c r="N555" s="272">
        <v>192.78728599999999</v>
      </c>
      <c r="O555" s="186">
        <f t="shared" si="26"/>
        <v>1045.1407483106318</v>
      </c>
      <c r="P555" s="186">
        <f t="shared" si="27"/>
        <v>257.42025973556417</v>
      </c>
      <c r="Q555" s="215">
        <f>IF(P555="-",0,P555/(1+'General inputs'!$H$30)^'MP Calculations'!$C$40)</f>
        <v>571.80479276162248</v>
      </c>
    </row>
    <row r="556" spans="3:17">
      <c r="C556" s="159"/>
      <c r="D556" s="165" t="s">
        <v>278</v>
      </c>
      <c r="E556" s="162">
        <v>26482</v>
      </c>
      <c r="F556" s="166" t="str">
        <f t="shared" si="25"/>
        <v>Date check - OK</v>
      </c>
      <c r="G556" s="68"/>
      <c r="H556" s="162" t="s">
        <v>279</v>
      </c>
      <c r="I556" s="173">
        <v>150735.53351548137</v>
      </c>
      <c r="J556" s="168">
        <f>IFERROR(MIN('MP Calculations'!$E$30/I556,1),"-")</f>
        <v>0.24630200300931615</v>
      </c>
      <c r="K556" s="12"/>
      <c r="L556" s="159">
        <v>52.133738000000001</v>
      </c>
      <c r="M556" s="187" t="s">
        <v>280</v>
      </c>
      <c r="N556" s="272">
        <v>192.78728599999999</v>
      </c>
      <c r="O556" s="186">
        <f t="shared" si="26"/>
        <v>10050.721858055067</v>
      </c>
      <c r="P556" s="186">
        <f t="shared" si="27"/>
        <v>2475.5129253284786</v>
      </c>
      <c r="Q556" s="215">
        <f>IF(P556="-",0,P556/(1+'General inputs'!$H$30)^'MP Calculations'!$C$40)</f>
        <v>5498.8296441789626</v>
      </c>
    </row>
    <row r="557" spans="3:17">
      <c r="C557" s="159"/>
      <c r="D557" s="165" t="s">
        <v>278</v>
      </c>
      <c r="E557" s="162">
        <v>26482</v>
      </c>
      <c r="F557" s="166" t="str">
        <f t="shared" si="25"/>
        <v>Date check - OK</v>
      </c>
      <c r="G557" s="68"/>
      <c r="H557" s="162" t="s">
        <v>279</v>
      </c>
      <c r="I557" s="173">
        <v>150735.53351548137</v>
      </c>
      <c r="J557" s="168">
        <f>IFERROR(MIN('MP Calculations'!$E$30/I557,1),"-")</f>
        <v>0.24630200300931615</v>
      </c>
      <c r="K557" s="12"/>
      <c r="L557" s="159">
        <v>16.696199</v>
      </c>
      <c r="M557" s="187" t="s">
        <v>280</v>
      </c>
      <c r="N557" s="272">
        <v>192.78728599999999</v>
      </c>
      <c r="O557" s="186">
        <f t="shared" si="26"/>
        <v>3218.8148917259141</v>
      </c>
      <c r="P557" s="186">
        <f t="shared" si="27"/>
        <v>792.80055514830769</v>
      </c>
      <c r="Q557" s="215">
        <f>IF(P557="-",0,P557/(1+'General inputs'!$H$30)^'MP Calculations'!$C$40)</f>
        <v>1761.0391567608517</v>
      </c>
    </row>
    <row r="558" spans="3:17">
      <c r="C558" s="159"/>
      <c r="D558" s="165" t="s">
        <v>278</v>
      </c>
      <c r="E558" s="162">
        <v>26482</v>
      </c>
      <c r="F558" s="166" t="str">
        <f t="shared" si="25"/>
        <v>Date check - OK</v>
      </c>
      <c r="G558" s="68"/>
      <c r="H558" s="162" t="s">
        <v>279</v>
      </c>
      <c r="I558" s="173">
        <v>150735.53351548137</v>
      </c>
      <c r="J558" s="168">
        <f>IFERROR(MIN('MP Calculations'!$E$30/I558,1),"-")</f>
        <v>0.24630200300931615</v>
      </c>
      <c r="K558" s="12"/>
      <c r="L558" s="159">
        <v>3.451508</v>
      </c>
      <c r="M558" s="187" t="s">
        <v>280</v>
      </c>
      <c r="N558" s="272">
        <v>192.78728599999999</v>
      </c>
      <c r="O558" s="186">
        <f t="shared" si="26"/>
        <v>665.406859927288</v>
      </c>
      <c r="P558" s="186">
        <f t="shared" si="27"/>
        <v>163.8910424162305</v>
      </c>
      <c r="Q558" s="215">
        <f>IF(P558="-",0,P558/(1+'General inputs'!$H$30)^'MP Calculations'!$C$40)</f>
        <v>364.04937063060481</v>
      </c>
    </row>
    <row r="559" spans="3:17">
      <c r="C559" s="159"/>
      <c r="D559" s="165" t="s">
        <v>278</v>
      </c>
      <c r="E559" s="162">
        <v>26487</v>
      </c>
      <c r="F559" s="166" t="str">
        <f t="shared" si="25"/>
        <v>Date check - OK</v>
      </c>
      <c r="G559" s="68"/>
      <c r="H559" s="162" t="s">
        <v>279</v>
      </c>
      <c r="I559" s="173">
        <v>150735.53351548137</v>
      </c>
      <c r="J559" s="168">
        <f>IFERROR(MIN('MP Calculations'!$E$30/I559,1),"-")</f>
        <v>0.24630200300931615</v>
      </c>
      <c r="K559" s="12"/>
      <c r="L559" s="159">
        <v>3.0474770000000002</v>
      </c>
      <c r="M559" s="187" t="s">
        <v>280</v>
      </c>
      <c r="N559" s="272">
        <v>192.78728599999999</v>
      </c>
      <c r="O559" s="186">
        <f t="shared" si="26"/>
        <v>587.51481997742201</v>
      </c>
      <c r="P559" s="186">
        <f t="shared" si="27"/>
        <v>144.70607695809684</v>
      </c>
      <c r="Q559" s="215">
        <f>IF(P559="-",0,P559/(1+'General inputs'!$H$30)^'MP Calculations'!$C$40)</f>
        <v>321.43401778620932</v>
      </c>
    </row>
    <row r="560" spans="3:17">
      <c r="C560" s="159"/>
      <c r="D560" s="165" t="s">
        <v>278</v>
      </c>
      <c r="E560" s="162">
        <v>26487</v>
      </c>
      <c r="F560" s="166" t="str">
        <f t="shared" si="25"/>
        <v>Date check - OK</v>
      </c>
      <c r="G560" s="68"/>
      <c r="H560" s="162" t="s">
        <v>279</v>
      </c>
      <c r="I560" s="173">
        <v>150735.53351548137</v>
      </c>
      <c r="J560" s="168">
        <f>IFERROR(MIN('MP Calculations'!$E$30/I560,1),"-")</f>
        <v>0.24630200300931615</v>
      </c>
      <c r="K560" s="12"/>
      <c r="L560" s="159">
        <v>33.630535999999999</v>
      </c>
      <c r="M560" s="187" t="s">
        <v>280</v>
      </c>
      <c r="N560" s="272">
        <v>192.78728599999999</v>
      </c>
      <c r="O560" s="186">
        <f t="shared" si="26"/>
        <v>6483.5397621652955</v>
      </c>
      <c r="P560" s="186">
        <f t="shared" si="27"/>
        <v>1596.9088300118576</v>
      </c>
      <c r="Q560" s="215">
        <f>IF(P560="-",0,P560/(1+'General inputs'!$H$30)^'MP Calculations'!$C$40)</f>
        <v>3547.1960270032396</v>
      </c>
    </row>
    <row r="561" spans="3:17">
      <c r="C561" s="159"/>
      <c r="D561" s="165" t="s">
        <v>278</v>
      </c>
      <c r="E561" s="162">
        <v>26487</v>
      </c>
      <c r="F561" s="166" t="str">
        <f t="shared" si="25"/>
        <v>Date check - OK</v>
      </c>
      <c r="G561" s="68"/>
      <c r="H561" s="162" t="s">
        <v>279</v>
      </c>
      <c r="I561" s="173">
        <v>150735.53351548137</v>
      </c>
      <c r="J561" s="168">
        <f>IFERROR(MIN('MP Calculations'!$E$30/I561,1),"-")</f>
        <v>0.24630200300931615</v>
      </c>
      <c r="K561" s="12"/>
      <c r="L561" s="159">
        <v>4.2660629999999999</v>
      </c>
      <c r="M561" s="187" t="s">
        <v>280</v>
      </c>
      <c r="N561" s="272">
        <v>192.78728599999999</v>
      </c>
      <c r="O561" s="186">
        <f t="shared" si="26"/>
        <v>822.44270767501791</v>
      </c>
      <c r="P561" s="186">
        <f t="shared" si="27"/>
        <v>202.5692862607624</v>
      </c>
      <c r="Q561" s="215">
        <f>IF(P561="-",0,P561/(1+'General inputs'!$H$30)^'MP Calculations'!$C$40)</f>
        <v>449.96492843722507</v>
      </c>
    </row>
    <row r="562" spans="3:17">
      <c r="C562" s="159"/>
      <c r="D562" s="165" t="s">
        <v>278</v>
      </c>
      <c r="E562" s="162">
        <v>26487</v>
      </c>
      <c r="F562" s="166" t="str">
        <f t="shared" si="25"/>
        <v>Date check - OK</v>
      </c>
      <c r="G562" s="68"/>
      <c r="H562" s="162" t="s">
        <v>279</v>
      </c>
      <c r="I562" s="173">
        <v>150735.53351548137</v>
      </c>
      <c r="J562" s="168">
        <f>IFERROR(MIN('MP Calculations'!$E$30/I562,1),"-")</f>
        <v>0.24630200300931615</v>
      </c>
      <c r="K562" s="12"/>
      <c r="L562" s="159">
        <v>31.996828000000001</v>
      </c>
      <c r="M562" s="187" t="s">
        <v>280</v>
      </c>
      <c r="N562" s="272">
        <v>192.78728599999999</v>
      </c>
      <c r="O562" s="186">
        <f t="shared" si="26"/>
        <v>6168.5816307288078</v>
      </c>
      <c r="P562" s="186">
        <f t="shared" si="27"/>
        <v>1519.3340113749791</v>
      </c>
      <c r="Q562" s="215">
        <f>IF(P562="-",0,P562/(1+'General inputs'!$H$30)^'MP Calculations'!$C$40)</f>
        <v>3374.8799352560427</v>
      </c>
    </row>
    <row r="563" spans="3:17">
      <c r="C563" s="159"/>
      <c r="D563" s="165" t="s">
        <v>278</v>
      </c>
      <c r="E563" s="162">
        <v>26487</v>
      </c>
      <c r="F563" s="166" t="str">
        <f t="shared" si="25"/>
        <v>Date check - OK</v>
      </c>
      <c r="G563" s="68"/>
      <c r="H563" s="162" t="s">
        <v>279</v>
      </c>
      <c r="I563" s="173">
        <v>150735.53351548137</v>
      </c>
      <c r="J563" s="168">
        <f>IFERROR(MIN('MP Calculations'!$E$30/I563,1),"-")</f>
        <v>0.24630200300931615</v>
      </c>
      <c r="K563" s="12"/>
      <c r="L563" s="159">
        <v>2.43763</v>
      </c>
      <c r="M563" s="187" t="s">
        <v>280</v>
      </c>
      <c r="N563" s="272">
        <v>192.78728599999999</v>
      </c>
      <c r="O563" s="186">
        <f t="shared" si="26"/>
        <v>469.94407197217998</v>
      </c>
      <c r="P563" s="186">
        <f t="shared" si="27"/>
        <v>115.74816622910215</v>
      </c>
      <c r="Q563" s="215">
        <f>IF(P563="-",0,P563/(1+'General inputs'!$H$30)^'MP Calculations'!$C$40)</f>
        <v>257.11012905961138</v>
      </c>
    </row>
    <row r="564" spans="3:17">
      <c r="C564" s="159"/>
      <c r="D564" s="165" t="s">
        <v>278</v>
      </c>
      <c r="E564" s="162">
        <v>26487</v>
      </c>
      <c r="F564" s="166" t="str">
        <f t="shared" si="25"/>
        <v>Date check - OK</v>
      </c>
      <c r="G564" s="68"/>
      <c r="H564" s="162" t="s">
        <v>279</v>
      </c>
      <c r="I564" s="173">
        <v>150735.53351548137</v>
      </c>
      <c r="J564" s="168">
        <f>IFERROR(MIN('MP Calculations'!$E$30/I564,1),"-")</f>
        <v>0.24630200300931615</v>
      </c>
      <c r="K564" s="12"/>
      <c r="L564" s="159">
        <v>45.709820000000001</v>
      </c>
      <c r="M564" s="187" t="s">
        <v>280</v>
      </c>
      <c r="N564" s="272">
        <v>192.78728599999999</v>
      </c>
      <c r="O564" s="186">
        <f t="shared" si="26"/>
        <v>8812.2721413485197</v>
      </c>
      <c r="P564" s="186">
        <f t="shared" si="27"/>
        <v>2170.4802794773359</v>
      </c>
      <c r="Q564" s="215">
        <f>IF(P564="-",0,P564/(1+'General inputs'!$H$30)^'MP Calculations'!$C$40)</f>
        <v>4821.2639816098444</v>
      </c>
    </row>
    <row r="565" spans="3:17">
      <c r="C565" s="159"/>
      <c r="D565" s="165" t="s">
        <v>278</v>
      </c>
      <c r="E565" s="162">
        <v>26487</v>
      </c>
      <c r="F565" s="166" t="str">
        <f t="shared" si="25"/>
        <v>Date check - OK</v>
      </c>
      <c r="G565" s="68"/>
      <c r="H565" s="162" t="s">
        <v>279</v>
      </c>
      <c r="I565" s="173">
        <v>150735.53351548137</v>
      </c>
      <c r="J565" s="168">
        <f>IFERROR(MIN('MP Calculations'!$E$30/I565,1),"-")</f>
        <v>0.24630200300931615</v>
      </c>
      <c r="K565" s="12"/>
      <c r="L565" s="159">
        <v>11.49193</v>
      </c>
      <c r="M565" s="187" t="s">
        <v>280</v>
      </c>
      <c r="N565" s="272">
        <v>192.78728599999999</v>
      </c>
      <c r="O565" s="186">
        <f t="shared" si="26"/>
        <v>2215.4979956019797</v>
      </c>
      <c r="P565" s="186">
        <f t="shared" si="27"/>
        <v>545.68159397989268</v>
      </c>
      <c r="Q565" s="215">
        <f>IF(P565="-",0,P565/(1+'General inputs'!$H$30)^'MP Calculations'!$C$40)</f>
        <v>1212.1165252495332</v>
      </c>
    </row>
    <row r="566" spans="3:17">
      <c r="C566" s="159"/>
      <c r="D566" s="165" t="s">
        <v>278</v>
      </c>
      <c r="E566" s="162">
        <v>26487</v>
      </c>
      <c r="F566" s="166" t="str">
        <f t="shared" si="25"/>
        <v>Date check - OK</v>
      </c>
      <c r="G566" s="68"/>
      <c r="H566" s="162" t="s">
        <v>279</v>
      </c>
      <c r="I566" s="173">
        <v>150735.53351548137</v>
      </c>
      <c r="J566" s="168">
        <f>IFERROR(MIN('MP Calculations'!$E$30/I566,1),"-")</f>
        <v>0.24630200300931615</v>
      </c>
      <c r="K566" s="12"/>
      <c r="L566" s="159">
        <v>2.7423099999999998</v>
      </c>
      <c r="M566" s="187" t="s">
        <v>280</v>
      </c>
      <c r="N566" s="272">
        <v>192.78728599999999</v>
      </c>
      <c r="O566" s="186">
        <f t="shared" si="26"/>
        <v>528.68250227065994</v>
      </c>
      <c r="P566" s="186">
        <f t="shared" si="27"/>
        <v>130.21555926524087</v>
      </c>
      <c r="Q566" s="215">
        <f>IF(P566="-",0,P566/(1+'General inputs'!$H$30)^'MP Calculations'!$C$40)</f>
        <v>289.24639015004857</v>
      </c>
    </row>
    <row r="567" spans="3:17">
      <c r="C567" s="159"/>
      <c r="D567" s="165" t="s">
        <v>278</v>
      </c>
      <c r="E567" s="162">
        <v>26487</v>
      </c>
      <c r="F567" s="166" t="str">
        <f t="shared" si="25"/>
        <v>Date check - OK</v>
      </c>
      <c r="G567" s="68"/>
      <c r="H567" s="162" t="s">
        <v>279</v>
      </c>
      <c r="I567" s="173">
        <v>150735.53351548137</v>
      </c>
      <c r="J567" s="168">
        <f>IFERROR(MIN('MP Calculations'!$E$30/I567,1),"-")</f>
        <v>0.24630200300931615</v>
      </c>
      <c r="K567" s="12"/>
      <c r="L567" s="159">
        <v>16.646346000000001</v>
      </c>
      <c r="M567" s="187" t="s">
        <v>280</v>
      </c>
      <c r="N567" s="272">
        <v>192.78728599999999</v>
      </c>
      <c r="O567" s="186">
        <f t="shared" si="26"/>
        <v>3209.2038671569562</v>
      </c>
      <c r="P567" s="186">
        <f t="shared" si="27"/>
        <v>790.43334054600166</v>
      </c>
      <c r="Q567" s="215">
        <f>IF(P567="-",0,P567/(1+'General inputs'!$H$30)^'MP Calculations'!$C$40)</f>
        <v>1755.780888990924</v>
      </c>
    </row>
    <row r="568" spans="3:17">
      <c r="C568" s="159"/>
      <c r="D568" s="165" t="s">
        <v>278</v>
      </c>
      <c r="E568" s="162">
        <v>26487</v>
      </c>
      <c r="F568" s="166" t="str">
        <f t="shared" si="25"/>
        <v>Date check - OK</v>
      </c>
      <c r="G568" s="68"/>
      <c r="H568" s="162" t="s">
        <v>279</v>
      </c>
      <c r="I568" s="173">
        <v>150735.53351548137</v>
      </c>
      <c r="J568" s="168">
        <f>IFERROR(MIN('MP Calculations'!$E$30/I568,1),"-")</f>
        <v>0.24630200300931615</v>
      </c>
      <c r="K568" s="12"/>
      <c r="L568" s="159">
        <v>4.571447</v>
      </c>
      <c r="M568" s="187" t="s">
        <v>280</v>
      </c>
      <c r="N568" s="272">
        <v>192.78728599999999</v>
      </c>
      <c r="O568" s="186">
        <f t="shared" si="26"/>
        <v>881.31686022284202</v>
      </c>
      <c r="P568" s="186">
        <f t="shared" si="27"/>
        <v>217.07010795876749</v>
      </c>
      <c r="Q568" s="215">
        <f>IF(P568="-",0,P568/(1+'General inputs'!$H$30)^'MP Calculations'!$C$40)</f>
        <v>482.17544424673696</v>
      </c>
    </row>
    <row r="569" spans="3:17">
      <c r="C569" s="159"/>
      <c r="D569" s="165" t="s">
        <v>281</v>
      </c>
      <c r="E569" s="162">
        <v>26497</v>
      </c>
      <c r="F569" s="166" t="str">
        <f t="shared" si="25"/>
        <v>Date check - OK</v>
      </c>
      <c r="G569" s="68"/>
      <c r="H569" s="162" t="s">
        <v>279</v>
      </c>
      <c r="I569" s="173">
        <v>150735.53351548137</v>
      </c>
      <c r="J569" s="168">
        <f>IFERROR(MIN('MP Calculations'!$E$30/I569,1),"-")</f>
        <v>0.24630200300931615</v>
      </c>
      <c r="K569" s="12"/>
      <c r="L569" s="159">
        <v>253.14689000000001</v>
      </c>
      <c r="M569" s="187" t="s">
        <v>280</v>
      </c>
      <c r="N569" s="272">
        <v>421.28581700000001</v>
      </c>
      <c r="O569" s="186">
        <f t="shared" si="26"/>
        <v>106647.19437465914</v>
      </c>
      <c r="P569" s="186">
        <f t="shared" si="27"/>
        <v>26267.417589802422</v>
      </c>
      <c r="Q569" s="215">
        <f>IF(P569="-",0,P569/(1+'General inputs'!$H$30)^'MP Calculations'!$C$40)</f>
        <v>58347.525896948231</v>
      </c>
    </row>
    <row r="570" spans="3:17">
      <c r="C570" s="159"/>
      <c r="D570" s="165" t="s">
        <v>281</v>
      </c>
      <c r="E570" s="162">
        <v>26497</v>
      </c>
      <c r="F570" s="166" t="str">
        <f t="shared" si="25"/>
        <v>Date check - OK</v>
      </c>
      <c r="G570" s="68"/>
      <c r="H570" s="162" t="s">
        <v>279</v>
      </c>
      <c r="I570" s="173">
        <v>150735.53351548137</v>
      </c>
      <c r="J570" s="168">
        <f>IFERROR(MIN('MP Calculations'!$E$30/I570,1),"-")</f>
        <v>0.24630200300931615</v>
      </c>
      <c r="K570" s="12"/>
      <c r="L570" s="159">
        <v>0.61091700000000004</v>
      </c>
      <c r="M570" s="187" t="s">
        <v>280</v>
      </c>
      <c r="N570" s="272">
        <v>421.28581700000001</v>
      </c>
      <c r="O570" s="186">
        <f t="shared" si="26"/>
        <v>257.37066746418901</v>
      </c>
      <c r="P570" s="186">
        <f t="shared" si="27"/>
        <v>63.390910912274386</v>
      </c>
      <c r="Q570" s="215">
        <f>IF(P570="-",0,P570/(1+'General inputs'!$H$30)^'MP Calculations'!$C$40)</f>
        <v>140.80953346251229</v>
      </c>
    </row>
    <row r="571" spans="3:17">
      <c r="C571" s="159"/>
      <c r="D571" s="165" t="s">
        <v>281</v>
      </c>
      <c r="E571" s="162">
        <v>26497</v>
      </c>
      <c r="F571" s="166" t="str">
        <f t="shared" si="25"/>
        <v>Date check - OK</v>
      </c>
      <c r="G571" s="68"/>
      <c r="H571" s="162" t="s">
        <v>279</v>
      </c>
      <c r="I571" s="173">
        <v>150735.53351548137</v>
      </c>
      <c r="J571" s="168">
        <f>IFERROR(MIN('MP Calculations'!$E$30/I571,1),"-")</f>
        <v>0.24630200300931615</v>
      </c>
      <c r="K571" s="12"/>
      <c r="L571" s="159">
        <v>5.6030389999999999</v>
      </c>
      <c r="M571" s="187" t="s">
        <v>280</v>
      </c>
      <c r="N571" s="272">
        <v>421.28581700000001</v>
      </c>
      <c r="O571" s="186">
        <f t="shared" si="26"/>
        <v>2360.4808627978632</v>
      </c>
      <c r="P571" s="186">
        <f t="shared" si="27"/>
        <v>581.39116457227249</v>
      </c>
      <c r="Q571" s="215">
        <f>IF(P571="-",0,P571/(1+'General inputs'!$H$30)^'MP Calculations'!$C$40)</f>
        <v>1291.4378018000177</v>
      </c>
    </row>
    <row r="572" spans="3:17">
      <c r="C572" s="159"/>
      <c r="D572" s="165" t="s">
        <v>281</v>
      </c>
      <c r="E572" s="162">
        <v>26497</v>
      </c>
      <c r="F572" s="166" t="str">
        <f t="shared" si="25"/>
        <v>Date check - OK</v>
      </c>
      <c r="G572" s="68"/>
      <c r="H572" s="162" t="s">
        <v>279</v>
      </c>
      <c r="I572" s="173">
        <v>150735.53351548137</v>
      </c>
      <c r="J572" s="168">
        <f>IFERROR(MIN('MP Calculations'!$E$30/I572,1),"-")</f>
        <v>0.24630200300931615</v>
      </c>
      <c r="K572" s="12"/>
      <c r="L572" s="159">
        <v>20.621718000000001</v>
      </c>
      <c r="M572" s="187" t="s">
        <v>280</v>
      </c>
      <c r="N572" s="272">
        <v>421.28581700000001</v>
      </c>
      <c r="O572" s="186">
        <f t="shared" si="26"/>
        <v>8687.6373155736073</v>
      </c>
      <c r="P572" s="186">
        <f t="shared" si="27"/>
        <v>2139.7824722442579</v>
      </c>
      <c r="Q572" s="215">
        <f>IF(P572="-",0,P572/(1+'General inputs'!$H$30)^'MP Calculations'!$C$40)</f>
        <v>4753.0752799078964</v>
      </c>
    </row>
    <row r="573" spans="3:17">
      <c r="C573" s="159"/>
      <c r="D573" s="165" t="s">
        <v>281</v>
      </c>
      <c r="E573" s="162">
        <v>26497</v>
      </c>
      <c r="F573" s="166" t="str">
        <f t="shared" si="25"/>
        <v>Date check - OK</v>
      </c>
      <c r="G573" s="68"/>
      <c r="H573" s="162" t="s">
        <v>279</v>
      </c>
      <c r="I573" s="173">
        <v>150735.53351548137</v>
      </c>
      <c r="J573" s="168">
        <f>IFERROR(MIN('MP Calculations'!$E$30/I573,1),"-")</f>
        <v>0.24630200300931615</v>
      </c>
      <c r="K573" s="12"/>
      <c r="L573" s="159">
        <v>6.3250989999999998</v>
      </c>
      <c r="M573" s="187" t="s">
        <v>280</v>
      </c>
      <c r="N573" s="272">
        <v>421.28581700000001</v>
      </c>
      <c r="O573" s="186">
        <f t="shared" si="26"/>
        <v>2664.6744998208828</v>
      </c>
      <c r="P573" s="186">
        <f t="shared" si="27"/>
        <v>656.31466667373104</v>
      </c>
      <c r="Q573" s="215">
        <f>IF(P573="-",0,P573/(1+'General inputs'!$H$30)^'MP Calculations'!$C$40)</f>
        <v>1457.8645532768001</v>
      </c>
    </row>
    <row r="574" spans="3:17">
      <c r="C574" s="159"/>
      <c r="D574" s="165" t="s">
        <v>281</v>
      </c>
      <c r="E574" s="162">
        <v>26497</v>
      </c>
      <c r="F574" s="166" t="str">
        <f t="shared" si="25"/>
        <v>Date check - OK</v>
      </c>
      <c r="G574" s="68"/>
      <c r="H574" s="162" t="s">
        <v>279</v>
      </c>
      <c r="I574" s="173">
        <v>150735.53351548137</v>
      </c>
      <c r="J574" s="168">
        <f>IFERROR(MIN('MP Calculations'!$E$30/I574,1),"-")</f>
        <v>0.24630200300931615</v>
      </c>
      <c r="K574" s="12"/>
      <c r="L574" s="159">
        <v>171.87723199999999</v>
      </c>
      <c r="M574" s="187" t="s">
        <v>280</v>
      </c>
      <c r="N574" s="272">
        <v>421.28581700000001</v>
      </c>
      <c r="O574" s="186">
        <f t="shared" si="26"/>
        <v>72409.44010681854</v>
      </c>
      <c r="P574" s="186">
        <f t="shared" si="27"/>
        <v>17834.590135092516</v>
      </c>
      <c r="Q574" s="215">
        <f>IF(P574="-",0,P574/(1+'General inputs'!$H$30)^'MP Calculations'!$C$40)</f>
        <v>39615.778985930963</v>
      </c>
    </row>
    <row r="575" spans="3:17">
      <c r="C575" s="159"/>
      <c r="D575" s="165" t="s">
        <v>281</v>
      </c>
      <c r="E575" s="162">
        <v>26497</v>
      </c>
      <c r="F575" s="166" t="str">
        <f t="shared" si="25"/>
        <v>Date check - OK</v>
      </c>
      <c r="G575" s="68"/>
      <c r="H575" s="162" t="s">
        <v>279</v>
      </c>
      <c r="I575" s="173">
        <v>150735.53351548137</v>
      </c>
      <c r="J575" s="168">
        <f>IFERROR(MIN('MP Calculations'!$E$30/I575,1),"-")</f>
        <v>0.24630200300931615</v>
      </c>
      <c r="K575" s="12"/>
      <c r="L575" s="159">
        <v>2.129953</v>
      </c>
      <c r="M575" s="187" t="s">
        <v>280</v>
      </c>
      <c r="N575" s="272">
        <v>421.28581700000001</v>
      </c>
      <c r="O575" s="186">
        <f t="shared" si="26"/>
        <v>897.31898977660103</v>
      </c>
      <c r="P575" s="186">
        <f t="shared" si="27"/>
        <v>221.01146452027291</v>
      </c>
      <c r="Q575" s="215">
        <f>IF(P575="-",0,P575/(1+'General inputs'!$H$30)^'MP Calculations'!$C$40)</f>
        <v>490.93033624384071</v>
      </c>
    </row>
    <row r="576" spans="3:17">
      <c r="C576" s="159"/>
      <c r="D576" s="165" t="s">
        <v>281</v>
      </c>
      <c r="E576" s="162">
        <v>26497</v>
      </c>
      <c r="F576" s="166" t="str">
        <f t="shared" si="25"/>
        <v>Date check - OK</v>
      </c>
      <c r="G576" s="68"/>
      <c r="H576" s="162" t="s">
        <v>279</v>
      </c>
      <c r="I576" s="173">
        <v>150735.53351548137</v>
      </c>
      <c r="J576" s="168">
        <f>IFERROR(MIN('MP Calculations'!$E$30/I576,1),"-")</f>
        <v>0.24630200300931615</v>
      </c>
      <c r="K576" s="12"/>
      <c r="L576" s="159">
        <v>0.60840899999999998</v>
      </c>
      <c r="M576" s="187" t="s">
        <v>280</v>
      </c>
      <c r="N576" s="272">
        <v>421.28581700000001</v>
      </c>
      <c r="O576" s="186">
        <f t="shared" si="26"/>
        <v>256.314082635153</v>
      </c>
      <c r="P576" s="186">
        <f t="shared" si="27"/>
        <v>63.130671952533561</v>
      </c>
      <c r="Q576" s="215">
        <f>IF(P576="-",0,P576/(1+'General inputs'!$H$30)^'MP Calculations'!$C$40)</f>
        <v>140.231467522419</v>
      </c>
    </row>
    <row r="577" spans="3:17">
      <c r="C577" s="159"/>
      <c r="D577" s="165" t="s">
        <v>281</v>
      </c>
      <c r="E577" s="162">
        <v>26497</v>
      </c>
      <c r="F577" s="166" t="str">
        <f t="shared" si="25"/>
        <v>Date check - OK</v>
      </c>
      <c r="G577" s="68"/>
      <c r="H577" s="162" t="s">
        <v>279</v>
      </c>
      <c r="I577" s="173">
        <v>150735.53351548137</v>
      </c>
      <c r="J577" s="168">
        <f>IFERROR(MIN('MP Calculations'!$E$30/I577,1),"-")</f>
        <v>0.24630200300931615</v>
      </c>
      <c r="K577" s="12"/>
      <c r="L577" s="159">
        <v>14.316185000000001</v>
      </c>
      <c r="M577" s="187" t="s">
        <v>280</v>
      </c>
      <c r="N577" s="272">
        <v>421.28581700000001</v>
      </c>
      <c r="O577" s="186">
        <f t="shared" si="26"/>
        <v>6031.2056940481452</v>
      </c>
      <c r="P577" s="186">
        <f t="shared" si="27"/>
        <v>1485.498043005251</v>
      </c>
      <c r="Q577" s="215">
        <f>IF(P577="-",0,P577/(1+'General inputs'!$H$30)^'MP Calculations'!$C$40)</f>
        <v>3299.720470723546</v>
      </c>
    </row>
    <row r="578" spans="3:17">
      <c r="C578" s="159"/>
      <c r="D578" s="165" t="s">
        <v>281</v>
      </c>
      <c r="E578" s="162">
        <v>26497</v>
      </c>
      <c r="F578" s="166" t="str">
        <f t="shared" si="25"/>
        <v>Date check - OK</v>
      </c>
      <c r="G578" s="68"/>
      <c r="H578" s="162" t="s">
        <v>279</v>
      </c>
      <c r="I578" s="173">
        <v>150735.53351548137</v>
      </c>
      <c r="J578" s="168">
        <f>IFERROR(MIN('MP Calculations'!$E$30/I578,1),"-")</f>
        <v>0.24630200300931615</v>
      </c>
      <c r="K578" s="12"/>
      <c r="L578" s="159">
        <v>190.39355</v>
      </c>
      <c r="M578" s="187" t="s">
        <v>280</v>
      </c>
      <c r="N578" s="272">
        <v>421.28581700000001</v>
      </c>
      <c r="O578" s="186">
        <f t="shared" si="26"/>
        <v>80210.102263280351</v>
      </c>
      <c r="P578" s="186">
        <f t="shared" si="27"/>
        <v>19755.908849028034</v>
      </c>
      <c r="Q578" s="215">
        <f>IF(P578="-",0,P578/(1+'General inputs'!$H$30)^'MP Calculations'!$C$40)</f>
        <v>43883.583121392119</v>
      </c>
    </row>
    <row r="579" spans="3:17">
      <c r="C579" s="159"/>
      <c r="D579" s="165" t="s">
        <v>281</v>
      </c>
      <c r="E579" s="162">
        <v>26497</v>
      </c>
      <c r="F579" s="166" t="str">
        <f t="shared" si="25"/>
        <v>Date check - OK</v>
      </c>
      <c r="G579" s="68"/>
      <c r="H579" s="162" t="s">
        <v>279</v>
      </c>
      <c r="I579" s="173">
        <v>150735.53351548137</v>
      </c>
      <c r="J579" s="168">
        <f>IFERROR(MIN('MP Calculations'!$E$30/I579,1),"-")</f>
        <v>0.24630200300931615</v>
      </c>
      <c r="K579" s="12"/>
      <c r="L579" s="159">
        <v>0.91406100000000001</v>
      </c>
      <c r="M579" s="187" t="s">
        <v>280</v>
      </c>
      <c r="N579" s="272">
        <v>421.28581700000001</v>
      </c>
      <c r="O579" s="186">
        <f t="shared" si="26"/>
        <v>385.08093517283703</v>
      </c>
      <c r="P579" s="186">
        <f t="shared" si="27"/>
        <v>94.846205653770383</v>
      </c>
      <c r="Q579" s="215">
        <f>IF(P579="-",0,P579/(1+'General inputs'!$H$30)^'MP Calculations'!$C$40)</f>
        <v>210.68083383876609</v>
      </c>
    </row>
    <row r="580" spans="3:17">
      <c r="C580" s="159"/>
      <c r="D580" s="165" t="s">
        <v>278</v>
      </c>
      <c r="E580" s="162">
        <v>26498</v>
      </c>
      <c r="F580" s="166" t="str">
        <f t="shared" si="25"/>
        <v>Date check - OK</v>
      </c>
      <c r="G580" s="68"/>
      <c r="H580" s="162" t="s">
        <v>279</v>
      </c>
      <c r="I580" s="173">
        <v>150735.53351548137</v>
      </c>
      <c r="J580" s="168">
        <f>IFERROR(MIN('MP Calculations'!$E$30/I580,1),"-")</f>
        <v>0.24630200300931615</v>
      </c>
      <c r="K580" s="12"/>
      <c r="L580" s="159">
        <v>9.9478310000000008</v>
      </c>
      <c r="M580" s="187" t="s">
        <v>280</v>
      </c>
      <c r="N580" s="272">
        <v>192.78728599999999</v>
      </c>
      <c r="O580" s="186">
        <f t="shared" si="26"/>
        <v>1917.8153400766662</v>
      </c>
      <c r="P580" s="186">
        <f t="shared" si="27"/>
        <v>472.36175966287573</v>
      </c>
      <c r="Q580" s="215">
        <f>IF(P580="-",0,P580/(1+'General inputs'!$H$30)^'MP Calculations'!$C$40)</f>
        <v>1049.251983390918</v>
      </c>
    </row>
    <row r="581" spans="3:17">
      <c r="C581" s="159"/>
      <c r="D581" s="165" t="s">
        <v>278</v>
      </c>
      <c r="E581" s="162">
        <v>26498</v>
      </c>
      <c r="F581" s="166" t="str">
        <f t="shared" si="25"/>
        <v>Date check - OK</v>
      </c>
      <c r="G581" s="68"/>
      <c r="H581" s="162" t="s">
        <v>279</v>
      </c>
      <c r="I581" s="173">
        <v>150735.53351548137</v>
      </c>
      <c r="J581" s="168">
        <f>IFERROR(MIN('MP Calculations'!$E$30/I581,1),"-")</f>
        <v>0.24630200300931615</v>
      </c>
      <c r="K581" s="12"/>
      <c r="L581" s="159">
        <v>33.782071000000002</v>
      </c>
      <c r="M581" s="187" t="s">
        <v>280</v>
      </c>
      <c r="N581" s="272">
        <v>192.78728599999999</v>
      </c>
      <c r="O581" s="186">
        <f t="shared" si="26"/>
        <v>6512.7537835493058</v>
      </c>
      <c r="P581" s="186">
        <f t="shared" si="27"/>
        <v>1604.1043019946962</v>
      </c>
      <c r="Q581" s="215">
        <f>IF(P581="-",0,P581/(1+'General inputs'!$H$30)^'MP Calculations'!$C$40)</f>
        <v>3563.1792498086074</v>
      </c>
    </row>
    <row r="582" spans="3:17">
      <c r="C582" s="159"/>
      <c r="D582" s="165" t="s">
        <v>278</v>
      </c>
      <c r="E582" s="162">
        <v>26498</v>
      </c>
      <c r="F582" s="166" t="str">
        <f t="shared" si="25"/>
        <v>Date check - OK</v>
      </c>
      <c r="G582" s="68"/>
      <c r="H582" s="162" t="s">
        <v>279</v>
      </c>
      <c r="I582" s="173">
        <v>150735.53351548137</v>
      </c>
      <c r="J582" s="168">
        <f>IFERROR(MIN('MP Calculations'!$E$30/I582,1),"-")</f>
        <v>0.24630200300931615</v>
      </c>
      <c r="K582" s="12"/>
      <c r="L582" s="159">
        <v>3.973954</v>
      </c>
      <c r="M582" s="187" t="s">
        <v>280</v>
      </c>
      <c r="N582" s="272">
        <v>192.78728599999999</v>
      </c>
      <c r="O582" s="186">
        <f t="shared" si="26"/>
        <v>766.12780634884393</v>
      </c>
      <c r="P582" s="186">
        <f t="shared" si="27"/>
        <v>188.69881326485373</v>
      </c>
      <c r="Q582" s="215">
        <f>IF(P582="-",0,P582/(1+'General inputs'!$H$30)^'MP Calculations'!$C$40)</f>
        <v>419.1545992693554</v>
      </c>
    </row>
    <row r="583" spans="3:17">
      <c r="C583" s="159"/>
      <c r="D583" s="165" t="s">
        <v>278</v>
      </c>
      <c r="E583" s="162">
        <v>26498</v>
      </c>
      <c r="F583" s="166" t="str">
        <f t="shared" si="25"/>
        <v>Date check - OK</v>
      </c>
      <c r="G583" s="68"/>
      <c r="H583" s="162" t="s">
        <v>279</v>
      </c>
      <c r="I583" s="173">
        <v>150735.53351548137</v>
      </c>
      <c r="J583" s="168">
        <f>IFERROR(MIN('MP Calculations'!$E$30/I583,1),"-")</f>
        <v>0.24630200300931615</v>
      </c>
      <c r="K583" s="12"/>
      <c r="L583" s="159">
        <v>30.479236</v>
      </c>
      <c r="M583" s="187" t="s">
        <v>280</v>
      </c>
      <c r="N583" s="272">
        <v>192.78728599999999</v>
      </c>
      <c r="O583" s="186">
        <f t="shared" si="26"/>
        <v>5876.0091877934956</v>
      </c>
      <c r="P583" s="186">
        <f t="shared" si="27"/>
        <v>1447.2728326546828</v>
      </c>
      <c r="Q583" s="215">
        <f>IF(P583="-",0,P583/(1+'General inputs'!$H$30)^'MP Calculations'!$C$40)</f>
        <v>3214.8112312362227</v>
      </c>
    </row>
    <row r="584" spans="3:17">
      <c r="C584" s="159"/>
      <c r="D584" s="165" t="s">
        <v>278</v>
      </c>
      <c r="E584" s="162">
        <v>26498</v>
      </c>
      <c r="F584" s="166" t="str">
        <f t="shared" si="25"/>
        <v>Date check - OK</v>
      </c>
      <c r="G584" s="68"/>
      <c r="H584" s="162" t="s">
        <v>279</v>
      </c>
      <c r="I584" s="173">
        <v>150735.53351548137</v>
      </c>
      <c r="J584" s="168">
        <f>IFERROR(MIN('MP Calculations'!$E$30/I584,1),"-")</f>
        <v>0.24630200300931615</v>
      </c>
      <c r="K584" s="12"/>
      <c r="L584" s="159">
        <v>4.0582919999999998</v>
      </c>
      <c r="M584" s="187" t="s">
        <v>280</v>
      </c>
      <c r="N584" s="272">
        <v>192.78728599999999</v>
      </c>
      <c r="O584" s="186">
        <f t="shared" si="26"/>
        <v>782.38710047551194</v>
      </c>
      <c r="P584" s="186">
        <f t="shared" si="27"/>
        <v>192.70350997576969</v>
      </c>
      <c r="Q584" s="215">
        <f>IF(P584="-",0,P584/(1+'General inputs'!$H$30)^'MP Calculations'!$C$40)</f>
        <v>428.05018804395598</v>
      </c>
    </row>
    <row r="585" spans="3:17">
      <c r="C585" s="159"/>
      <c r="D585" s="165" t="s">
        <v>282</v>
      </c>
      <c r="E585" s="162">
        <v>26500</v>
      </c>
      <c r="F585" s="166" t="str">
        <f t="shared" si="25"/>
        <v>Date check - OK</v>
      </c>
      <c r="G585" s="68"/>
      <c r="H585" s="162" t="s">
        <v>279</v>
      </c>
      <c r="I585" s="173">
        <v>150735.53351548137</v>
      </c>
      <c r="J585" s="168">
        <f>IFERROR(MIN('MP Calculations'!$E$30/I585,1),"-")</f>
        <v>0.24630200300931615</v>
      </c>
      <c r="K585" s="12"/>
      <c r="L585" s="159">
        <v>2.0741740000000002</v>
      </c>
      <c r="M585" s="187" t="s">
        <v>280</v>
      </c>
      <c r="N585" s="272">
        <v>237.97403299999999</v>
      </c>
      <c r="O585" s="186">
        <f t="shared" si="26"/>
        <v>493.59955192374201</v>
      </c>
      <c r="P585" s="186">
        <f t="shared" si="27"/>
        <v>121.57455832331861</v>
      </c>
      <c r="Q585" s="215">
        <f>IF(P585="-",0,P585/(1+'General inputs'!$H$30)^'MP Calculations'!$C$40)</f>
        <v>270.05222976063527</v>
      </c>
    </row>
    <row r="586" spans="3:17">
      <c r="C586" s="159"/>
      <c r="D586" s="165" t="s">
        <v>282</v>
      </c>
      <c r="E586" s="162">
        <v>26500</v>
      </c>
      <c r="F586" s="166" t="str">
        <f t="shared" si="25"/>
        <v>Date check - OK</v>
      </c>
      <c r="G586" s="68"/>
      <c r="H586" s="162" t="s">
        <v>279</v>
      </c>
      <c r="I586" s="173">
        <v>150735.53351548137</v>
      </c>
      <c r="J586" s="168">
        <f>IFERROR(MIN('MP Calculations'!$E$30/I586,1),"-")</f>
        <v>0.24630200300931615</v>
      </c>
      <c r="K586" s="12"/>
      <c r="L586" s="159">
        <v>3.0612499999999998</v>
      </c>
      <c r="M586" s="187" t="s">
        <v>280</v>
      </c>
      <c r="N586" s="272">
        <v>237.97403299999999</v>
      </c>
      <c r="O586" s="186">
        <f t="shared" si="26"/>
        <v>728.49800852124997</v>
      </c>
      <c r="P586" s="186">
        <f t="shared" si="27"/>
        <v>179.43051868708173</v>
      </c>
      <c r="Q586" s="215">
        <f>IF(P586="-",0,P586/(1+'General inputs'!$H$30)^'MP Calculations'!$C$40)</f>
        <v>398.56703842336498</v>
      </c>
    </row>
    <row r="587" spans="3:17">
      <c r="C587" s="159"/>
      <c r="D587" s="165" t="s">
        <v>282</v>
      </c>
      <c r="E587" s="162">
        <v>26500</v>
      </c>
      <c r="F587" s="166" t="str">
        <f t="shared" si="25"/>
        <v>Date check - OK</v>
      </c>
      <c r="G587" s="68"/>
      <c r="H587" s="162" t="s">
        <v>279</v>
      </c>
      <c r="I587" s="173">
        <v>150735.53351548137</v>
      </c>
      <c r="J587" s="168">
        <f>IFERROR(MIN('MP Calculations'!$E$30/I587,1),"-")</f>
        <v>0.24630200300931615</v>
      </c>
      <c r="K587" s="12"/>
      <c r="L587" s="159">
        <v>38.305523999999998</v>
      </c>
      <c r="M587" s="187" t="s">
        <v>280</v>
      </c>
      <c r="N587" s="272">
        <v>237.97403299999999</v>
      </c>
      <c r="O587" s="186">
        <f t="shared" si="26"/>
        <v>9115.7200324582918</v>
      </c>
      <c r="P587" s="186">
        <f t="shared" si="27"/>
        <v>2245.2201028666259</v>
      </c>
      <c r="Q587" s="215">
        <f>IF(P587="-",0,P587/(1+'General inputs'!$H$30)^'MP Calculations'!$C$40)</f>
        <v>4987.2827295827301</v>
      </c>
    </row>
    <row r="588" spans="3:17">
      <c r="C588" s="159"/>
      <c r="D588" s="165" t="s">
        <v>282</v>
      </c>
      <c r="E588" s="162">
        <v>26500</v>
      </c>
      <c r="F588" s="166" t="str">
        <f t="shared" si="25"/>
        <v>Date check - OK</v>
      </c>
      <c r="G588" s="68"/>
      <c r="H588" s="162" t="s">
        <v>279</v>
      </c>
      <c r="I588" s="173">
        <v>150735.53351548137</v>
      </c>
      <c r="J588" s="168">
        <f>IFERROR(MIN('MP Calculations'!$E$30/I588,1),"-")</f>
        <v>0.24630200300931615</v>
      </c>
      <c r="K588" s="12"/>
      <c r="L588" s="159">
        <v>7.6456</v>
      </c>
      <c r="M588" s="187" t="s">
        <v>280</v>
      </c>
      <c r="N588" s="272">
        <v>237.97403299999999</v>
      </c>
      <c r="O588" s="186">
        <f t="shared" si="26"/>
        <v>1819.4542667047999</v>
      </c>
      <c r="P588" s="186">
        <f t="shared" si="27"/>
        <v>448.13523027323873</v>
      </c>
      <c r="Q588" s="215">
        <f>IF(P588="-",0,P588/(1+'General inputs'!$H$30)^'MP Calculations'!$C$40)</f>
        <v>995.43786001459512</v>
      </c>
    </row>
    <row r="589" spans="3:17">
      <c r="C589" s="159"/>
      <c r="D589" s="165" t="s">
        <v>282</v>
      </c>
      <c r="E589" s="162">
        <v>26500</v>
      </c>
      <c r="F589" s="166" t="str">
        <f t="shared" si="25"/>
        <v>Date check - OK</v>
      </c>
      <c r="G589" s="68"/>
      <c r="H589" s="162" t="s">
        <v>279</v>
      </c>
      <c r="I589" s="173">
        <v>150735.53351548137</v>
      </c>
      <c r="J589" s="168">
        <f>IFERROR(MIN('MP Calculations'!$E$30/I589,1),"-")</f>
        <v>0.24630200300931615</v>
      </c>
      <c r="K589" s="12"/>
      <c r="L589" s="159">
        <v>4.1791710000000002</v>
      </c>
      <c r="M589" s="187" t="s">
        <v>280</v>
      </c>
      <c r="N589" s="272">
        <v>237.97403299999999</v>
      </c>
      <c r="O589" s="186">
        <f t="shared" si="26"/>
        <v>994.53417746664297</v>
      </c>
      <c r="P589" s="186">
        <f t="shared" si="27"/>
        <v>244.95575997125687</v>
      </c>
      <c r="Q589" s="215">
        <f>IF(P589="-",0,P589/(1+'General inputs'!$H$30)^'MP Calculations'!$C$40)</f>
        <v>544.11753647523483</v>
      </c>
    </row>
    <row r="590" spans="3:17">
      <c r="C590" s="159"/>
      <c r="D590" s="165" t="s">
        <v>282</v>
      </c>
      <c r="E590" s="162">
        <v>26536</v>
      </c>
      <c r="F590" s="166" t="str">
        <f t="shared" si="25"/>
        <v>Date check - OK</v>
      </c>
      <c r="G590" s="68"/>
      <c r="H590" s="162" t="s">
        <v>279</v>
      </c>
      <c r="I590" s="173">
        <v>150735.53351548137</v>
      </c>
      <c r="J590" s="168">
        <f>IFERROR(MIN('MP Calculations'!$E$30/I590,1),"-")</f>
        <v>0.24630200300931615</v>
      </c>
      <c r="K590" s="12"/>
      <c r="L590" s="159">
        <v>61.083694000000001</v>
      </c>
      <c r="M590" s="187" t="s">
        <v>280</v>
      </c>
      <c r="N590" s="272">
        <v>237.97403299999999</v>
      </c>
      <c r="O590" s="186">
        <f t="shared" si="26"/>
        <v>14536.333011717901</v>
      </c>
      <c r="P590" s="186">
        <f t="shared" si="27"/>
        <v>3580.3279371965641</v>
      </c>
      <c r="Q590" s="215">
        <f>IF(P590="-",0,P590/(1+'General inputs'!$H$30)^'MP Calculations'!$C$40)</f>
        <v>7952.9430832304024</v>
      </c>
    </row>
    <row r="591" spans="3:17">
      <c r="C591" s="159"/>
      <c r="D591" s="165" t="s">
        <v>282</v>
      </c>
      <c r="E591" s="162">
        <v>26536</v>
      </c>
      <c r="F591" s="166" t="str">
        <f t="shared" si="25"/>
        <v>Date check - OK</v>
      </c>
      <c r="G591" s="68"/>
      <c r="H591" s="162" t="s">
        <v>279</v>
      </c>
      <c r="I591" s="173">
        <v>150735.53351548137</v>
      </c>
      <c r="J591" s="168">
        <f>IFERROR(MIN('MP Calculations'!$E$30/I591,1),"-")</f>
        <v>0.24630200300931615</v>
      </c>
      <c r="K591" s="12"/>
      <c r="L591" s="159">
        <v>61.170512000000002</v>
      </c>
      <c r="M591" s="187" t="s">
        <v>280</v>
      </c>
      <c r="N591" s="272">
        <v>237.97403299999999</v>
      </c>
      <c r="O591" s="186">
        <f t="shared" si="26"/>
        <v>14556.993441314897</v>
      </c>
      <c r="P591" s="186">
        <f t="shared" si="27"/>
        <v>3585.4166423893371</v>
      </c>
      <c r="Q591" s="215">
        <f>IF(P591="-",0,P591/(1+'General inputs'!$H$30)^'MP Calculations'!$C$40)</f>
        <v>7964.2465681276963</v>
      </c>
    </row>
    <row r="592" spans="3:17">
      <c r="C592" s="159"/>
      <c r="D592" s="165" t="s">
        <v>282</v>
      </c>
      <c r="E592" s="162">
        <v>26536</v>
      </c>
      <c r="F592" s="166" t="str">
        <f t="shared" si="25"/>
        <v>Date check - OK</v>
      </c>
      <c r="G592" s="68"/>
      <c r="H592" s="162" t="s">
        <v>279</v>
      </c>
      <c r="I592" s="173">
        <v>150735.53351548137</v>
      </c>
      <c r="J592" s="168">
        <f>IFERROR(MIN('MP Calculations'!$E$30/I592,1),"-")</f>
        <v>0.24630200300931615</v>
      </c>
      <c r="K592" s="12"/>
      <c r="L592" s="159">
        <v>65.106660000000005</v>
      </c>
      <c r="M592" s="187" t="s">
        <v>280</v>
      </c>
      <c r="N592" s="272">
        <v>237.97403299999999</v>
      </c>
      <c r="O592" s="186">
        <f t="shared" si="26"/>
        <v>15493.69445535978</v>
      </c>
      <c r="P592" s="186">
        <f t="shared" si="27"/>
        <v>3816.1279783694495</v>
      </c>
      <c r="Q592" s="215">
        <f>IF(P592="-",0,P592/(1+'General inputs'!$H$30)^'MP Calculations'!$C$40)</f>
        <v>8476.7231222007231</v>
      </c>
    </row>
    <row r="593" spans="3:17">
      <c r="C593" s="159"/>
      <c r="D593" s="165" t="s">
        <v>282</v>
      </c>
      <c r="E593" s="162">
        <v>26536</v>
      </c>
      <c r="F593" s="166" t="str">
        <f t="shared" si="25"/>
        <v>Date check - OK</v>
      </c>
      <c r="G593" s="68"/>
      <c r="H593" s="162" t="s">
        <v>279</v>
      </c>
      <c r="I593" s="173">
        <v>150735.53351548137</v>
      </c>
      <c r="J593" s="168">
        <f>IFERROR(MIN('MP Calculations'!$E$30/I593,1),"-")</f>
        <v>0.24630200300931615</v>
      </c>
      <c r="K593" s="12"/>
      <c r="L593" s="159">
        <v>1.698339</v>
      </c>
      <c r="M593" s="187" t="s">
        <v>280</v>
      </c>
      <c r="N593" s="272">
        <v>237.97403299999999</v>
      </c>
      <c r="O593" s="186">
        <f t="shared" si="26"/>
        <v>404.160581231187</v>
      </c>
      <c r="P593" s="186">
        <f t="shared" si="27"/>
        <v>99.545560694650788</v>
      </c>
      <c r="Q593" s="215">
        <f>IF(P593="-",0,P593/(1+'General inputs'!$H$30)^'MP Calculations'!$C$40)</f>
        <v>221.11945952434442</v>
      </c>
    </row>
    <row r="594" spans="3:17">
      <c r="C594" s="159"/>
      <c r="D594" s="165" t="s">
        <v>282</v>
      </c>
      <c r="E594" s="162">
        <v>26536</v>
      </c>
      <c r="F594" s="166" t="str">
        <f t="shared" si="25"/>
        <v>Date check - OK</v>
      </c>
      <c r="G594" s="68"/>
      <c r="H594" s="162" t="s">
        <v>279</v>
      </c>
      <c r="I594" s="173">
        <v>150735.53351548137</v>
      </c>
      <c r="J594" s="168">
        <f>IFERROR(MIN('MP Calculations'!$E$30/I594,1),"-")</f>
        <v>0.24630200300931615</v>
      </c>
      <c r="K594" s="12"/>
      <c r="L594" s="159">
        <v>48.511544000000001</v>
      </c>
      <c r="M594" s="187" t="s">
        <v>280</v>
      </c>
      <c r="N594" s="272">
        <v>237.97403299999999</v>
      </c>
      <c r="O594" s="186">
        <f t="shared" si="26"/>
        <v>11544.487772736951</v>
      </c>
      <c r="P594" s="186">
        <f t="shared" si="27"/>
        <v>2843.43046214167</v>
      </c>
      <c r="Q594" s="215">
        <f>IF(P594="-",0,P594/(1+'General inputs'!$H$30)^'MP Calculations'!$C$40)</f>
        <v>6316.0808236585581</v>
      </c>
    </row>
    <row r="595" spans="3:17">
      <c r="C595" s="159"/>
      <c r="D595" s="165" t="s">
        <v>282</v>
      </c>
      <c r="E595" s="162">
        <v>26536</v>
      </c>
      <c r="F595" s="166" t="str">
        <f t="shared" si="25"/>
        <v>Date check - OK</v>
      </c>
      <c r="G595" s="68"/>
      <c r="H595" s="162" t="s">
        <v>279</v>
      </c>
      <c r="I595" s="173">
        <v>150735.53351548137</v>
      </c>
      <c r="J595" s="168">
        <f>IFERROR(MIN('MP Calculations'!$E$30/I595,1),"-")</f>
        <v>0.24630200300931615</v>
      </c>
      <c r="K595" s="12"/>
      <c r="L595" s="159">
        <v>17.400289000000001</v>
      </c>
      <c r="M595" s="187" t="s">
        <v>280</v>
      </c>
      <c r="N595" s="272">
        <v>237.97403299999999</v>
      </c>
      <c r="O595" s="186">
        <f t="shared" si="26"/>
        <v>4140.8169486955367</v>
      </c>
      <c r="P595" s="186">
        <f t="shared" si="27"/>
        <v>1019.8915085586353</v>
      </c>
      <c r="Q595" s="215">
        <f>IF(P595="-",0,P595/(1+'General inputs'!$H$30)^'MP Calculations'!$C$40)</f>
        <v>2265.4737948356569</v>
      </c>
    </row>
    <row r="596" spans="3:17">
      <c r="C596" s="159"/>
      <c r="D596" s="165" t="s">
        <v>291</v>
      </c>
      <c r="E596" s="162">
        <v>26571</v>
      </c>
      <c r="F596" s="166" t="str">
        <f t="shared" si="25"/>
        <v>Date check - OK</v>
      </c>
      <c r="G596" s="68"/>
      <c r="H596" s="162" t="s">
        <v>279</v>
      </c>
      <c r="I596" s="173">
        <v>150735.53351548137</v>
      </c>
      <c r="J596" s="168">
        <f>IFERROR(MIN('MP Calculations'!$E$30/I596,1),"-")</f>
        <v>0.24630200300931615</v>
      </c>
      <c r="K596" s="12"/>
      <c r="L596" s="159">
        <v>83.58184</v>
      </c>
      <c r="M596" s="187" t="s">
        <v>280</v>
      </c>
      <c r="N596" s="272">
        <v>297.51652200000001</v>
      </c>
      <c r="O596" s="186">
        <f t="shared" si="26"/>
        <v>24866.97833916048</v>
      </c>
      <c r="P596" s="186">
        <f t="shared" si="27"/>
        <v>6124.7865737245038</v>
      </c>
      <c r="Q596" s="215">
        <f>IF(P596="-",0,P596/(1+'General inputs'!$H$30)^'MP Calculations'!$C$40)</f>
        <v>13604.921077677944</v>
      </c>
    </row>
    <row r="597" spans="3:17">
      <c r="C597" s="159"/>
      <c r="D597" s="165" t="s">
        <v>291</v>
      </c>
      <c r="E597" s="162">
        <v>26571</v>
      </c>
      <c r="F597" s="166" t="str">
        <f t="shared" si="25"/>
        <v>Date check - OK</v>
      </c>
      <c r="G597" s="68"/>
      <c r="H597" s="162" t="s">
        <v>279</v>
      </c>
      <c r="I597" s="173">
        <v>150735.53351548137</v>
      </c>
      <c r="J597" s="168">
        <f>IFERROR(MIN('MP Calculations'!$E$30/I597,1),"-")</f>
        <v>0.24630200300931615</v>
      </c>
      <c r="K597" s="12"/>
      <c r="L597" s="159">
        <v>50.647626000000002</v>
      </c>
      <c r="M597" s="187" t="s">
        <v>280</v>
      </c>
      <c r="N597" s="272">
        <v>297.51652200000001</v>
      </c>
      <c r="O597" s="186">
        <f t="shared" si="26"/>
        <v>15068.505535076773</v>
      </c>
      <c r="P597" s="186">
        <f t="shared" si="27"/>
        <v>3711.4030956463762</v>
      </c>
      <c r="Q597" s="215">
        <f>IF(P597="-",0,P597/(1+'General inputs'!$H$30)^'MP Calculations'!$C$40)</f>
        <v>8244.0988915983362</v>
      </c>
    </row>
    <row r="598" spans="3:17">
      <c r="C598" s="159"/>
      <c r="D598" s="165" t="s">
        <v>291</v>
      </c>
      <c r="E598" s="162">
        <v>26571</v>
      </c>
      <c r="F598" s="166" t="str">
        <f t="shared" si="25"/>
        <v>Date check - OK</v>
      </c>
      <c r="G598" s="68"/>
      <c r="H598" s="162" t="s">
        <v>279</v>
      </c>
      <c r="I598" s="173">
        <v>150735.53351548137</v>
      </c>
      <c r="J598" s="168">
        <f>IFERROR(MIN('MP Calculations'!$E$30/I598,1),"-")</f>
        <v>0.24630200300931615</v>
      </c>
      <c r="K598" s="12"/>
      <c r="L598" s="159">
        <v>12.999962999999999</v>
      </c>
      <c r="M598" s="187" t="s">
        <v>280</v>
      </c>
      <c r="N598" s="272">
        <v>297.51652200000001</v>
      </c>
      <c r="O598" s="186">
        <f t="shared" si="26"/>
        <v>3867.7037778886861</v>
      </c>
      <c r="P598" s="186">
        <f t="shared" si="27"/>
        <v>952.62318754068258</v>
      </c>
      <c r="Q598" s="215">
        <f>IF(P598="-",0,P598/(1+'General inputs'!$H$30)^'MP Calculations'!$C$40)</f>
        <v>2116.0514129353146</v>
      </c>
    </row>
    <row r="599" spans="3:17">
      <c r="C599" s="159"/>
      <c r="D599" s="165" t="s">
        <v>291</v>
      </c>
      <c r="E599" s="162">
        <v>26571</v>
      </c>
      <c r="F599" s="166" t="str">
        <f t="shared" ref="F599:F662" si="28">IF(E599="","-",IF(OR(E599&lt;$E$15,E599&gt;$E$16),"ERROR - date outside of range","Date check - OK"))</f>
        <v>Date check - OK</v>
      </c>
      <c r="G599" s="68"/>
      <c r="H599" s="162" t="s">
        <v>279</v>
      </c>
      <c r="I599" s="173">
        <v>150735.53351548137</v>
      </c>
      <c r="J599" s="168">
        <f>IFERROR(MIN('MP Calculations'!$E$30/I599,1),"-")</f>
        <v>0.24630200300931615</v>
      </c>
      <c r="K599" s="12"/>
      <c r="L599" s="159">
        <v>5.9985660000000003</v>
      </c>
      <c r="M599" s="187" t="s">
        <v>280</v>
      </c>
      <c r="N599" s="272">
        <v>297.51652200000001</v>
      </c>
      <c r="O599" s="186">
        <f t="shared" ref="O599:O662" si="29">IF(N599="","-",L599*N599)</f>
        <v>1784.6724933074522</v>
      </c>
      <c r="P599" s="186">
        <f t="shared" ref="P599:P662" si="30">IF(O599="-","-",IF(OR(E599&lt;$E$15,E599&gt;$E$16),0,O599*J599))</f>
        <v>439.56840981725583</v>
      </c>
      <c r="Q599" s="215">
        <f>IF(P599="-",0,P599/(1+'General inputs'!$H$30)^'MP Calculations'!$C$40)</f>
        <v>976.4084759230268</v>
      </c>
    </row>
    <row r="600" spans="3:17">
      <c r="C600" s="159"/>
      <c r="D600" s="165" t="s">
        <v>291</v>
      </c>
      <c r="E600" s="162">
        <v>26571</v>
      </c>
      <c r="F600" s="166" t="str">
        <f t="shared" si="28"/>
        <v>Date check - OK</v>
      </c>
      <c r="G600" s="68"/>
      <c r="H600" s="162" t="s">
        <v>279</v>
      </c>
      <c r="I600" s="173">
        <v>150735.53351548137</v>
      </c>
      <c r="J600" s="168">
        <f>IFERROR(MIN('MP Calculations'!$E$30/I600,1),"-")</f>
        <v>0.24630200300931615</v>
      </c>
      <c r="K600" s="12"/>
      <c r="L600" s="159">
        <v>4.6996880000000001</v>
      </c>
      <c r="M600" s="187" t="s">
        <v>280</v>
      </c>
      <c r="N600" s="272">
        <v>297.51652200000001</v>
      </c>
      <c r="O600" s="186">
        <f t="shared" si="29"/>
        <v>1398.234828245136</v>
      </c>
      <c r="P600" s="186">
        <f t="shared" si="30"/>
        <v>344.38803887416412</v>
      </c>
      <c r="Q600" s="215">
        <f>IF(P600="-",0,P600/(1+'General inputs'!$H$30)^'MP Calculations'!$C$40)</f>
        <v>764.98536440104806</v>
      </c>
    </row>
    <row r="601" spans="3:17">
      <c r="C601" s="159"/>
      <c r="D601" s="165" t="s">
        <v>291</v>
      </c>
      <c r="E601" s="162">
        <v>26571</v>
      </c>
      <c r="F601" s="166" t="str">
        <f t="shared" si="28"/>
        <v>Date check - OK</v>
      </c>
      <c r="G601" s="68"/>
      <c r="H601" s="162" t="s">
        <v>279</v>
      </c>
      <c r="I601" s="173">
        <v>150735.53351548137</v>
      </c>
      <c r="J601" s="168">
        <f>IFERROR(MIN('MP Calculations'!$E$30/I601,1),"-")</f>
        <v>0.24630200300931615</v>
      </c>
      <c r="K601" s="12"/>
      <c r="L601" s="159">
        <v>1.099693</v>
      </c>
      <c r="M601" s="187" t="s">
        <v>280</v>
      </c>
      <c r="N601" s="272">
        <v>297.51652200000001</v>
      </c>
      <c r="O601" s="186">
        <f t="shared" si="29"/>
        <v>327.17683662774601</v>
      </c>
      <c r="P601" s="186">
        <f t="shared" si="30"/>
        <v>80.584310199665637</v>
      </c>
      <c r="Q601" s="215">
        <f>IF(P601="-",0,P601/(1+'General inputs'!$H$30)^'MP Calculations'!$C$40)</f>
        <v>179.00104226797222</v>
      </c>
    </row>
    <row r="602" spans="3:17">
      <c r="C602" s="159"/>
      <c r="D602" s="165" t="s">
        <v>291</v>
      </c>
      <c r="E602" s="162">
        <v>26571</v>
      </c>
      <c r="F602" s="166" t="str">
        <f t="shared" si="28"/>
        <v>Date check - OK</v>
      </c>
      <c r="G602" s="68"/>
      <c r="H602" s="162" t="s">
        <v>279</v>
      </c>
      <c r="I602" s="173">
        <v>150735.53351548137</v>
      </c>
      <c r="J602" s="168">
        <f>IFERROR(MIN('MP Calculations'!$E$30/I602,1),"-")</f>
        <v>0.24630200300931615</v>
      </c>
      <c r="K602" s="12"/>
      <c r="L602" s="159">
        <v>3.0993819999999999</v>
      </c>
      <c r="M602" s="187" t="s">
        <v>280</v>
      </c>
      <c r="N602" s="272">
        <v>297.51652200000001</v>
      </c>
      <c r="O602" s="186">
        <f t="shared" si="29"/>
        <v>922.11735298940403</v>
      </c>
      <c r="P602" s="186">
        <f t="shared" si="30"/>
        <v>227.11935105093883</v>
      </c>
      <c r="Q602" s="215">
        <f>IF(P602="-",0,P602/(1+'General inputs'!$H$30)^'MP Calculations'!$C$40)</f>
        <v>504.49771744167896</v>
      </c>
    </row>
    <row r="603" spans="3:17">
      <c r="C603" s="159"/>
      <c r="D603" s="165" t="s">
        <v>291</v>
      </c>
      <c r="E603" s="162">
        <v>26571</v>
      </c>
      <c r="F603" s="166" t="str">
        <f t="shared" si="28"/>
        <v>Date check - OK</v>
      </c>
      <c r="G603" s="68"/>
      <c r="H603" s="162" t="s">
        <v>279</v>
      </c>
      <c r="I603" s="173">
        <v>150735.53351548137</v>
      </c>
      <c r="J603" s="168">
        <f>IFERROR(MIN('MP Calculations'!$E$30/I603,1),"-")</f>
        <v>0.24630200300931615</v>
      </c>
      <c r="K603" s="12"/>
      <c r="L603" s="159">
        <v>0.59980199999999995</v>
      </c>
      <c r="M603" s="187" t="s">
        <v>280</v>
      </c>
      <c r="N603" s="272">
        <v>297.51652200000001</v>
      </c>
      <c r="O603" s="186">
        <f t="shared" si="29"/>
        <v>178.45100492864398</v>
      </c>
      <c r="P603" s="186">
        <f t="shared" si="30"/>
        <v>43.952839952950363</v>
      </c>
      <c r="Q603" s="215">
        <f>IF(P603="-",0,P603/(1+'General inputs'!$H$30)^'MP Calculations'!$C$40)</f>
        <v>97.631960151073315</v>
      </c>
    </row>
    <row r="604" spans="3:17">
      <c r="C604" s="159"/>
      <c r="D604" s="165" t="s">
        <v>291</v>
      </c>
      <c r="E604" s="162">
        <v>26571</v>
      </c>
      <c r="F604" s="166" t="str">
        <f t="shared" si="28"/>
        <v>Date check - OK</v>
      </c>
      <c r="G604" s="68"/>
      <c r="H604" s="162" t="s">
        <v>279</v>
      </c>
      <c r="I604" s="173">
        <v>150735.53351548137</v>
      </c>
      <c r="J604" s="168">
        <f>IFERROR(MIN('MP Calculations'!$E$30/I604,1),"-")</f>
        <v>0.24630200300931615</v>
      </c>
      <c r="K604" s="12"/>
      <c r="L604" s="159">
        <v>0.59946100000000002</v>
      </c>
      <c r="M604" s="187" t="s">
        <v>280</v>
      </c>
      <c r="N604" s="272">
        <v>297.51652200000001</v>
      </c>
      <c r="O604" s="186">
        <f t="shared" si="29"/>
        <v>178.34955179464203</v>
      </c>
      <c r="P604" s="186">
        <f t="shared" si="30"/>
        <v>43.927851842834109</v>
      </c>
      <c r="Q604" s="215">
        <f>IF(P604="-",0,P604/(1+'General inputs'!$H$30)^'MP Calculations'!$C$40)</f>
        <v>97.576454336802101</v>
      </c>
    </row>
    <row r="605" spans="3:17">
      <c r="C605" s="159"/>
      <c r="D605" s="165" t="s">
        <v>291</v>
      </c>
      <c r="E605" s="162">
        <v>26571</v>
      </c>
      <c r="F605" s="166" t="str">
        <f t="shared" si="28"/>
        <v>Date check - OK</v>
      </c>
      <c r="G605" s="68"/>
      <c r="H605" s="162" t="s">
        <v>279</v>
      </c>
      <c r="I605" s="173">
        <v>150735.53351548137</v>
      </c>
      <c r="J605" s="168">
        <f>IFERROR(MIN('MP Calculations'!$E$30/I605,1),"-")</f>
        <v>0.24630200300931615</v>
      </c>
      <c r="K605" s="12"/>
      <c r="L605" s="159">
        <v>6.5384200000000003</v>
      </c>
      <c r="M605" s="187" t="s">
        <v>280</v>
      </c>
      <c r="N605" s="272">
        <v>297.51652200000001</v>
      </c>
      <c r="O605" s="186">
        <f t="shared" si="29"/>
        <v>1945.2879777752401</v>
      </c>
      <c r="P605" s="186">
        <f t="shared" si="30"/>
        <v>479.12832535598369</v>
      </c>
      <c r="Q605" s="215">
        <f>IF(P605="-",0,P605/(1+'General inputs'!$H$30)^'MP Calculations'!$C$40)</f>
        <v>1064.2824813704869</v>
      </c>
    </row>
    <row r="606" spans="3:17">
      <c r="C606" s="159"/>
      <c r="D606" s="165" t="s">
        <v>291</v>
      </c>
      <c r="E606" s="162">
        <v>26571</v>
      </c>
      <c r="F606" s="166" t="str">
        <f t="shared" si="28"/>
        <v>Date check - OK</v>
      </c>
      <c r="G606" s="68"/>
      <c r="H606" s="162" t="s">
        <v>279</v>
      </c>
      <c r="I606" s="173">
        <v>150735.53351548137</v>
      </c>
      <c r="J606" s="168">
        <f>IFERROR(MIN('MP Calculations'!$E$30/I606,1),"-")</f>
        <v>0.24630200300931615</v>
      </c>
      <c r="K606" s="12"/>
      <c r="L606" s="159">
        <v>16.197084</v>
      </c>
      <c r="M606" s="187" t="s">
        <v>280</v>
      </c>
      <c r="N606" s="272">
        <v>297.51652200000001</v>
      </c>
      <c r="O606" s="186">
        <f t="shared" si="29"/>
        <v>4818.9000982218486</v>
      </c>
      <c r="P606" s="186">
        <f t="shared" si="30"/>
        <v>1186.9047464938317</v>
      </c>
      <c r="Q606" s="215">
        <f>IF(P606="-",0,P606/(1+'General inputs'!$H$30)^'MP Calculations'!$C$40)</f>
        <v>2636.4584640457811</v>
      </c>
    </row>
    <row r="607" spans="3:17">
      <c r="C607" s="159"/>
      <c r="D607" s="165" t="s">
        <v>291</v>
      </c>
      <c r="E607" s="162">
        <v>26571</v>
      </c>
      <c r="F607" s="166" t="str">
        <f t="shared" si="28"/>
        <v>Date check - OK</v>
      </c>
      <c r="G607" s="68"/>
      <c r="H607" s="162" t="s">
        <v>279</v>
      </c>
      <c r="I607" s="173">
        <v>150735.53351548137</v>
      </c>
      <c r="J607" s="168">
        <f>IFERROR(MIN('MP Calculations'!$E$30/I607,1),"-")</f>
        <v>0.24630200300931615</v>
      </c>
      <c r="K607" s="12"/>
      <c r="L607" s="159">
        <v>7.6982939999999997</v>
      </c>
      <c r="M607" s="187" t="s">
        <v>280</v>
      </c>
      <c r="N607" s="272">
        <v>297.51652200000001</v>
      </c>
      <c r="O607" s="186">
        <f t="shared" si="29"/>
        <v>2290.3696562134678</v>
      </c>
      <c r="P607" s="186">
        <f t="shared" si="30"/>
        <v>564.12263395713592</v>
      </c>
      <c r="Q607" s="215">
        <f>IF(P607="-",0,P607/(1+'General inputs'!$H$30)^'MP Calculations'!$C$40)</f>
        <v>1253.0794046022634</v>
      </c>
    </row>
    <row r="608" spans="3:17">
      <c r="C608" s="159"/>
      <c r="D608" s="165" t="s">
        <v>291</v>
      </c>
      <c r="E608" s="162">
        <v>26571</v>
      </c>
      <c r="F608" s="166" t="str">
        <f t="shared" si="28"/>
        <v>Date check - OK</v>
      </c>
      <c r="G608" s="68"/>
      <c r="H608" s="162" t="s">
        <v>279</v>
      </c>
      <c r="I608" s="173">
        <v>150735.53351548137</v>
      </c>
      <c r="J608" s="168">
        <f>IFERROR(MIN('MP Calculations'!$E$30/I608,1),"-")</f>
        <v>0.24630200300931615</v>
      </c>
      <c r="K608" s="12"/>
      <c r="L608" s="159">
        <v>66.984745000000004</v>
      </c>
      <c r="M608" s="187" t="s">
        <v>280</v>
      </c>
      <c r="N608" s="272">
        <v>297.51652200000001</v>
      </c>
      <c r="O608" s="186">
        <f t="shared" si="29"/>
        <v>19929.068359456891</v>
      </c>
      <c r="P608" s="186">
        <f t="shared" si="30"/>
        <v>4908.5694550438184</v>
      </c>
      <c r="Q608" s="215">
        <f>IF(P608="-",0,P608/(1+'General inputs'!$H$30)^'MP Calculations'!$C$40)</f>
        <v>10903.351363566324</v>
      </c>
    </row>
    <row r="609" spans="3:17">
      <c r="C609" s="159"/>
      <c r="D609" s="165" t="s">
        <v>291</v>
      </c>
      <c r="E609" s="162">
        <v>26571</v>
      </c>
      <c r="F609" s="166" t="str">
        <f t="shared" si="28"/>
        <v>Date check - OK</v>
      </c>
      <c r="G609" s="68"/>
      <c r="H609" s="162" t="s">
        <v>279</v>
      </c>
      <c r="I609" s="173">
        <v>150735.53351548137</v>
      </c>
      <c r="J609" s="168">
        <f>IFERROR(MIN('MP Calculations'!$E$30/I609,1),"-")</f>
        <v>0.24630200300931615</v>
      </c>
      <c r="K609" s="12"/>
      <c r="L609" s="159">
        <v>17.295846000000001</v>
      </c>
      <c r="M609" s="187" t="s">
        <v>280</v>
      </c>
      <c r="N609" s="272">
        <v>297.51652200000001</v>
      </c>
      <c r="O609" s="186">
        <f t="shared" si="29"/>
        <v>5145.7999469676124</v>
      </c>
      <c r="P609" s="186">
        <f t="shared" si="30"/>
        <v>1267.4208340233558</v>
      </c>
      <c r="Q609" s="215">
        <f>IF(P609="-",0,P609/(1+'General inputs'!$H$30)^'MP Calculations'!$C$40)</f>
        <v>2815.3079640466372</v>
      </c>
    </row>
    <row r="610" spans="3:17">
      <c r="C610" s="159"/>
      <c r="D610" s="165" t="s">
        <v>291</v>
      </c>
      <c r="E610" s="162">
        <v>26571</v>
      </c>
      <c r="F610" s="166" t="str">
        <f t="shared" si="28"/>
        <v>Date check - OK</v>
      </c>
      <c r="G610" s="68"/>
      <c r="H610" s="162" t="s">
        <v>279</v>
      </c>
      <c r="I610" s="173">
        <v>150735.53351548137</v>
      </c>
      <c r="J610" s="168">
        <f>IFERROR(MIN('MP Calculations'!$E$30/I610,1),"-")</f>
        <v>0.24630200300931615</v>
      </c>
      <c r="K610" s="12"/>
      <c r="L610" s="159">
        <v>37.347920000000002</v>
      </c>
      <c r="M610" s="187" t="s">
        <v>280</v>
      </c>
      <c r="N610" s="272">
        <v>297.51652200000001</v>
      </c>
      <c r="O610" s="186">
        <f t="shared" si="29"/>
        <v>11111.62326233424</v>
      </c>
      <c r="P610" s="186">
        <f t="shared" si="30"/>
        <v>2736.8150661978352</v>
      </c>
      <c r="Q610" s="215">
        <f>IF(P610="-",0,P610/(1+'General inputs'!$H$30)^'MP Calculations'!$C$40)</f>
        <v>6079.2572168240085</v>
      </c>
    </row>
    <row r="611" spans="3:17">
      <c r="C611" s="159"/>
      <c r="D611" s="165" t="s">
        <v>291</v>
      </c>
      <c r="E611" s="162">
        <v>26571</v>
      </c>
      <c r="F611" s="166" t="str">
        <f t="shared" si="28"/>
        <v>Date check - OK</v>
      </c>
      <c r="G611" s="68"/>
      <c r="H611" s="162" t="s">
        <v>279</v>
      </c>
      <c r="I611" s="173">
        <v>150735.53351548137</v>
      </c>
      <c r="J611" s="168">
        <f>IFERROR(MIN('MP Calculations'!$E$30/I611,1),"-")</f>
        <v>0.24630200300931615</v>
      </c>
      <c r="K611" s="12"/>
      <c r="L611" s="159">
        <v>17.699977000000001</v>
      </c>
      <c r="M611" s="187" t="s">
        <v>280</v>
      </c>
      <c r="N611" s="272">
        <v>297.51652200000001</v>
      </c>
      <c r="O611" s="186">
        <f t="shared" si="29"/>
        <v>5266.0355965199942</v>
      </c>
      <c r="P611" s="186">
        <f t="shared" si="30"/>
        <v>1297.0351153412337</v>
      </c>
      <c r="Q611" s="215">
        <f>IF(P611="-",0,P611/(1+'General inputs'!$H$30)^'MP Calculations'!$C$40)</f>
        <v>2881.089841545901</v>
      </c>
    </row>
    <row r="612" spans="3:17">
      <c r="C612" s="159"/>
      <c r="D612" s="165" t="s">
        <v>281</v>
      </c>
      <c r="E612" s="162">
        <v>26582</v>
      </c>
      <c r="F612" s="166" t="str">
        <f t="shared" si="28"/>
        <v>Date check - OK</v>
      </c>
      <c r="G612" s="68"/>
      <c r="H612" s="162" t="s">
        <v>279</v>
      </c>
      <c r="I612" s="173">
        <v>150735.53351548137</v>
      </c>
      <c r="J612" s="168">
        <f>IFERROR(MIN('MP Calculations'!$E$30/I612,1),"-")</f>
        <v>0.24630200300931615</v>
      </c>
      <c r="K612" s="12"/>
      <c r="L612" s="159">
        <v>0.90063199999999999</v>
      </c>
      <c r="M612" s="187" t="s">
        <v>280</v>
      </c>
      <c r="N612" s="272">
        <v>421.28581700000001</v>
      </c>
      <c r="O612" s="186">
        <f t="shared" si="29"/>
        <v>379.42348793634397</v>
      </c>
      <c r="P612" s="186">
        <f t="shared" si="30"/>
        <v>93.452765067502625</v>
      </c>
      <c r="Q612" s="215">
        <f>IF(P612="-",0,P612/(1+'General inputs'!$H$30)^'MP Calculations'!$C$40)</f>
        <v>207.58559958457428</v>
      </c>
    </row>
    <row r="613" spans="3:17">
      <c r="C613" s="159"/>
      <c r="D613" s="165" t="s">
        <v>281</v>
      </c>
      <c r="E613" s="162">
        <v>26582</v>
      </c>
      <c r="F613" s="166" t="str">
        <f t="shared" si="28"/>
        <v>Date check - OK</v>
      </c>
      <c r="G613" s="68"/>
      <c r="H613" s="162" t="s">
        <v>279</v>
      </c>
      <c r="I613" s="173">
        <v>150735.53351548137</v>
      </c>
      <c r="J613" s="168">
        <f>IFERROR(MIN('MP Calculations'!$E$30/I613,1),"-")</f>
        <v>0.24630200300931615</v>
      </c>
      <c r="K613" s="12"/>
      <c r="L613" s="159">
        <v>124.97209599999999</v>
      </c>
      <c r="M613" s="187" t="s">
        <v>280</v>
      </c>
      <c r="N613" s="272">
        <v>421.28581700000001</v>
      </c>
      <c r="O613" s="186">
        <f t="shared" si="29"/>
        <v>52648.971565562431</v>
      </c>
      <c r="P613" s="186">
        <f t="shared" si="30"/>
        <v>12967.547152978559</v>
      </c>
      <c r="Q613" s="215">
        <f>IF(P613="-",0,P613/(1+'General inputs'!$H$30)^'MP Calculations'!$C$40)</f>
        <v>28804.669920123844</v>
      </c>
    </row>
    <row r="614" spans="3:17">
      <c r="C614" s="159"/>
      <c r="D614" s="165" t="s">
        <v>281</v>
      </c>
      <c r="E614" s="162">
        <v>26582</v>
      </c>
      <c r="F614" s="166" t="str">
        <f t="shared" si="28"/>
        <v>Date check - OK</v>
      </c>
      <c r="G614" s="68"/>
      <c r="H614" s="162" t="s">
        <v>279</v>
      </c>
      <c r="I614" s="173">
        <v>150735.53351548137</v>
      </c>
      <c r="J614" s="168">
        <f>IFERROR(MIN('MP Calculations'!$E$30/I614,1),"-")</f>
        <v>0.24630200300931615</v>
      </c>
      <c r="K614" s="12"/>
      <c r="L614" s="159">
        <v>23.116301</v>
      </c>
      <c r="M614" s="187" t="s">
        <v>280</v>
      </c>
      <c r="N614" s="272">
        <v>421.28581700000001</v>
      </c>
      <c r="O614" s="186">
        <f t="shared" si="29"/>
        <v>9738.5697528029177</v>
      </c>
      <c r="P614" s="186">
        <f t="shared" si="30"/>
        <v>2398.6292365612994</v>
      </c>
      <c r="Q614" s="215">
        <f>IF(P614="-",0,P614/(1+'General inputs'!$H$30)^'MP Calculations'!$C$40)</f>
        <v>5328.0487516127505</v>
      </c>
    </row>
    <row r="615" spans="3:17">
      <c r="C615" s="159"/>
      <c r="D615" s="165" t="s">
        <v>281</v>
      </c>
      <c r="E615" s="162">
        <v>26582</v>
      </c>
      <c r="F615" s="166" t="str">
        <f t="shared" si="28"/>
        <v>Date check - OK</v>
      </c>
      <c r="G615" s="68"/>
      <c r="H615" s="162" t="s">
        <v>279</v>
      </c>
      <c r="I615" s="173">
        <v>150735.53351548137</v>
      </c>
      <c r="J615" s="168">
        <f>IFERROR(MIN('MP Calculations'!$E$30/I615,1),"-")</f>
        <v>0.24630200300931615</v>
      </c>
      <c r="K615" s="12"/>
      <c r="L615" s="159">
        <v>31.492526000000002</v>
      </c>
      <c r="M615" s="187" t="s">
        <v>280</v>
      </c>
      <c r="N615" s="272">
        <v>421.28581700000001</v>
      </c>
      <c r="O615" s="186">
        <f t="shared" si="29"/>
        <v>13267.354545303742</v>
      </c>
      <c r="P615" s="186">
        <f t="shared" si="30"/>
        <v>3267.7759991430667</v>
      </c>
      <c r="Q615" s="215">
        <f>IF(P615="-",0,P615/(1+'General inputs'!$H$30)^'MP Calculations'!$C$40)</f>
        <v>7258.6748995625239</v>
      </c>
    </row>
    <row r="616" spans="3:17">
      <c r="C616" s="159"/>
      <c r="D616" s="165" t="s">
        <v>281</v>
      </c>
      <c r="E616" s="162">
        <v>26582</v>
      </c>
      <c r="F616" s="166" t="str">
        <f t="shared" si="28"/>
        <v>Date check - OK</v>
      </c>
      <c r="G616" s="68"/>
      <c r="H616" s="162" t="s">
        <v>279</v>
      </c>
      <c r="I616" s="173">
        <v>150735.53351548137</v>
      </c>
      <c r="J616" s="168">
        <f>IFERROR(MIN('MP Calculations'!$E$30/I616,1),"-")</f>
        <v>0.24630200300931615</v>
      </c>
      <c r="K616" s="12"/>
      <c r="L616" s="159">
        <v>36.178213</v>
      </c>
      <c r="M616" s="187" t="s">
        <v>280</v>
      </c>
      <c r="N616" s="272">
        <v>421.28581700000001</v>
      </c>
      <c r="O616" s="186">
        <f t="shared" si="29"/>
        <v>15241.368021305021</v>
      </c>
      <c r="P616" s="186">
        <f t="shared" si="30"/>
        <v>3753.9794722495644</v>
      </c>
      <c r="Q616" s="215">
        <f>IF(P616="-",0,P616/(1+'General inputs'!$H$30)^'MP Calculations'!$C$40)</f>
        <v>8338.6733288440118</v>
      </c>
    </row>
    <row r="617" spans="3:17">
      <c r="C617" s="159"/>
      <c r="D617" s="165" t="s">
        <v>281</v>
      </c>
      <c r="E617" s="162">
        <v>26582</v>
      </c>
      <c r="F617" s="166" t="str">
        <f t="shared" si="28"/>
        <v>Date check - OK</v>
      </c>
      <c r="G617" s="68"/>
      <c r="H617" s="162" t="s">
        <v>279</v>
      </c>
      <c r="I617" s="173">
        <v>150735.53351548137</v>
      </c>
      <c r="J617" s="168">
        <f>IFERROR(MIN('MP Calculations'!$E$30/I617,1),"-")</f>
        <v>0.24630200300931615</v>
      </c>
      <c r="K617" s="12"/>
      <c r="L617" s="159">
        <v>9.4975780000000007</v>
      </c>
      <c r="M617" s="187" t="s">
        <v>280</v>
      </c>
      <c r="N617" s="272">
        <v>421.28581700000001</v>
      </c>
      <c r="O617" s="186">
        <f t="shared" si="29"/>
        <v>4001.1949072512266</v>
      </c>
      <c r="P617" s="186">
        <f t="shared" si="30"/>
        <v>985.50232008665205</v>
      </c>
      <c r="Q617" s="215">
        <f>IF(P617="-",0,P617/(1+'General inputs'!$H$30)^'MP Calculations'!$C$40)</f>
        <v>2189.0854685723602</v>
      </c>
    </row>
    <row r="618" spans="3:17">
      <c r="C618" s="159"/>
      <c r="D618" s="165" t="s">
        <v>281</v>
      </c>
      <c r="E618" s="162">
        <v>26582</v>
      </c>
      <c r="F618" s="166" t="str">
        <f t="shared" si="28"/>
        <v>Date check - OK</v>
      </c>
      <c r="G618" s="68"/>
      <c r="H618" s="162" t="s">
        <v>279</v>
      </c>
      <c r="I618" s="173">
        <v>150735.53351548137</v>
      </c>
      <c r="J618" s="168">
        <f>IFERROR(MIN('MP Calculations'!$E$30/I618,1),"-")</f>
        <v>0.24630200300931615</v>
      </c>
      <c r="K618" s="12"/>
      <c r="L618" s="159">
        <v>0.89934400000000003</v>
      </c>
      <c r="M618" s="187" t="s">
        <v>280</v>
      </c>
      <c r="N618" s="272">
        <v>421.28581700000001</v>
      </c>
      <c r="O618" s="186">
        <f t="shared" si="29"/>
        <v>378.88087180404801</v>
      </c>
      <c r="P618" s="186">
        <f t="shared" si="30"/>
        <v>93.319117627252965</v>
      </c>
      <c r="Q618" s="215">
        <f>IF(P618="-",0,P618/(1+'General inputs'!$H$30)^'MP Calculations'!$C$40)</f>
        <v>207.28872999492512</v>
      </c>
    </row>
    <row r="619" spans="3:17">
      <c r="C619" s="159"/>
      <c r="D619" s="165" t="s">
        <v>281</v>
      </c>
      <c r="E619" s="162">
        <v>26582</v>
      </c>
      <c r="F619" s="166" t="str">
        <f t="shared" si="28"/>
        <v>Date check - OK</v>
      </c>
      <c r="G619" s="68"/>
      <c r="H619" s="162" t="s">
        <v>279</v>
      </c>
      <c r="I619" s="173">
        <v>150735.53351548137</v>
      </c>
      <c r="J619" s="168">
        <f>IFERROR(MIN('MP Calculations'!$E$30/I619,1),"-")</f>
        <v>0.24630200300931615</v>
      </c>
      <c r="K619" s="12"/>
      <c r="L619" s="159">
        <v>0.70041200000000003</v>
      </c>
      <c r="M619" s="187" t="s">
        <v>280</v>
      </c>
      <c r="N619" s="272">
        <v>421.28581700000001</v>
      </c>
      <c r="O619" s="186">
        <f t="shared" si="29"/>
        <v>295.07364165660402</v>
      </c>
      <c r="P619" s="186">
        <f t="shared" si="30"/>
        <v>72.677228975274758</v>
      </c>
      <c r="Q619" s="215">
        <f>IF(P619="-",0,P619/(1+'General inputs'!$H$30)^'MP Calculations'!$C$40)</f>
        <v>161.43712967808256</v>
      </c>
    </row>
    <row r="620" spans="3:17">
      <c r="C620" s="159"/>
      <c r="D620" s="165" t="s">
        <v>281</v>
      </c>
      <c r="E620" s="162">
        <v>26582</v>
      </c>
      <c r="F620" s="166" t="str">
        <f t="shared" si="28"/>
        <v>Date check - OK</v>
      </c>
      <c r="G620" s="68"/>
      <c r="H620" s="162" t="s">
        <v>279</v>
      </c>
      <c r="I620" s="173">
        <v>150735.53351548137</v>
      </c>
      <c r="J620" s="168">
        <f>IFERROR(MIN('MP Calculations'!$E$30/I620,1),"-")</f>
        <v>0.24630200300931615</v>
      </c>
      <c r="K620" s="12"/>
      <c r="L620" s="159">
        <v>309.17516699999999</v>
      </c>
      <c r="M620" s="187" t="s">
        <v>280</v>
      </c>
      <c r="N620" s="272">
        <v>421.28581700000001</v>
      </c>
      <c r="O620" s="186">
        <f t="shared" si="29"/>
        <v>130251.11282570644</v>
      </c>
      <c r="P620" s="186">
        <f t="shared" si="30"/>
        <v>32081.109983163926</v>
      </c>
      <c r="Q620" s="215">
        <f>IF(P620="-",0,P620/(1+'General inputs'!$H$30)^'MP Calculations'!$C$40)</f>
        <v>71261.416892088979</v>
      </c>
    </row>
    <row r="621" spans="3:17">
      <c r="C621" s="159"/>
      <c r="D621" s="165" t="s">
        <v>289</v>
      </c>
      <c r="E621" s="162">
        <v>26582</v>
      </c>
      <c r="F621" s="166" t="str">
        <f t="shared" si="28"/>
        <v>Date check - OK</v>
      </c>
      <c r="G621" s="68"/>
      <c r="H621" s="162" t="s">
        <v>279</v>
      </c>
      <c r="I621" s="173">
        <v>150735.53351548137</v>
      </c>
      <c r="J621" s="168">
        <f>IFERROR(MIN('MP Calculations'!$E$30/I621,1),"-")</f>
        <v>0.24630200300931615</v>
      </c>
      <c r="K621" s="12"/>
      <c r="L621" s="159">
        <v>2.9312320000000001</v>
      </c>
      <c r="M621" s="187" t="s">
        <v>280</v>
      </c>
      <c r="N621" s="272">
        <v>315.45229399999999</v>
      </c>
      <c r="O621" s="186">
        <f t="shared" si="29"/>
        <v>924.66385864620804</v>
      </c>
      <c r="P621" s="186">
        <f t="shared" si="30"/>
        <v>227.74656049488422</v>
      </c>
      <c r="Q621" s="215">
        <f>IF(P621="-",0,P621/(1+'General inputs'!$H$30)^'MP Calculations'!$C$40)</f>
        <v>505.89093088370464</v>
      </c>
    </row>
    <row r="622" spans="3:17">
      <c r="C622" s="159"/>
      <c r="D622" s="165" t="s">
        <v>281</v>
      </c>
      <c r="E622" s="162">
        <v>26582</v>
      </c>
      <c r="F622" s="166" t="str">
        <f t="shared" si="28"/>
        <v>Date check - OK</v>
      </c>
      <c r="G622" s="68"/>
      <c r="H622" s="162" t="s">
        <v>279</v>
      </c>
      <c r="I622" s="173">
        <v>150735.53351548137</v>
      </c>
      <c r="J622" s="168">
        <f>IFERROR(MIN('MP Calculations'!$E$30/I622,1),"-")</f>
        <v>0.24630200300931615</v>
      </c>
      <c r="K622" s="12"/>
      <c r="L622" s="159">
        <v>35.350932999999998</v>
      </c>
      <c r="M622" s="187" t="s">
        <v>280</v>
      </c>
      <c r="N622" s="272">
        <v>421.28581700000001</v>
      </c>
      <c r="O622" s="186">
        <f t="shared" si="29"/>
        <v>14892.84669061726</v>
      </c>
      <c r="P622" s="186">
        <f t="shared" si="30"/>
        <v>3668.1379704096962</v>
      </c>
      <c r="Q622" s="215">
        <f>IF(P622="-",0,P622/(1+'General inputs'!$H$30)^'MP Calculations'!$C$40)</f>
        <v>8147.9945445854828</v>
      </c>
    </row>
    <row r="623" spans="3:17">
      <c r="C623" s="159"/>
      <c r="D623" s="165" t="s">
        <v>281</v>
      </c>
      <c r="E623" s="162">
        <v>26582</v>
      </c>
      <c r="F623" s="166" t="str">
        <f t="shared" si="28"/>
        <v>Date check - OK</v>
      </c>
      <c r="G623" s="68"/>
      <c r="H623" s="162" t="s">
        <v>279</v>
      </c>
      <c r="I623" s="173">
        <v>150735.53351548137</v>
      </c>
      <c r="J623" s="168">
        <f>IFERROR(MIN('MP Calculations'!$E$30/I623,1),"-")</f>
        <v>0.24630200300931615</v>
      </c>
      <c r="K623" s="12"/>
      <c r="L623" s="159">
        <v>34.190049000000002</v>
      </c>
      <c r="M623" s="187" t="s">
        <v>280</v>
      </c>
      <c r="N623" s="272">
        <v>421.28581700000001</v>
      </c>
      <c r="O623" s="186">
        <f t="shared" si="29"/>
        <v>14403.782726235035</v>
      </c>
      <c r="P623" s="186">
        <f t="shared" si="30"/>
        <v>3547.6805363826775</v>
      </c>
      <c r="Q623" s="215">
        <f>IF(P623="-",0,P623/(1+'General inputs'!$H$30)^'MP Calculations'!$C$40)</f>
        <v>7880.4237707420734</v>
      </c>
    </row>
    <row r="624" spans="3:17">
      <c r="C624" s="159"/>
      <c r="D624" s="165" t="s">
        <v>281</v>
      </c>
      <c r="E624" s="162">
        <v>26582</v>
      </c>
      <c r="F624" s="166" t="str">
        <f t="shared" si="28"/>
        <v>Date check - OK</v>
      </c>
      <c r="G624" s="68"/>
      <c r="H624" s="162" t="s">
        <v>279</v>
      </c>
      <c r="I624" s="173">
        <v>150735.53351548137</v>
      </c>
      <c r="J624" s="168">
        <f>IFERROR(MIN('MP Calculations'!$E$30/I624,1),"-")</f>
        <v>0.24630200300931615</v>
      </c>
      <c r="K624" s="12"/>
      <c r="L624" s="159">
        <v>24.793527000000001</v>
      </c>
      <c r="M624" s="187" t="s">
        <v>280</v>
      </c>
      <c r="N624" s="272">
        <v>421.28581700000001</v>
      </c>
      <c r="O624" s="186">
        <f t="shared" si="29"/>
        <v>10445.161278506559</v>
      </c>
      <c r="P624" s="186">
        <f t="shared" si="30"/>
        <v>2572.664144651515</v>
      </c>
      <c r="Q624" s="215">
        <f>IF(P624="-",0,P624/(1+'General inputs'!$H$30)^'MP Calculations'!$C$40)</f>
        <v>5714.630579538959</v>
      </c>
    </row>
    <row r="625" spans="3:17">
      <c r="C625" s="159"/>
      <c r="D625" s="165" t="s">
        <v>281</v>
      </c>
      <c r="E625" s="162">
        <v>26582</v>
      </c>
      <c r="F625" s="166" t="str">
        <f t="shared" si="28"/>
        <v>Date check - OK</v>
      </c>
      <c r="G625" s="68"/>
      <c r="H625" s="162" t="s">
        <v>279</v>
      </c>
      <c r="I625" s="173">
        <v>150735.53351548137</v>
      </c>
      <c r="J625" s="168">
        <f>IFERROR(MIN('MP Calculations'!$E$30/I625,1),"-")</f>
        <v>0.24630200300931615</v>
      </c>
      <c r="K625" s="12"/>
      <c r="L625" s="159">
        <v>194.25614899999999</v>
      </c>
      <c r="M625" s="187" t="s">
        <v>280</v>
      </c>
      <c r="N625" s="272">
        <v>421.28581700000001</v>
      </c>
      <c r="O625" s="186">
        <f t="shared" ref="O625:O628" si="31">IF(N625="","-",L625*N625)</f>
        <v>81837.360438738731</v>
      </c>
      <c r="P625" s="186">
        <f t="shared" ref="P625:P628" si="32">IF(O625="-","-",IF(OR(E625&lt;$E$15,E625&gt;$E$16),0,O625*J625))</f>
        <v>20156.705797056718</v>
      </c>
      <c r="Q625" s="215">
        <f>IF(P625="-",0,P625/(1+'General inputs'!$H$30)^'MP Calculations'!$C$40)</f>
        <v>44773.868975514306</v>
      </c>
    </row>
    <row r="626" spans="3:17">
      <c r="C626" s="159"/>
      <c r="D626" s="165" t="s">
        <v>281</v>
      </c>
      <c r="E626" s="162">
        <v>26582</v>
      </c>
      <c r="F626" s="166" t="str">
        <f t="shared" si="28"/>
        <v>Date check - OK</v>
      </c>
      <c r="G626" s="68"/>
      <c r="H626" s="162" t="s">
        <v>279</v>
      </c>
      <c r="I626" s="173">
        <v>150735.53351548137</v>
      </c>
      <c r="J626" s="168">
        <f>IFERROR(MIN('MP Calculations'!$E$30/I626,1),"-")</f>
        <v>0.24630200300931615</v>
      </c>
      <c r="K626" s="12"/>
      <c r="L626" s="159">
        <v>130.999799</v>
      </c>
      <c r="M626" s="187" t="s">
        <v>280</v>
      </c>
      <c r="N626" s="272">
        <v>421.28581700000001</v>
      </c>
      <c r="O626" s="186">
        <f t="shared" si="31"/>
        <v>55188.35734855078</v>
      </c>
      <c r="P626" s="186">
        <f t="shared" si="32"/>
        <v>13593.00295774197</v>
      </c>
      <c r="Q626" s="215">
        <f>IF(P626="-",0,P626/(1+'General inputs'!$H$30)^'MP Calculations'!$C$40)</f>
        <v>30193.988022714842</v>
      </c>
    </row>
    <row r="627" spans="3:17">
      <c r="C627" s="159"/>
      <c r="D627" s="165" t="s">
        <v>281</v>
      </c>
      <c r="E627" s="162">
        <v>26582</v>
      </c>
      <c r="F627" s="166" t="str">
        <f t="shared" si="28"/>
        <v>Date check - OK</v>
      </c>
      <c r="G627" s="68"/>
      <c r="H627" s="162" t="s">
        <v>279</v>
      </c>
      <c r="I627" s="173">
        <v>150735.53351548137</v>
      </c>
      <c r="J627" s="168">
        <f>IFERROR(MIN('MP Calculations'!$E$30/I627,1),"-")</f>
        <v>0.24630200300931615</v>
      </c>
      <c r="K627" s="12"/>
      <c r="L627" s="159">
        <v>0.33097399999999999</v>
      </c>
      <c r="M627" s="187" t="s">
        <v>280</v>
      </c>
      <c r="N627" s="272">
        <v>421.28581700000001</v>
      </c>
      <c r="O627" s="186">
        <f t="shared" si="31"/>
        <v>139.434651995758</v>
      </c>
      <c r="P627" s="186">
        <f t="shared" si="32"/>
        <v>34.343034075462135</v>
      </c>
      <c r="Q627" s="215">
        <f>IF(P627="-",0,P627/(1+'General inputs'!$H$30)^'MP Calculations'!$C$40)</f>
        <v>76.285804009745249</v>
      </c>
    </row>
    <row r="628" spans="3:17">
      <c r="C628" s="159"/>
      <c r="D628" s="165" t="s">
        <v>281</v>
      </c>
      <c r="E628" s="162">
        <v>26582</v>
      </c>
      <c r="F628" s="166" t="str">
        <f t="shared" si="28"/>
        <v>Date check - OK</v>
      </c>
      <c r="G628" s="68"/>
      <c r="H628" s="162" t="s">
        <v>279</v>
      </c>
      <c r="I628" s="173">
        <v>150735.53351548137</v>
      </c>
      <c r="J628" s="168">
        <f>IFERROR(MIN('MP Calculations'!$E$30/I628,1),"-")</f>
        <v>0.24630200300931615</v>
      </c>
      <c r="K628" s="12"/>
      <c r="L628" s="159">
        <v>13.97152</v>
      </c>
      <c r="M628" s="187" t="s">
        <v>280</v>
      </c>
      <c r="N628" s="272">
        <v>421.28581700000001</v>
      </c>
      <c r="O628" s="186">
        <f t="shared" si="31"/>
        <v>5886.0032179318405</v>
      </c>
      <c r="P628" s="186">
        <f t="shared" si="32"/>
        <v>1449.7343822958928</v>
      </c>
      <c r="Q628" s="215">
        <f>IF(P628="-",0,P628/(1+'General inputs'!$H$30)^'MP Calculations'!$C$40)</f>
        <v>3220.2790443909075</v>
      </c>
    </row>
    <row r="629" spans="3:17">
      <c r="C629" s="159"/>
      <c r="D629" s="165" t="s">
        <v>281</v>
      </c>
      <c r="E629" s="162">
        <v>26582</v>
      </c>
      <c r="F629" s="166" t="str">
        <f t="shared" si="28"/>
        <v>Date check - OK</v>
      </c>
      <c r="G629" s="68"/>
      <c r="H629" s="162" t="s">
        <v>279</v>
      </c>
      <c r="I629" s="173">
        <v>150735.53351548137</v>
      </c>
      <c r="J629" s="168">
        <f>IFERROR(MIN('MP Calculations'!$E$30/I629,1),"-")</f>
        <v>0.24630200300931615</v>
      </c>
      <c r="K629" s="12"/>
      <c r="L629" s="159">
        <v>9.4789200000000005</v>
      </c>
      <c r="M629" s="187" t="s">
        <v>280</v>
      </c>
      <c r="N629" s="272">
        <v>421.28581700000001</v>
      </c>
      <c r="O629" s="186">
        <f t="shared" si="29"/>
        <v>3993.3345564776405</v>
      </c>
      <c r="P629" s="186">
        <f t="shared" si="30"/>
        <v>983.566299946762</v>
      </c>
      <c r="Q629" s="215">
        <f>IF(P629="-",0,P629/(1+'General inputs'!$H$30)^'MP Calculations'!$C$40)</f>
        <v>2184.7850083210601</v>
      </c>
    </row>
    <row r="630" spans="3:17">
      <c r="C630" s="159"/>
      <c r="D630" s="165" t="s">
        <v>281</v>
      </c>
      <c r="E630" s="162">
        <v>26582</v>
      </c>
      <c r="F630" s="166" t="str">
        <f t="shared" si="28"/>
        <v>Date check - OK</v>
      </c>
      <c r="G630" s="68"/>
      <c r="H630" s="162" t="s">
        <v>279</v>
      </c>
      <c r="I630" s="173">
        <v>150735.53351548137</v>
      </c>
      <c r="J630" s="168">
        <f>IFERROR(MIN('MP Calculations'!$E$30/I630,1),"-")</f>
        <v>0.24630200300931615</v>
      </c>
      <c r="K630" s="12"/>
      <c r="L630" s="159">
        <v>2.3627210000000001</v>
      </c>
      <c r="M630" s="187" t="s">
        <v>280</v>
      </c>
      <c r="N630" s="272">
        <v>421.28581700000001</v>
      </c>
      <c r="O630" s="186">
        <f t="shared" si="29"/>
        <v>995.38084682805709</v>
      </c>
      <c r="P630" s="186">
        <f t="shared" si="30"/>
        <v>245.16429633085977</v>
      </c>
      <c r="Q630" s="215">
        <f>IF(P630="-",0,P630/(1+'General inputs'!$H$30)^'MP Calculations'!$C$40)</f>
        <v>544.5807559980824</v>
      </c>
    </row>
    <row r="631" spans="3:17">
      <c r="C631" s="159"/>
      <c r="D631" s="165" t="s">
        <v>281</v>
      </c>
      <c r="E631" s="162">
        <v>26582</v>
      </c>
      <c r="F631" s="166" t="str">
        <f t="shared" si="28"/>
        <v>Date check - OK</v>
      </c>
      <c r="G631" s="68"/>
      <c r="H631" s="162" t="s">
        <v>279</v>
      </c>
      <c r="I631" s="173">
        <v>150735.53351548137</v>
      </c>
      <c r="J631" s="168">
        <f>IFERROR(MIN('MP Calculations'!$E$30/I631,1),"-")</f>
        <v>0.24630200300931615</v>
      </c>
      <c r="K631" s="12"/>
      <c r="L631" s="159">
        <v>115.676185</v>
      </c>
      <c r="M631" s="187" t="s">
        <v>280</v>
      </c>
      <c r="N631" s="272">
        <v>421.28581700000001</v>
      </c>
      <c r="O631" s="186">
        <f t="shared" si="29"/>
        <v>48732.736105168151</v>
      </c>
      <c r="P631" s="186">
        <f t="shared" si="30"/>
        <v>12002.970514827335</v>
      </c>
      <c r="Q631" s="215">
        <f>IF(P631="-",0,P631/(1+'General inputs'!$H$30)^'MP Calculations'!$C$40)</f>
        <v>26662.06643876871</v>
      </c>
    </row>
    <row r="632" spans="3:17">
      <c r="C632" s="159"/>
      <c r="D632" s="165" t="s">
        <v>281</v>
      </c>
      <c r="E632" s="162">
        <v>26582</v>
      </c>
      <c r="F632" s="166" t="str">
        <f t="shared" si="28"/>
        <v>Date check - OK</v>
      </c>
      <c r="G632" s="68"/>
      <c r="H632" s="162" t="s">
        <v>279</v>
      </c>
      <c r="I632" s="173">
        <v>150735.53351548137</v>
      </c>
      <c r="J632" s="168">
        <f>IFERROR(MIN('MP Calculations'!$E$30/I632,1),"-")</f>
        <v>0.24630200300931615</v>
      </c>
      <c r="K632" s="12"/>
      <c r="L632" s="159">
        <v>8.2555080000000007</v>
      </c>
      <c r="M632" s="187" t="s">
        <v>280</v>
      </c>
      <c r="N632" s="272">
        <v>421.28581700000001</v>
      </c>
      <c r="O632" s="186">
        <f t="shared" si="29"/>
        <v>3477.9284325300364</v>
      </c>
      <c r="P632" s="186">
        <f t="shared" si="30"/>
        <v>856.62073925519917</v>
      </c>
      <c r="Q632" s="215">
        <f>IF(P632="-",0,P632/(1+'General inputs'!$H$30)^'MP Calculations'!$C$40)</f>
        <v>1902.8022300509529</v>
      </c>
    </row>
    <row r="633" spans="3:17">
      <c r="C633" s="159"/>
      <c r="D633" s="165" t="s">
        <v>289</v>
      </c>
      <c r="E633" s="162">
        <v>26582</v>
      </c>
      <c r="F633" s="166" t="str">
        <f t="shared" si="28"/>
        <v>Date check - OK</v>
      </c>
      <c r="G633" s="68"/>
      <c r="H633" s="162" t="s">
        <v>279</v>
      </c>
      <c r="I633" s="173">
        <v>150735.53351548137</v>
      </c>
      <c r="J633" s="168">
        <f>IFERROR(MIN('MP Calculations'!$E$30/I633,1),"-")</f>
        <v>0.24630200300931615</v>
      </c>
      <c r="K633" s="12"/>
      <c r="L633" s="159">
        <v>0.866483</v>
      </c>
      <c r="M633" s="187" t="s">
        <v>280</v>
      </c>
      <c r="N633" s="272">
        <v>315.45229399999999</v>
      </c>
      <c r="O633" s="186">
        <f t="shared" si="29"/>
        <v>273.33405006200201</v>
      </c>
      <c r="P633" s="186">
        <f t="shared" si="30"/>
        <v>67.322724020919793</v>
      </c>
      <c r="Q633" s="215">
        <f>IF(P633="-",0,P633/(1+'General inputs'!$H$30)^'MP Calculations'!$C$40)</f>
        <v>149.54322669270294</v>
      </c>
    </row>
    <row r="634" spans="3:17">
      <c r="C634" s="159"/>
      <c r="D634" s="165" t="s">
        <v>281</v>
      </c>
      <c r="E634" s="162">
        <v>26582</v>
      </c>
      <c r="F634" s="166" t="str">
        <f t="shared" si="28"/>
        <v>Date check - OK</v>
      </c>
      <c r="G634" s="68"/>
      <c r="H634" s="162" t="s">
        <v>279</v>
      </c>
      <c r="I634" s="173">
        <v>150735.53351548137</v>
      </c>
      <c r="J634" s="168">
        <f>IFERROR(MIN('MP Calculations'!$E$30/I634,1),"-")</f>
        <v>0.24630200300931615</v>
      </c>
      <c r="K634" s="12"/>
      <c r="L634" s="159">
        <v>62.920155000000001</v>
      </c>
      <c r="M634" s="187" t="s">
        <v>280</v>
      </c>
      <c r="N634" s="272">
        <v>421.28581700000001</v>
      </c>
      <c r="O634" s="186">
        <f t="shared" si="29"/>
        <v>26507.368904941635</v>
      </c>
      <c r="P634" s="186">
        <f t="shared" si="30"/>
        <v>6528.8180557939877</v>
      </c>
      <c r="Q634" s="215">
        <f>IF(P634="-",0,P634/(1+'General inputs'!$H$30)^'MP Calculations'!$C$40)</f>
        <v>14502.391766703104</v>
      </c>
    </row>
    <row r="635" spans="3:17">
      <c r="C635" s="159"/>
      <c r="D635" s="165" t="s">
        <v>281</v>
      </c>
      <c r="E635" s="162">
        <v>26582</v>
      </c>
      <c r="F635" s="166" t="str">
        <f t="shared" si="28"/>
        <v>Date check - OK</v>
      </c>
      <c r="G635" s="68"/>
      <c r="H635" s="162" t="s">
        <v>279</v>
      </c>
      <c r="I635" s="173">
        <v>150735.53351548137</v>
      </c>
      <c r="J635" s="168">
        <f>IFERROR(MIN('MP Calculations'!$E$30/I635,1),"-")</f>
        <v>0.24630200300931615</v>
      </c>
      <c r="K635" s="12"/>
      <c r="L635" s="159">
        <v>11.797311000000001</v>
      </c>
      <c r="M635" s="187" t="s">
        <v>280</v>
      </c>
      <c r="N635" s="272">
        <v>421.28581700000001</v>
      </c>
      <c r="O635" s="186">
        <f t="shared" si="29"/>
        <v>4970.0398030380875</v>
      </c>
      <c r="P635" s="186">
        <f t="shared" si="30"/>
        <v>1224.130758524308</v>
      </c>
      <c r="Q635" s="215">
        <f>IF(P635="-",0,P635/(1+'General inputs'!$H$30)^'MP Calculations'!$C$40)</f>
        <v>2719.1481952903005</v>
      </c>
    </row>
    <row r="636" spans="3:17">
      <c r="C636" s="159"/>
      <c r="D636" s="165" t="s">
        <v>281</v>
      </c>
      <c r="E636" s="162">
        <v>26582</v>
      </c>
      <c r="F636" s="166" t="str">
        <f t="shared" si="28"/>
        <v>Date check - OK</v>
      </c>
      <c r="G636" s="68"/>
      <c r="H636" s="162" t="s">
        <v>279</v>
      </c>
      <c r="I636" s="173">
        <v>150735.53351548137</v>
      </c>
      <c r="J636" s="168">
        <f>IFERROR(MIN('MP Calculations'!$E$30/I636,1),"-")</f>
        <v>0.24630200300931615</v>
      </c>
      <c r="K636" s="12"/>
      <c r="L636" s="159">
        <v>199.20615599999999</v>
      </c>
      <c r="M636" s="187" t="s">
        <v>280</v>
      </c>
      <c r="N636" s="272">
        <v>421.28581700000001</v>
      </c>
      <c r="O636" s="186">
        <f t="shared" si="29"/>
        <v>83922.728181889455</v>
      </c>
      <c r="P636" s="186">
        <f t="shared" si="30"/>
        <v>20670.336049205758</v>
      </c>
      <c r="Q636" s="215">
        <f>IF(P636="-",0,P636/(1+'General inputs'!$H$30)^'MP Calculations'!$C$40)</f>
        <v>45914.790207541198</v>
      </c>
    </row>
    <row r="637" spans="3:17">
      <c r="C637" s="159"/>
      <c r="D637" s="165" t="s">
        <v>281</v>
      </c>
      <c r="E637" s="162">
        <v>26582</v>
      </c>
      <c r="F637" s="166" t="str">
        <f t="shared" si="28"/>
        <v>Date check - OK</v>
      </c>
      <c r="G637" s="68"/>
      <c r="H637" s="162" t="s">
        <v>279</v>
      </c>
      <c r="I637" s="173">
        <v>150735.53351548137</v>
      </c>
      <c r="J637" s="168">
        <f>IFERROR(MIN('MP Calculations'!$E$30/I637,1),"-")</f>
        <v>0.24630200300931615</v>
      </c>
      <c r="K637" s="12"/>
      <c r="L637" s="159">
        <v>33.687803000000002</v>
      </c>
      <c r="M637" s="187" t="s">
        <v>280</v>
      </c>
      <c r="N637" s="272">
        <v>421.28581700000001</v>
      </c>
      <c r="O637" s="186">
        <f t="shared" si="29"/>
        <v>14192.193609790053</v>
      </c>
      <c r="P637" s="186">
        <f t="shared" si="30"/>
        <v>3495.5657131873068</v>
      </c>
      <c r="Q637" s="215">
        <f>IF(P637="-",0,P637/(1+'General inputs'!$H$30)^'MP Calculations'!$C$40)</f>
        <v>7764.6616869509644</v>
      </c>
    </row>
    <row r="638" spans="3:17">
      <c r="C638" s="159"/>
      <c r="D638" s="165" t="s">
        <v>281</v>
      </c>
      <c r="E638" s="162">
        <v>26582</v>
      </c>
      <c r="F638" s="166" t="str">
        <f t="shared" si="28"/>
        <v>Date check - OK</v>
      </c>
      <c r="G638" s="68"/>
      <c r="H638" s="162" t="s">
        <v>279</v>
      </c>
      <c r="I638" s="173">
        <v>150735.53351548137</v>
      </c>
      <c r="J638" s="168">
        <f>IFERROR(MIN('MP Calculations'!$E$30/I638,1),"-")</f>
        <v>0.24630200300931615</v>
      </c>
      <c r="K638" s="12"/>
      <c r="L638" s="159">
        <v>4.3163770000000001</v>
      </c>
      <c r="M638" s="187" t="s">
        <v>280</v>
      </c>
      <c r="N638" s="272">
        <v>421.28581700000001</v>
      </c>
      <c r="O638" s="186">
        <f t="shared" si="29"/>
        <v>1818.4284109250091</v>
      </c>
      <c r="P638" s="186">
        <f t="shared" si="30"/>
        <v>447.88255993987758</v>
      </c>
      <c r="Q638" s="215">
        <f>IF(P638="-",0,P638/(1+'General inputs'!$H$30)^'MP Calculations'!$C$40)</f>
        <v>994.87660618106622</v>
      </c>
    </row>
    <row r="639" spans="3:17">
      <c r="C639" s="159"/>
      <c r="D639" s="165" t="s">
        <v>278</v>
      </c>
      <c r="E639" s="162">
        <v>26624</v>
      </c>
      <c r="F639" s="166" t="str">
        <f t="shared" si="28"/>
        <v>Date check - OK</v>
      </c>
      <c r="G639" s="68"/>
      <c r="H639" s="162" t="s">
        <v>279</v>
      </c>
      <c r="I639" s="173">
        <v>150735.53351548137</v>
      </c>
      <c r="J639" s="168">
        <f>IFERROR(MIN('MP Calculations'!$E$30/I639,1),"-")</f>
        <v>0.24630200300931615</v>
      </c>
      <c r="K639" s="12"/>
      <c r="L639" s="159">
        <v>3.6374369999999998</v>
      </c>
      <c r="M639" s="187" t="s">
        <v>280</v>
      </c>
      <c r="N639" s="272">
        <v>192.78728599999999</v>
      </c>
      <c r="O639" s="186">
        <f t="shared" si="29"/>
        <v>701.25160722598196</v>
      </c>
      <c r="P639" s="186">
        <f t="shared" si="30"/>
        <v>172.71967547326159</v>
      </c>
      <c r="Q639" s="215">
        <f>IF(P639="-",0,P639/(1+'General inputs'!$H$30)^'MP Calculations'!$C$40)</f>
        <v>383.6603161744012</v>
      </c>
    </row>
    <row r="640" spans="3:17">
      <c r="C640" s="159"/>
      <c r="D640" s="165" t="s">
        <v>278</v>
      </c>
      <c r="E640" s="162">
        <v>26624</v>
      </c>
      <c r="F640" s="166" t="str">
        <f t="shared" si="28"/>
        <v>Date check - OK</v>
      </c>
      <c r="G640" s="68"/>
      <c r="H640" s="162" t="s">
        <v>279</v>
      </c>
      <c r="I640" s="173">
        <v>150735.53351548137</v>
      </c>
      <c r="J640" s="168">
        <f>IFERROR(MIN('MP Calculations'!$E$30/I640,1),"-")</f>
        <v>0.24630200300931615</v>
      </c>
      <c r="K640" s="12"/>
      <c r="L640" s="159">
        <v>19.164460999999999</v>
      </c>
      <c r="M640" s="187" t="s">
        <v>280</v>
      </c>
      <c r="N640" s="272">
        <v>192.78728599999999</v>
      </c>
      <c r="O640" s="186">
        <f t="shared" si="29"/>
        <v>3694.6644238428457</v>
      </c>
      <c r="P640" s="186">
        <f t="shared" si="30"/>
        <v>910.00324803975388</v>
      </c>
      <c r="Q640" s="215">
        <f>IF(P640="-",0,P640/(1+'General inputs'!$H$30)^'MP Calculations'!$C$40)</f>
        <v>2021.3802099038364</v>
      </c>
    </row>
    <row r="641" spans="3:17">
      <c r="C641" s="159"/>
      <c r="D641" s="165" t="s">
        <v>278</v>
      </c>
      <c r="E641" s="162">
        <v>26624</v>
      </c>
      <c r="F641" s="166" t="str">
        <f t="shared" si="28"/>
        <v>Date check - OK</v>
      </c>
      <c r="G641" s="68"/>
      <c r="H641" s="162" t="s">
        <v>279</v>
      </c>
      <c r="I641" s="173">
        <v>150735.53351548137</v>
      </c>
      <c r="J641" s="168">
        <f>IFERROR(MIN('MP Calculations'!$E$30/I641,1),"-")</f>
        <v>0.24630200300931615</v>
      </c>
      <c r="K641" s="12"/>
      <c r="L641" s="159">
        <v>4.0683160000000003</v>
      </c>
      <c r="M641" s="187" t="s">
        <v>280</v>
      </c>
      <c r="N641" s="272">
        <v>192.78728599999999</v>
      </c>
      <c r="O641" s="186">
        <f t="shared" si="29"/>
        <v>784.31960023037607</v>
      </c>
      <c r="P641" s="186">
        <f t="shared" si="30"/>
        <v>193.17948853620771</v>
      </c>
      <c r="Q641" s="215">
        <f>IF(P641="-",0,P641/(1+'General inputs'!$H$30)^'MP Calculations'!$C$40)</f>
        <v>429.10747398714409</v>
      </c>
    </row>
    <row r="642" spans="3:17">
      <c r="C642" s="159"/>
      <c r="D642" s="165" t="s">
        <v>278</v>
      </c>
      <c r="E642" s="162">
        <v>26624</v>
      </c>
      <c r="F642" s="166" t="str">
        <f t="shared" si="28"/>
        <v>Date check - OK</v>
      </c>
      <c r="G642" s="68"/>
      <c r="H642" s="162" t="s">
        <v>279</v>
      </c>
      <c r="I642" s="173">
        <v>150735.53351548137</v>
      </c>
      <c r="J642" s="168">
        <f>IFERROR(MIN('MP Calculations'!$E$30/I642,1),"-")</f>
        <v>0.24630200300931615</v>
      </c>
      <c r="K642" s="12"/>
      <c r="L642" s="159">
        <v>31.868241999999999</v>
      </c>
      <c r="M642" s="187" t="s">
        <v>280</v>
      </c>
      <c r="N642" s="272">
        <v>192.78728599999999</v>
      </c>
      <c r="O642" s="186">
        <f t="shared" si="29"/>
        <v>6143.7918847712117</v>
      </c>
      <c r="P642" s="186">
        <f t="shared" si="30"/>
        <v>1513.228247291531</v>
      </c>
      <c r="Q642" s="215">
        <f>IF(P642="-",0,P642/(1+'General inputs'!$H$30)^'MP Calculations'!$C$40)</f>
        <v>3361.3172686268745</v>
      </c>
    </row>
    <row r="643" spans="3:17">
      <c r="C643" s="159"/>
      <c r="D643" s="165" t="s">
        <v>278</v>
      </c>
      <c r="E643" s="162">
        <v>26624</v>
      </c>
      <c r="F643" s="166" t="str">
        <f t="shared" si="28"/>
        <v>Date check - OK</v>
      </c>
      <c r="G643" s="68"/>
      <c r="H643" s="162" t="s">
        <v>279</v>
      </c>
      <c r="I643" s="173">
        <v>150735.53351548137</v>
      </c>
      <c r="J643" s="168">
        <f>IFERROR(MIN('MP Calculations'!$E$30/I643,1),"-")</f>
        <v>0.24630200300931615</v>
      </c>
      <c r="K643" s="12"/>
      <c r="L643" s="159">
        <v>5.3246859999999998</v>
      </c>
      <c r="M643" s="187" t="s">
        <v>280</v>
      </c>
      <c r="N643" s="272">
        <v>192.78728599999999</v>
      </c>
      <c r="O643" s="186">
        <f t="shared" si="29"/>
        <v>1026.531762742196</v>
      </c>
      <c r="P643" s="186">
        <f t="shared" si="30"/>
        <v>252.83682931608695</v>
      </c>
      <c r="Q643" s="215">
        <f>IF(P643="-",0,P643/(1+'General inputs'!$H$30)^'MP Calculations'!$C$40)</f>
        <v>561.62366916304188</v>
      </c>
    </row>
    <row r="644" spans="3:17">
      <c r="C644" s="159"/>
      <c r="D644" s="165" t="s">
        <v>278</v>
      </c>
      <c r="E644" s="162">
        <v>26624</v>
      </c>
      <c r="F644" s="166" t="str">
        <f t="shared" si="28"/>
        <v>Date check - OK</v>
      </c>
      <c r="G644" s="68"/>
      <c r="H644" s="162" t="s">
        <v>279</v>
      </c>
      <c r="I644" s="173">
        <v>150735.53351548137</v>
      </c>
      <c r="J644" s="168">
        <f>IFERROR(MIN('MP Calculations'!$E$30/I644,1),"-")</f>
        <v>0.24630200300931615</v>
      </c>
      <c r="K644" s="12"/>
      <c r="L644" s="159">
        <v>54.863019000000001</v>
      </c>
      <c r="M644" s="187" t="s">
        <v>280</v>
      </c>
      <c r="N644" s="272">
        <v>192.78728599999999</v>
      </c>
      <c r="O644" s="186">
        <f t="shared" si="29"/>
        <v>10576.892534776434</v>
      </c>
      <c r="P644" s="186">
        <f t="shared" si="30"/>
        <v>2605.1098169297188</v>
      </c>
      <c r="Q644" s="215">
        <f>IF(P644="-",0,P644/(1+'General inputs'!$H$30)^'MP Calculations'!$C$40)</f>
        <v>5786.701794648865</v>
      </c>
    </row>
    <row r="645" spans="3:17">
      <c r="C645" s="159"/>
      <c r="D645" s="165" t="s">
        <v>278</v>
      </c>
      <c r="E645" s="162">
        <v>26634</v>
      </c>
      <c r="F645" s="166" t="str">
        <f t="shared" si="28"/>
        <v>Date check - OK</v>
      </c>
      <c r="G645" s="68"/>
      <c r="H645" s="162" t="s">
        <v>279</v>
      </c>
      <c r="I645" s="173">
        <v>150735.53351548137</v>
      </c>
      <c r="J645" s="168">
        <f>IFERROR(MIN('MP Calculations'!$E$30/I645,1),"-")</f>
        <v>0.24630200300931615</v>
      </c>
      <c r="K645" s="12"/>
      <c r="L645" s="159">
        <v>30.772797000000001</v>
      </c>
      <c r="M645" s="187" t="s">
        <v>280</v>
      </c>
      <c r="N645" s="272">
        <v>192.78728599999999</v>
      </c>
      <c r="O645" s="186">
        <f t="shared" si="29"/>
        <v>5932.6040162589416</v>
      </c>
      <c r="P645" s="186">
        <f t="shared" si="30"/>
        <v>1461.2122522656909</v>
      </c>
      <c r="Q645" s="215">
        <f>IF(P645="-",0,P645/(1+'General inputs'!$H$30)^'MP Calculations'!$C$40)</f>
        <v>3245.774710762184</v>
      </c>
    </row>
    <row r="646" spans="3:17">
      <c r="C646" s="159"/>
      <c r="D646" s="165" t="s">
        <v>278</v>
      </c>
      <c r="E646" s="162">
        <v>26634</v>
      </c>
      <c r="F646" s="166" t="str">
        <f t="shared" si="28"/>
        <v>Date check - OK</v>
      </c>
      <c r="G646" s="68"/>
      <c r="H646" s="162" t="s">
        <v>279</v>
      </c>
      <c r="I646" s="173">
        <v>150735.53351548137</v>
      </c>
      <c r="J646" s="168">
        <f>IFERROR(MIN('MP Calculations'!$E$30/I646,1),"-")</f>
        <v>0.24630200300931615</v>
      </c>
      <c r="K646" s="12"/>
      <c r="L646" s="159">
        <v>116.967904</v>
      </c>
      <c r="M646" s="187" t="s">
        <v>280</v>
      </c>
      <c r="N646" s="272">
        <v>192.78728599999999</v>
      </c>
      <c r="O646" s="186">
        <f t="shared" si="29"/>
        <v>22549.924761268543</v>
      </c>
      <c r="P646" s="186">
        <f t="shared" si="30"/>
        <v>5554.0916364098175</v>
      </c>
      <c r="Q646" s="215">
        <f>IF(P646="-",0,P646/(1+'General inputs'!$H$30)^'MP Calculations'!$C$40)</f>
        <v>12337.242687886281</v>
      </c>
    </row>
    <row r="647" spans="3:17">
      <c r="C647" s="159"/>
      <c r="D647" s="165" t="s">
        <v>278</v>
      </c>
      <c r="E647" s="162">
        <v>26634</v>
      </c>
      <c r="F647" s="166" t="str">
        <f t="shared" si="28"/>
        <v>Date check - OK</v>
      </c>
      <c r="G647" s="68"/>
      <c r="H647" s="162" t="s">
        <v>279</v>
      </c>
      <c r="I647" s="173">
        <v>150735.53351548137</v>
      </c>
      <c r="J647" s="168">
        <f>IFERROR(MIN('MP Calculations'!$E$30/I647,1),"-")</f>
        <v>0.24630200300931615</v>
      </c>
      <c r="K647" s="12"/>
      <c r="L647" s="159">
        <v>22.541461000000002</v>
      </c>
      <c r="M647" s="187" t="s">
        <v>280</v>
      </c>
      <c r="N647" s="272">
        <v>192.78728599999999</v>
      </c>
      <c r="O647" s="186">
        <f t="shared" si="29"/>
        <v>4345.7070886648462</v>
      </c>
      <c r="P647" s="186">
        <f t="shared" si="30"/>
        <v>1070.3563604299354</v>
      </c>
      <c r="Q647" s="215">
        <f>IF(P647="-",0,P647/(1+'General inputs'!$H$30)^'MP Calculations'!$C$40)</f>
        <v>2377.5708154651024</v>
      </c>
    </row>
    <row r="648" spans="3:17">
      <c r="C648" s="159"/>
      <c r="D648" s="165" t="s">
        <v>278</v>
      </c>
      <c r="E648" s="162">
        <v>26634</v>
      </c>
      <c r="F648" s="166" t="str">
        <f t="shared" si="28"/>
        <v>Date check - OK</v>
      </c>
      <c r="G648" s="68"/>
      <c r="H648" s="162" t="s">
        <v>279</v>
      </c>
      <c r="I648" s="173">
        <v>150735.53351548137</v>
      </c>
      <c r="J648" s="168">
        <f>IFERROR(MIN('MP Calculations'!$E$30/I648,1),"-")</f>
        <v>0.24630200300931615</v>
      </c>
      <c r="K648" s="12"/>
      <c r="L648" s="159">
        <v>29.689453</v>
      </c>
      <c r="M648" s="187" t="s">
        <v>280</v>
      </c>
      <c r="N648" s="272">
        <v>192.78728599999999</v>
      </c>
      <c r="O648" s="186">
        <f t="shared" si="29"/>
        <v>5723.7490666945578</v>
      </c>
      <c r="P648" s="186">
        <f t="shared" si="30"/>
        <v>1409.7708598495735</v>
      </c>
      <c r="Q648" s="215">
        <f>IF(P648="-",0,P648/(1+'General inputs'!$H$30)^'MP Calculations'!$C$40)</f>
        <v>3131.5085113570422</v>
      </c>
    </row>
    <row r="649" spans="3:17">
      <c r="C649" s="159"/>
      <c r="D649" s="165" t="s">
        <v>278</v>
      </c>
      <c r="E649" s="162">
        <v>26634</v>
      </c>
      <c r="F649" s="166" t="str">
        <f t="shared" si="28"/>
        <v>Date check - OK</v>
      </c>
      <c r="G649" s="68"/>
      <c r="H649" s="162" t="s">
        <v>279</v>
      </c>
      <c r="I649" s="173">
        <v>150735.53351548137</v>
      </c>
      <c r="J649" s="168">
        <f>IFERROR(MIN('MP Calculations'!$E$30/I649,1),"-")</f>
        <v>0.24630200300931615</v>
      </c>
      <c r="K649" s="12"/>
      <c r="L649" s="159">
        <v>47.515425</v>
      </c>
      <c r="M649" s="187" t="s">
        <v>280</v>
      </c>
      <c r="N649" s="272">
        <v>192.78728599999999</v>
      </c>
      <c r="O649" s="186">
        <f t="shared" si="29"/>
        <v>9160.3698288865489</v>
      </c>
      <c r="P649" s="186">
        <f t="shared" si="30"/>
        <v>2256.2174371608635</v>
      </c>
      <c r="Q649" s="215">
        <f>IF(P649="-",0,P649/(1+'General inputs'!$H$30)^'MP Calculations'!$C$40)</f>
        <v>5011.7109873410991</v>
      </c>
    </row>
    <row r="650" spans="3:17">
      <c r="C650" s="159"/>
      <c r="D650" s="165" t="s">
        <v>278</v>
      </c>
      <c r="E650" s="162">
        <v>26634</v>
      </c>
      <c r="F650" s="166" t="str">
        <f t="shared" si="28"/>
        <v>Date check - OK</v>
      </c>
      <c r="G650" s="68"/>
      <c r="H650" s="162" t="s">
        <v>279</v>
      </c>
      <c r="I650" s="173">
        <v>150735.53351548137</v>
      </c>
      <c r="J650" s="168">
        <f>IFERROR(MIN('MP Calculations'!$E$30/I650,1),"-")</f>
        <v>0.24630200300931615</v>
      </c>
      <c r="K650" s="12"/>
      <c r="L650" s="159">
        <v>11.665609</v>
      </c>
      <c r="M650" s="187" t="s">
        <v>280</v>
      </c>
      <c r="N650" s="272">
        <v>192.78728599999999</v>
      </c>
      <c r="O650" s="186">
        <f t="shared" si="29"/>
        <v>2248.9810986471739</v>
      </c>
      <c r="P650" s="186">
        <f t="shared" si="30"/>
        <v>553.92854932689136</v>
      </c>
      <c r="Q650" s="215">
        <f>IF(P650="-",0,P650/(1+'General inputs'!$H$30)^'MP Calculations'!$C$40)</f>
        <v>1230.4353964912493</v>
      </c>
    </row>
    <row r="651" spans="3:17">
      <c r="C651" s="159"/>
      <c r="D651" s="165" t="s">
        <v>278</v>
      </c>
      <c r="E651" s="162">
        <v>26634</v>
      </c>
      <c r="F651" s="166" t="str">
        <f t="shared" si="28"/>
        <v>Date check - OK</v>
      </c>
      <c r="G651" s="68"/>
      <c r="H651" s="162" t="s">
        <v>279</v>
      </c>
      <c r="I651" s="173">
        <v>150735.53351548137</v>
      </c>
      <c r="J651" s="168">
        <f>IFERROR(MIN('MP Calculations'!$E$30/I651,1),"-")</f>
        <v>0.24630200300931615</v>
      </c>
      <c r="K651" s="12"/>
      <c r="L651" s="159">
        <v>37.178156000000001</v>
      </c>
      <c r="M651" s="187" t="s">
        <v>280</v>
      </c>
      <c r="N651" s="272">
        <v>192.78728599999999</v>
      </c>
      <c r="O651" s="186">
        <f t="shared" si="29"/>
        <v>7167.4757937246159</v>
      </c>
      <c r="P651" s="186">
        <f t="shared" si="30"/>
        <v>1765.363644515161</v>
      </c>
      <c r="Q651" s="215">
        <f>IF(P651="-",0,P651/(1+'General inputs'!$H$30)^'MP Calculations'!$C$40)</f>
        <v>3921.3828543947875</v>
      </c>
    </row>
    <row r="652" spans="3:17">
      <c r="C652" s="159"/>
      <c r="D652" s="165" t="s">
        <v>278</v>
      </c>
      <c r="E652" s="162">
        <v>26634</v>
      </c>
      <c r="F652" s="166" t="str">
        <f t="shared" si="28"/>
        <v>Date check - OK</v>
      </c>
      <c r="G652" s="68"/>
      <c r="H652" s="162" t="s">
        <v>279</v>
      </c>
      <c r="I652" s="173">
        <v>150735.53351548137</v>
      </c>
      <c r="J652" s="168">
        <f>IFERROR(MIN('MP Calculations'!$E$30/I652,1),"-")</f>
        <v>0.24630200300931615</v>
      </c>
      <c r="K652" s="12"/>
      <c r="L652" s="159">
        <v>9.8125509999999991</v>
      </c>
      <c r="M652" s="187" t="s">
        <v>280</v>
      </c>
      <c r="N652" s="272">
        <v>192.78728599999999</v>
      </c>
      <c r="O652" s="186">
        <f t="shared" si="29"/>
        <v>1891.7350760265858</v>
      </c>
      <c r="P652" s="186">
        <f t="shared" si="30"/>
        <v>465.93813838832904</v>
      </c>
      <c r="Q652" s="215">
        <f>IF(P652="-",0,P652/(1+'General inputs'!$H$30)^'MP Calculations'!$C$40)</f>
        <v>1034.9832640778209</v>
      </c>
    </row>
    <row r="653" spans="3:17">
      <c r="C653" s="159"/>
      <c r="D653" s="165" t="s">
        <v>278</v>
      </c>
      <c r="E653" s="162">
        <v>26634</v>
      </c>
      <c r="F653" s="166" t="str">
        <f t="shared" si="28"/>
        <v>Date check - OK</v>
      </c>
      <c r="G653" s="68"/>
      <c r="H653" s="162" t="s">
        <v>279</v>
      </c>
      <c r="I653" s="173">
        <v>150735.53351548137</v>
      </c>
      <c r="J653" s="168">
        <f>IFERROR(MIN('MP Calculations'!$E$30/I653,1),"-")</f>
        <v>0.24630200300931615</v>
      </c>
      <c r="K653" s="12"/>
      <c r="L653" s="159">
        <v>1.1660919999999999</v>
      </c>
      <c r="M653" s="187" t="s">
        <v>280</v>
      </c>
      <c r="N653" s="272">
        <v>192.78728599999999</v>
      </c>
      <c r="O653" s="186">
        <f t="shared" si="29"/>
        <v>224.80771190631197</v>
      </c>
      <c r="P653" s="186">
        <f t="shared" si="30"/>
        <v>55.370589734465931</v>
      </c>
      <c r="Q653" s="215">
        <f>IF(P653="-",0,P653/(1+'General inputs'!$H$30)^'MP Calculations'!$C$40)</f>
        <v>122.99408220910489</v>
      </c>
    </row>
    <row r="654" spans="3:17">
      <c r="C654" s="159"/>
      <c r="D654" s="165" t="s">
        <v>278</v>
      </c>
      <c r="E654" s="162">
        <v>26634</v>
      </c>
      <c r="F654" s="166" t="str">
        <f t="shared" si="28"/>
        <v>Date check - OK</v>
      </c>
      <c r="G654" s="68"/>
      <c r="H654" s="162" t="s">
        <v>279</v>
      </c>
      <c r="I654" s="173">
        <v>150735.53351548137</v>
      </c>
      <c r="J654" s="168">
        <f>IFERROR(MIN('MP Calculations'!$E$30/I654,1),"-")</f>
        <v>0.24630200300931615</v>
      </c>
      <c r="K654" s="12"/>
      <c r="L654" s="159">
        <v>67.034610000000001</v>
      </c>
      <c r="M654" s="187" t="s">
        <v>280</v>
      </c>
      <c r="N654" s="272">
        <v>192.78728599999999</v>
      </c>
      <c r="O654" s="186">
        <f t="shared" si="29"/>
        <v>12923.42052996846</v>
      </c>
      <c r="P654" s="186">
        <f t="shared" si="30"/>
        <v>3183.0643622629495</v>
      </c>
      <c r="Q654" s="215">
        <f>IF(P654="-",0,P654/(1+'General inputs'!$H$30)^'MP Calculations'!$C$40)</f>
        <v>7070.5058719168683</v>
      </c>
    </row>
    <row r="655" spans="3:17">
      <c r="C655" s="159"/>
      <c r="D655" s="165" t="s">
        <v>278</v>
      </c>
      <c r="E655" s="162">
        <v>26634</v>
      </c>
      <c r="F655" s="166" t="str">
        <f t="shared" si="28"/>
        <v>Date check - OK</v>
      </c>
      <c r="G655" s="68"/>
      <c r="H655" s="162" t="s">
        <v>279</v>
      </c>
      <c r="I655" s="173">
        <v>150735.53351548137</v>
      </c>
      <c r="J655" s="168">
        <f>IFERROR(MIN('MP Calculations'!$E$30/I655,1),"-")</f>
        <v>0.24630200300931615</v>
      </c>
      <c r="K655" s="12"/>
      <c r="L655" s="159">
        <v>85.42841</v>
      </c>
      <c r="M655" s="187" t="s">
        <v>280</v>
      </c>
      <c r="N655" s="272">
        <v>192.78728599999999</v>
      </c>
      <c r="O655" s="186">
        <f t="shared" si="29"/>
        <v>16469.51131119526</v>
      </c>
      <c r="P655" s="186">
        <f t="shared" si="30"/>
        <v>4056.4736245319814</v>
      </c>
      <c r="Q655" s="215">
        <f>IF(P655="-",0,P655/(1+'General inputs'!$H$30)^'MP Calculations'!$C$40)</f>
        <v>9010.6002635582099</v>
      </c>
    </row>
    <row r="656" spans="3:17">
      <c r="C656" s="159"/>
      <c r="D656" s="165" t="s">
        <v>278</v>
      </c>
      <c r="E656" s="162">
        <v>26634</v>
      </c>
      <c r="F656" s="166" t="str">
        <f t="shared" si="28"/>
        <v>Date check - OK</v>
      </c>
      <c r="G656" s="68"/>
      <c r="H656" s="162" t="s">
        <v>279</v>
      </c>
      <c r="I656" s="173">
        <v>150735.53351548137</v>
      </c>
      <c r="J656" s="168">
        <f>IFERROR(MIN('MP Calculations'!$E$30/I656,1),"-")</f>
        <v>0.24630200300931615</v>
      </c>
      <c r="K656" s="12"/>
      <c r="L656" s="159">
        <v>77.705888999999999</v>
      </c>
      <c r="M656" s="187" t="s">
        <v>280</v>
      </c>
      <c r="N656" s="272">
        <v>192.78728599999999</v>
      </c>
      <c r="O656" s="186">
        <f t="shared" si="29"/>
        <v>14980.707446527253</v>
      </c>
      <c r="P656" s="186">
        <f t="shared" si="30"/>
        <v>3689.7782505762402</v>
      </c>
      <c r="Q656" s="215">
        <f>IF(P656="-",0,P656/(1+'General inputs'!$H$30)^'MP Calculations'!$C$40)</f>
        <v>8196.0638609968846</v>
      </c>
    </row>
    <row r="657" spans="3:17">
      <c r="C657" s="159"/>
      <c r="D657" s="165" t="s">
        <v>278</v>
      </c>
      <c r="E657" s="162">
        <v>26634</v>
      </c>
      <c r="F657" s="166" t="str">
        <f t="shared" si="28"/>
        <v>Date check - OK</v>
      </c>
      <c r="G657" s="68"/>
      <c r="H657" s="162" t="s">
        <v>279</v>
      </c>
      <c r="I657" s="173">
        <v>150735.53351548137</v>
      </c>
      <c r="J657" s="168">
        <f>IFERROR(MIN('MP Calculations'!$E$30/I657,1),"-")</f>
        <v>0.24630200300931615</v>
      </c>
      <c r="K657" s="12"/>
      <c r="L657" s="159">
        <v>35.367569000000003</v>
      </c>
      <c r="M657" s="187" t="s">
        <v>280</v>
      </c>
      <c r="N657" s="272">
        <v>192.78728599999999</v>
      </c>
      <c r="O657" s="186">
        <f t="shared" si="29"/>
        <v>6818.4176399277349</v>
      </c>
      <c r="P657" s="186">
        <f t="shared" si="30"/>
        <v>1679.3899220682554</v>
      </c>
      <c r="Q657" s="215">
        <f>IF(P657="-",0,P657/(1+'General inputs'!$H$30)^'MP Calculations'!$C$40)</f>
        <v>3730.4103699555358</v>
      </c>
    </row>
    <row r="658" spans="3:17">
      <c r="C658" s="159"/>
      <c r="D658" s="165" t="s">
        <v>278</v>
      </c>
      <c r="E658" s="162">
        <v>26634</v>
      </c>
      <c r="F658" s="166" t="str">
        <f t="shared" si="28"/>
        <v>Date check - OK</v>
      </c>
      <c r="G658" s="68"/>
      <c r="H658" s="162" t="s">
        <v>279</v>
      </c>
      <c r="I658" s="173">
        <v>150735.53351548137</v>
      </c>
      <c r="J658" s="168">
        <f>IFERROR(MIN('MP Calculations'!$E$30/I658,1),"-")</f>
        <v>0.24630200300931615</v>
      </c>
      <c r="K658" s="12"/>
      <c r="L658" s="159">
        <v>2.3920240000000002</v>
      </c>
      <c r="M658" s="187" t="s">
        <v>280</v>
      </c>
      <c r="N658" s="272">
        <v>192.78728599999999</v>
      </c>
      <c r="O658" s="186">
        <f t="shared" si="29"/>
        <v>461.15181500686401</v>
      </c>
      <c r="P658" s="186">
        <f t="shared" si="30"/>
        <v>113.58261572757222</v>
      </c>
      <c r="Q658" s="215">
        <f>IF(P658="-",0,P658/(1+'General inputs'!$H$30)^'MP Calculations'!$C$40)</f>
        <v>252.29981553955599</v>
      </c>
    </row>
    <row r="659" spans="3:17">
      <c r="C659" s="159"/>
      <c r="D659" s="165" t="s">
        <v>278</v>
      </c>
      <c r="E659" s="162">
        <v>26634</v>
      </c>
      <c r="F659" s="166" t="str">
        <f t="shared" si="28"/>
        <v>Date check - OK</v>
      </c>
      <c r="G659" s="68"/>
      <c r="H659" s="162" t="s">
        <v>279</v>
      </c>
      <c r="I659" s="173">
        <v>150735.53351548137</v>
      </c>
      <c r="J659" s="168">
        <f>IFERROR(MIN('MP Calculations'!$E$30/I659,1),"-")</f>
        <v>0.24630200300931615</v>
      </c>
      <c r="K659" s="12"/>
      <c r="L659" s="159">
        <v>38.288941999999999</v>
      </c>
      <c r="M659" s="187" t="s">
        <v>280</v>
      </c>
      <c r="N659" s="272">
        <v>192.78728599999999</v>
      </c>
      <c r="O659" s="186">
        <f t="shared" si="29"/>
        <v>7381.6212119914117</v>
      </c>
      <c r="P659" s="186">
        <f t="shared" si="30"/>
        <v>1818.1080899695405</v>
      </c>
      <c r="Q659" s="215">
        <f>IF(P659="-",0,P659/(1+'General inputs'!$H$30)^'MP Calculations'!$C$40)</f>
        <v>4038.5435111874954</v>
      </c>
    </row>
    <row r="660" spans="3:17">
      <c r="C660" s="159"/>
      <c r="D660" s="165" t="s">
        <v>278</v>
      </c>
      <c r="E660" s="162">
        <v>26634</v>
      </c>
      <c r="F660" s="166" t="str">
        <f t="shared" si="28"/>
        <v>Date check - OK</v>
      </c>
      <c r="G660" s="68"/>
      <c r="H660" s="162" t="s">
        <v>279</v>
      </c>
      <c r="I660" s="173">
        <v>150735.53351548137</v>
      </c>
      <c r="J660" s="168">
        <f>IFERROR(MIN('MP Calculations'!$E$30/I660,1),"-")</f>
        <v>0.24630200300931615</v>
      </c>
      <c r="K660" s="12"/>
      <c r="L660" s="159">
        <v>5.4408200000000004</v>
      </c>
      <c r="M660" s="187" t="s">
        <v>280</v>
      </c>
      <c r="N660" s="272">
        <v>192.78728599999999</v>
      </c>
      <c r="O660" s="186">
        <f t="shared" si="29"/>
        <v>1048.9209214145201</v>
      </c>
      <c r="P660" s="186">
        <f t="shared" si="30"/>
        <v>258.35132394277377</v>
      </c>
      <c r="Q660" s="215">
        <f>IF(P660="-",0,P660/(1+'General inputs'!$H$30)^'MP Calculations'!$C$40)</f>
        <v>573.87295544857704</v>
      </c>
    </row>
    <row r="661" spans="3:17">
      <c r="C661" s="159"/>
      <c r="D661" s="165" t="s">
        <v>278</v>
      </c>
      <c r="E661" s="162">
        <v>26634</v>
      </c>
      <c r="F661" s="166" t="str">
        <f t="shared" si="28"/>
        <v>Date check - OK</v>
      </c>
      <c r="G661" s="68"/>
      <c r="H661" s="162" t="s">
        <v>279</v>
      </c>
      <c r="I661" s="173">
        <v>150735.53351548137</v>
      </c>
      <c r="J661" s="168">
        <f>IFERROR(MIN('MP Calculations'!$E$30/I661,1),"-")</f>
        <v>0.24630200300931615</v>
      </c>
      <c r="K661" s="12"/>
      <c r="L661" s="159">
        <v>44.831510999999999</v>
      </c>
      <c r="M661" s="187" t="s">
        <v>280</v>
      </c>
      <c r="N661" s="272">
        <v>192.78728599999999</v>
      </c>
      <c r="O661" s="186">
        <f t="shared" si="29"/>
        <v>8642.945332969146</v>
      </c>
      <c r="P661" s="186">
        <f t="shared" si="30"/>
        <v>2128.7747474103217</v>
      </c>
      <c r="Q661" s="215">
        <f>IF(P661="-",0,P661/(1+'General inputs'!$H$30)^'MP Calculations'!$C$40)</f>
        <v>4728.6239417579327</v>
      </c>
    </row>
    <row r="662" spans="3:17">
      <c r="C662" s="159"/>
      <c r="D662" s="165" t="s">
        <v>278</v>
      </c>
      <c r="E662" s="162">
        <v>26634</v>
      </c>
      <c r="F662" s="166" t="str">
        <f t="shared" si="28"/>
        <v>Date check - OK</v>
      </c>
      <c r="G662" s="68"/>
      <c r="H662" s="162" t="s">
        <v>279</v>
      </c>
      <c r="I662" s="173">
        <v>150735.53351548137</v>
      </c>
      <c r="J662" s="168">
        <f>IFERROR(MIN('MP Calculations'!$E$30/I662,1),"-")</f>
        <v>0.24630200300931615</v>
      </c>
      <c r="K662" s="12"/>
      <c r="L662" s="159">
        <v>7.6760719999999996</v>
      </c>
      <c r="M662" s="187" t="s">
        <v>280</v>
      </c>
      <c r="N662" s="272">
        <v>192.78728599999999</v>
      </c>
      <c r="O662" s="186">
        <f t="shared" si="29"/>
        <v>1479.8490880205918</v>
      </c>
      <c r="P662" s="186">
        <f t="shared" si="30"/>
        <v>364.48979453098156</v>
      </c>
      <c r="Q662" s="215">
        <f>IF(P662="-",0,P662/(1+'General inputs'!$H$30)^'MP Calculations'!$C$40)</f>
        <v>809.63717323419439</v>
      </c>
    </row>
    <row r="663" spans="3:17">
      <c r="C663" s="159"/>
      <c r="D663" s="165" t="s">
        <v>278</v>
      </c>
      <c r="E663" s="162">
        <v>26634</v>
      </c>
      <c r="F663" s="166" t="str">
        <f t="shared" ref="F663:F726" si="33">IF(E663="","-",IF(OR(E663&lt;$E$15,E663&gt;$E$16),"ERROR - date outside of range","Date check - OK"))</f>
        <v>Date check - OK</v>
      </c>
      <c r="G663" s="68"/>
      <c r="H663" s="162" t="s">
        <v>279</v>
      </c>
      <c r="I663" s="173">
        <v>150735.53351548137</v>
      </c>
      <c r="J663" s="168">
        <f>IFERROR(MIN('MP Calculations'!$E$30/I663,1),"-")</f>
        <v>0.24630200300931615</v>
      </c>
      <c r="K663" s="12"/>
      <c r="L663" s="159">
        <v>0.30480299999999999</v>
      </c>
      <c r="M663" s="187" t="s">
        <v>280</v>
      </c>
      <c r="N663" s="272">
        <v>192.78728599999999</v>
      </c>
      <c r="O663" s="186">
        <f t="shared" ref="O663:O726" si="34">IF(N663="","-",L663*N663)</f>
        <v>58.762143134657997</v>
      </c>
      <c r="P663" s="186">
        <f t="shared" ref="P663:P726" si="35">IF(O663="-","-",IF(OR(E663&lt;$E$15,E663&gt;$E$16),0,O663*J663))</f>
        <v>14.4732335551864</v>
      </c>
      <c r="Q663" s="215">
        <f>IF(P663="-",0,P663/(1+'General inputs'!$H$30)^'MP Calculations'!$C$40)</f>
        <v>32.149234571184607</v>
      </c>
    </row>
    <row r="664" spans="3:17">
      <c r="C664" s="159"/>
      <c r="D664" s="165" t="s">
        <v>282</v>
      </c>
      <c r="E664" s="162">
        <v>26634</v>
      </c>
      <c r="F664" s="166" t="str">
        <f t="shared" si="33"/>
        <v>Date check - OK</v>
      </c>
      <c r="G664" s="68"/>
      <c r="H664" s="162" t="s">
        <v>279</v>
      </c>
      <c r="I664" s="173">
        <v>150735.53351548137</v>
      </c>
      <c r="J664" s="168">
        <f>IFERROR(MIN('MP Calculations'!$E$30/I664,1),"-")</f>
        <v>0.24630200300931615</v>
      </c>
      <c r="K664" s="12"/>
      <c r="L664" s="159">
        <v>88.760452999999998</v>
      </c>
      <c r="M664" s="187" t="s">
        <v>280</v>
      </c>
      <c r="N664" s="272">
        <v>237.97403299999999</v>
      </c>
      <c r="O664" s="186">
        <f t="shared" si="34"/>
        <v>21122.682971316946</v>
      </c>
      <c r="P664" s="186">
        <f t="shared" si="35"/>
        <v>5202.5591247661378</v>
      </c>
      <c r="Q664" s="215">
        <f>IF(P664="-",0,P664/(1+'General inputs'!$H$30)^'MP Calculations'!$C$40)</f>
        <v>11556.387384671712</v>
      </c>
    </row>
    <row r="665" spans="3:17">
      <c r="C665" s="159"/>
      <c r="D665" s="165" t="s">
        <v>282</v>
      </c>
      <c r="E665" s="162">
        <v>26634</v>
      </c>
      <c r="F665" s="166" t="str">
        <f t="shared" si="33"/>
        <v>Date check - OK</v>
      </c>
      <c r="G665" s="68"/>
      <c r="H665" s="162" t="s">
        <v>279</v>
      </c>
      <c r="I665" s="173">
        <v>150735.53351548137</v>
      </c>
      <c r="J665" s="168">
        <f>IFERROR(MIN('MP Calculations'!$E$30/I665,1),"-")</f>
        <v>0.24630200300931615</v>
      </c>
      <c r="K665" s="12"/>
      <c r="L665" s="159">
        <v>1.1998819999999999</v>
      </c>
      <c r="M665" s="187" t="s">
        <v>280</v>
      </c>
      <c r="N665" s="272">
        <v>237.97403299999999</v>
      </c>
      <c r="O665" s="186">
        <f t="shared" si="34"/>
        <v>285.54075866410597</v>
      </c>
      <c r="P665" s="186">
        <f t="shared" si="35"/>
        <v>70.329260799769045</v>
      </c>
      <c r="Q665" s="215">
        <f>IF(P665="-",0,P665/(1+'General inputs'!$H$30)^'MP Calculations'!$C$40)</f>
        <v>156.2216137844031</v>
      </c>
    </row>
    <row r="666" spans="3:17">
      <c r="C666" s="159"/>
      <c r="D666" s="165" t="s">
        <v>282</v>
      </c>
      <c r="E666" s="162">
        <v>26634</v>
      </c>
      <c r="F666" s="166" t="str">
        <f t="shared" si="33"/>
        <v>Date check - OK</v>
      </c>
      <c r="G666" s="68"/>
      <c r="H666" s="162" t="s">
        <v>279</v>
      </c>
      <c r="I666" s="173">
        <v>150735.53351548137</v>
      </c>
      <c r="J666" s="168">
        <f>IFERROR(MIN('MP Calculations'!$E$30/I666,1),"-")</f>
        <v>0.24630200300931615</v>
      </c>
      <c r="K666" s="12"/>
      <c r="L666" s="159">
        <v>52.688302</v>
      </c>
      <c r="M666" s="187" t="s">
        <v>280</v>
      </c>
      <c r="N666" s="272">
        <v>237.97403299999999</v>
      </c>
      <c r="O666" s="186">
        <f t="shared" si="34"/>
        <v>12538.447718861966</v>
      </c>
      <c r="P666" s="186">
        <f t="shared" si="35"/>
        <v>3088.2447877832933</v>
      </c>
      <c r="Q666" s="215">
        <f>IF(P666="-",0,P666/(1+'General inputs'!$H$30)^'MP Calculations'!$C$40)</f>
        <v>6859.8841936123672</v>
      </c>
    </row>
    <row r="667" spans="3:17">
      <c r="C667" s="159"/>
      <c r="D667" s="165" t="s">
        <v>282</v>
      </c>
      <c r="E667" s="162">
        <v>26634</v>
      </c>
      <c r="F667" s="166" t="str">
        <f t="shared" si="33"/>
        <v>Date check - OK</v>
      </c>
      <c r="G667" s="68"/>
      <c r="H667" s="162" t="s">
        <v>279</v>
      </c>
      <c r="I667" s="173">
        <v>150735.53351548137</v>
      </c>
      <c r="J667" s="168">
        <f>IFERROR(MIN('MP Calculations'!$E$30/I667,1),"-")</f>
        <v>0.24630200300931615</v>
      </c>
      <c r="K667" s="12"/>
      <c r="L667" s="159">
        <v>2.6000049999999999</v>
      </c>
      <c r="M667" s="187" t="s">
        <v>280</v>
      </c>
      <c r="N667" s="272">
        <v>237.97403299999999</v>
      </c>
      <c r="O667" s="186">
        <f t="shared" si="34"/>
        <v>618.73367567016498</v>
      </c>
      <c r="P667" s="186">
        <f t="shared" si="35"/>
        <v>152.39534364687822</v>
      </c>
      <c r="Q667" s="215">
        <f>IF(P667="-",0,P667/(1+'General inputs'!$H$30)^'MP Calculations'!$C$40)</f>
        <v>338.51410134289625</v>
      </c>
    </row>
    <row r="668" spans="3:17">
      <c r="C668" s="159"/>
      <c r="D668" s="165" t="s">
        <v>282</v>
      </c>
      <c r="E668" s="162">
        <v>26634</v>
      </c>
      <c r="F668" s="166" t="str">
        <f t="shared" si="33"/>
        <v>Date check - OK</v>
      </c>
      <c r="G668" s="68"/>
      <c r="H668" s="162" t="s">
        <v>279</v>
      </c>
      <c r="I668" s="173">
        <v>150735.53351548137</v>
      </c>
      <c r="J668" s="168">
        <f>IFERROR(MIN('MP Calculations'!$E$30/I668,1),"-")</f>
        <v>0.24630200300931615</v>
      </c>
      <c r="K668" s="12"/>
      <c r="L668" s="159">
        <v>140.590621</v>
      </c>
      <c r="M668" s="187" t="s">
        <v>280</v>
      </c>
      <c r="N668" s="272">
        <v>237.97403299999999</v>
      </c>
      <c r="O668" s="186">
        <f t="shared" si="34"/>
        <v>33456.917081344494</v>
      </c>
      <c r="P668" s="186">
        <f t="shared" si="35"/>
        <v>8240.5056916517533</v>
      </c>
      <c r="Q668" s="215">
        <f>IF(P668="-",0,P668/(1+'General inputs'!$H$30)^'MP Calculations'!$C$40)</f>
        <v>18304.544693204331</v>
      </c>
    </row>
    <row r="669" spans="3:17">
      <c r="C669" s="159"/>
      <c r="D669" s="165" t="s">
        <v>289</v>
      </c>
      <c r="E669" s="162">
        <v>26665</v>
      </c>
      <c r="F669" s="166" t="str">
        <f t="shared" si="33"/>
        <v>Date check - OK</v>
      </c>
      <c r="G669" s="68"/>
      <c r="H669" s="162" t="s">
        <v>279</v>
      </c>
      <c r="I669" s="173">
        <v>150735.53351548137</v>
      </c>
      <c r="J669" s="168">
        <f>IFERROR(MIN('MP Calculations'!$E$30/I669,1),"-")</f>
        <v>0.24630200300931615</v>
      </c>
      <c r="K669" s="12"/>
      <c r="L669" s="159">
        <v>37.495502000000002</v>
      </c>
      <c r="M669" s="187" t="s">
        <v>280</v>
      </c>
      <c r="N669" s="272">
        <v>315.45229399999999</v>
      </c>
      <c r="O669" s="186">
        <f t="shared" si="34"/>
        <v>11828.042120581589</v>
      </c>
      <c r="P669" s="186">
        <f t="shared" si="35"/>
        <v>2913.2704659778046</v>
      </c>
      <c r="Q669" s="215">
        <f>IF(P669="-",0,P669/(1+'General inputs'!$H$30)^'MP Calculations'!$C$40)</f>
        <v>6471.2156563287417</v>
      </c>
    </row>
    <row r="670" spans="3:17">
      <c r="C670" s="159"/>
      <c r="D670" s="165" t="s">
        <v>289</v>
      </c>
      <c r="E670" s="162">
        <v>26665</v>
      </c>
      <c r="F670" s="166" t="str">
        <f t="shared" si="33"/>
        <v>Date check - OK</v>
      </c>
      <c r="G670" s="68"/>
      <c r="H670" s="162" t="s">
        <v>279</v>
      </c>
      <c r="I670" s="173">
        <v>150735.53351548137</v>
      </c>
      <c r="J670" s="168">
        <f>IFERROR(MIN('MP Calculations'!$E$30/I670,1),"-")</f>
        <v>0.24630200300931615</v>
      </c>
      <c r="K670" s="12"/>
      <c r="L670" s="159">
        <v>18.931403</v>
      </c>
      <c r="M670" s="187" t="s">
        <v>280</v>
      </c>
      <c r="N670" s="272">
        <v>315.45229399999999</v>
      </c>
      <c r="O670" s="186">
        <f t="shared" si="34"/>
        <v>5971.9545049884819</v>
      </c>
      <c r="P670" s="186">
        <f t="shared" si="35"/>
        <v>1470.9043564591723</v>
      </c>
      <c r="Q670" s="215">
        <f>IF(P670="-",0,P670/(1+'General inputs'!$H$30)^'MP Calculations'!$C$40)</f>
        <v>3267.3036752480043</v>
      </c>
    </row>
    <row r="671" spans="3:17">
      <c r="C671" s="159"/>
      <c r="D671" s="165" t="s">
        <v>289</v>
      </c>
      <c r="E671" s="162">
        <v>26665</v>
      </c>
      <c r="F671" s="166" t="str">
        <f t="shared" si="33"/>
        <v>Date check - OK</v>
      </c>
      <c r="G671" s="68"/>
      <c r="H671" s="162" t="s">
        <v>279</v>
      </c>
      <c r="I671" s="173">
        <v>150735.53351548137</v>
      </c>
      <c r="J671" s="168">
        <f>IFERROR(MIN('MP Calculations'!$E$30/I671,1),"-")</f>
        <v>0.24630200300931615</v>
      </c>
      <c r="K671" s="12"/>
      <c r="L671" s="159">
        <v>5.9989420000000004</v>
      </c>
      <c r="M671" s="187" t="s">
        <v>280</v>
      </c>
      <c r="N671" s="272">
        <v>315.45229399999999</v>
      </c>
      <c r="O671" s="186">
        <f t="shared" si="34"/>
        <v>1892.3800154729481</v>
      </c>
      <c r="P671" s="186">
        <f t="shared" si="35"/>
        <v>466.09698826578779</v>
      </c>
      <c r="Q671" s="215">
        <f>IF(P671="-",0,P671/(1+'General inputs'!$H$30)^'MP Calculations'!$C$40)</f>
        <v>1035.3361155641562</v>
      </c>
    </row>
    <row r="672" spans="3:17">
      <c r="C672" s="159"/>
      <c r="D672" s="165" t="s">
        <v>289</v>
      </c>
      <c r="E672" s="162">
        <v>26665</v>
      </c>
      <c r="F672" s="166" t="str">
        <f t="shared" si="33"/>
        <v>Date check - OK</v>
      </c>
      <c r="G672" s="68"/>
      <c r="H672" s="162" t="s">
        <v>279</v>
      </c>
      <c r="I672" s="173">
        <v>150735.53351548137</v>
      </c>
      <c r="J672" s="168">
        <f>IFERROR(MIN('MP Calculations'!$E$30/I672,1),"-")</f>
        <v>0.24630200300931615</v>
      </c>
      <c r="K672" s="12"/>
      <c r="L672" s="159">
        <v>12.280962000000001</v>
      </c>
      <c r="M672" s="187" t="s">
        <v>280</v>
      </c>
      <c r="N672" s="272">
        <v>315.45229399999999</v>
      </c>
      <c r="O672" s="186">
        <f t="shared" si="34"/>
        <v>3874.0576354268283</v>
      </c>
      <c r="P672" s="186">
        <f t="shared" si="35"/>
        <v>954.18815537916282</v>
      </c>
      <c r="Q672" s="215">
        <f>IF(P672="-",0,P672/(1+'General inputs'!$H$30)^'MP Calculations'!$C$40)</f>
        <v>2119.5276587890016</v>
      </c>
    </row>
    <row r="673" spans="3:17">
      <c r="C673" s="159"/>
      <c r="D673" s="165" t="s">
        <v>289</v>
      </c>
      <c r="E673" s="162">
        <v>26665</v>
      </c>
      <c r="F673" s="166" t="str">
        <f t="shared" si="33"/>
        <v>Date check - OK</v>
      </c>
      <c r="G673" s="68"/>
      <c r="H673" s="162" t="s">
        <v>279</v>
      </c>
      <c r="I673" s="173">
        <v>150735.53351548137</v>
      </c>
      <c r="J673" s="168">
        <f>IFERROR(MIN('MP Calculations'!$E$30/I673,1),"-")</f>
        <v>0.24630200300931615</v>
      </c>
      <c r="K673" s="12"/>
      <c r="L673" s="159">
        <v>113.372996</v>
      </c>
      <c r="M673" s="187" t="s">
        <v>280</v>
      </c>
      <c r="N673" s="272">
        <v>315.45229399999999</v>
      </c>
      <c r="O673" s="186">
        <f t="shared" si="34"/>
        <v>35763.771665852822</v>
      </c>
      <c r="P673" s="186">
        <f t="shared" si="35"/>
        <v>8808.6885964673784</v>
      </c>
      <c r="Q673" s="215">
        <f>IF(P673="-",0,P673/(1+'General inputs'!$H$30)^'MP Calculations'!$C$40)</f>
        <v>19566.643132824192</v>
      </c>
    </row>
    <row r="674" spans="3:17">
      <c r="C674" s="159"/>
      <c r="D674" s="165" t="s">
        <v>289</v>
      </c>
      <c r="E674" s="162">
        <v>26665</v>
      </c>
      <c r="F674" s="166" t="str">
        <f t="shared" si="33"/>
        <v>Date check - OK</v>
      </c>
      <c r="G674" s="68"/>
      <c r="H674" s="162" t="s">
        <v>279</v>
      </c>
      <c r="I674" s="173">
        <v>150735.53351548137</v>
      </c>
      <c r="J674" s="168">
        <f>IFERROR(MIN('MP Calculations'!$E$30/I674,1),"-")</f>
        <v>0.24630200300931615</v>
      </c>
      <c r="K674" s="12"/>
      <c r="L674" s="159">
        <v>56.655453999999999</v>
      </c>
      <c r="M674" s="187" t="s">
        <v>280</v>
      </c>
      <c r="N674" s="272">
        <v>315.45229399999999</v>
      </c>
      <c r="O674" s="186">
        <f t="shared" si="34"/>
        <v>17872.092931911477</v>
      </c>
      <c r="P674" s="186">
        <f t="shared" si="35"/>
        <v>4401.9322870984388</v>
      </c>
      <c r="Q674" s="215">
        <f>IF(P674="-",0,P674/(1+'General inputs'!$H$30)^'MP Calculations'!$C$40)</f>
        <v>9777.9637925960524</v>
      </c>
    </row>
    <row r="675" spans="3:17">
      <c r="C675" s="159"/>
      <c r="D675" s="165" t="s">
        <v>289</v>
      </c>
      <c r="E675" s="162">
        <v>26665</v>
      </c>
      <c r="F675" s="166" t="str">
        <f t="shared" si="33"/>
        <v>Date check - OK</v>
      </c>
      <c r="G675" s="68"/>
      <c r="H675" s="162" t="s">
        <v>279</v>
      </c>
      <c r="I675" s="173">
        <v>150735.53351548137</v>
      </c>
      <c r="J675" s="168">
        <f>IFERROR(MIN('MP Calculations'!$E$30/I675,1),"-")</f>
        <v>0.24630200300931615</v>
      </c>
      <c r="K675" s="12"/>
      <c r="L675" s="159">
        <v>15.009365000000001</v>
      </c>
      <c r="M675" s="187" t="s">
        <v>280</v>
      </c>
      <c r="N675" s="272">
        <v>315.45229399999999</v>
      </c>
      <c r="O675" s="186">
        <f t="shared" si="34"/>
        <v>4734.7386207333102</v>
      </c>
      <c r="P675" s="186">
        <f t="shared" si="35"/>
        <v>1166.1756060121811</v>
      </c>
      <c r="Q675" s="215">
        <f>IF(P675="-",0,P675/(1+'General inputs'!$H$30)^'MP Calculations'!$C$40)</f>
        <v>2590.4130521989714</v>
      </c>
    </row>
    <row r="676" spans="3:17">
      <c r="C676" s="159"/>
      <c r="D676" s="165" t="s">
        <v>289</v>
      </c>
      <c r="E676" s="162">
        <v>26665</v>
      </c>
      <c r="F676" s="166" t="str">
        <f t="shared" si="33"/>
        <v>Date check - OK</v>
      </c>
      <c r="G676" s="68"/>
      <c r="H676" s="162" t="s">
        <v>279</v>
      </c>
      <c r="I676" s="173">
        <v>150735.53351548137</v>
      </c>
      <c r="J676" s="168">
        <f>IFERROR(MIN('MP Calculations'!$E$30/I676,1),"-")</f>
        <v>0.24630200300931615</v>
      </c>
      <c r="K676" s="12"/>
      <c r="L676" s="159">
        <v>28.028600000000001</v>
      </c>
      <c r="M676" s="187" t="s">
        <v>280</v>
      </c>
      <c r="N676" s="272">
        <v>315.45229399999999</v>
      </c>
      <c r="O676" s="186">
        <f t="shared" si="34"/>
        <v>8841.6861676084009</v>
      </c>
      <c r="P676" s="186">
        <f t="shared" si="35"/>
        <v>2177.7250130617135</v>
      </c>
      <c r="Q676" s="215">
        <f>IF(P676="-",0,P676/(1+'General inputs'!$H$30)^'MP Calculations'!$C$40)</f>
        <v>4837.3566286691075</v>
      </c>
    </row>
    <row r="677" spans="3:17">
      <c r="C677" s="159"/>
      <c r="D677" s="165" t="s">
        <v>278</v>
      </c>
      <c r="E677" s="162">
        <v>26665</v>
      </c>
      <c r="F677" s="166" t="str">
        <f t="shared" si="33"/>
        <v>Date check - OK</v>
      </c>
      <c r="G677" s="68"/>
      <c r="H677" s="162" t="s">
        <v>279</v>
      </c>
      <c r="I677" s="173">
        <v>150735.53351548137</v>
      </c>
      <c r="J677" s="168">
        <f>IFERROR(MIN('MP Calculations'!$E$30/I677,1),"-")</f>
        <v>0.24630200300931615</v>
      </c>
      <c r="K677" s="12"/>
      <c r="L677" s="159">
        <v>2.6055649999999999</v>
      </c>
      <c r="M677" s="187" t="s">
        <v>280</v>
      </c>
      <c r="N677" s="272">
        <v>192.78728599999999</v>
      </c>
      <c r="O677" s="186">
        <f t="shared" si="34"/>
        <v>502.31980484658999</v>
      </c>
      <c r="P677" s="186">
        <f t="shared" si="35"/>
        <v>123.7223740849639</v>
      </c>
      <c r="Q677" s="215">
        <f>IF(P677="-",0,P677/(1+'General inputs'!$H$30)^'MP Calculations'!$C$40)</f>
        <v>274.82314929796826</v>
      </c>
    </row>
    <row r="678" spans="3:17">
      <c r="C678" s="159"/>
      <c r="D678" s="165" t="s">
        <v>289</v>
      </c>
      <c r="E678" s="162">
        <v>26665</v>
      </c>
      <c r="F678" s="166" t="str">
        <f t="shared" si="33"/>
        <v>Date check - OK</v>
      </c>
      <c r="G678" s="68"/>
      <c r="H678" s="162" t="s">
        <v>279</v>
      </c>
      <c r="I678" s="173">
        <v>150735.53351548137</v>
      </c>
      <c r="J678" s="168">
        <f>IFERROR(MIN('MP Calculations'!$E$30/I678,1),"-")</f>
        <v>0.24630200300931615</v>
      </c>
      <c r="K678" s="12"/>
      <c r="L678" s="159">
        <v>155.065753</v>
      </c>
      <c r="M678" s="187" t="s">
        <v>280</v>
      </c>
      <c r="N678" s="272">
        <v>315.45229399999999</v>
      </c>
      <c r="O678" s="186">
        <f t="shared" si="34"/>
        <v>48915.847504687379</v>
      </c>
      <c r="P678" s="186">
        <f t="shared" si="35"/>
        <v>12048.071219302761</v>
      </c>
      <c r="Q678" s="215">
        <f>IF(P678="-",0,P678/(1+'General inputs'!$H$30)^'MP Calculations'!$C$40)</f>
        <v>26762.248137763443</v>
      </c>
    </row>
    <row r="679" spans="3:17">
      <c r="C679" s="159"/>
      <c r="D679" s="165" t="s">
        <v>289</v>
      </c>
      <c r="E679" s="162">
        <v>26665</v>
      </c>
      <c r="F679" s="166" t="str">
        <f t="shared" si="33"/>
        <v>Date check - OK</v>
      </c>
      <c r="G679" s="68"/>
      <c r="H679" s="162" t="s">
        <v>279</v>
      </c>
      <c r="I679" s="173">
        <v>150735.53351548137</v>
      </c>
      <c r="J679" s="168">
        <f>IFERROR(MIN('MP Calculations'!$E$30/I679,1),"-")</f>
        <v>0.24630200300931615</v>
      </c>
      <c r="K679" s="12"/>
      <c r="L679" s="159">
        <v>98.478281999999993</v>
      </c>
      <c r="M679" s="187" t="s">
        <v>280</v>
      </c>
      <c r="N679" s="272">
        <v>315.45229399999999</v>
      </c>
      <c r="O679" s="186">
        <f t="shared" si="34"/>
        <v>31065.199966078904</v>
      </c>
      <c r="P679" s="186">
        <f t="shared" si="35"/>
        <v>7651.4209755301745</v>
      </c>
      <c r="Q679" s="215">
        <f>IF(P679="-",0,P679/(1+'General inputs'!$H$30)^'MP Calculations'!$C$40)</f>
        <v>16996.01728993405</v>
      </c>
    </row>
    <row r="680" spans="3:17">
      <c r="C680" s="159"/>
      <c r="D680" s="165" t="s">
        <v>289</v>
      </c>
      <c r="E680" s="162">
        <v>26665</v>
      </c>
      <c r="F680" s="166" t="str">
        <f t="shared" si="33"/>
        <v>Date check - OK</v>
      </c>
      <c r="G680" s="68"/>
      <c r="H680" s="162" t="s">
        <v>279</v>
      </c>
      <c r="I680" s="173">
        <v>150735.53351548137</v>
      </c>
      <c r="J680" s="168">
        <f>IFERROR(MIN('MP Calculations'!$E$30/I680,1),"-")</f>
        <v>0.24630200300931615</v>
      </c>
      <c r="K680" s="12"/>
      <c r="L680" s="159">
        <v>29.093577</v>
      </c>
      <c r="M680" s="187" t="s">
        <v>280</v>
      </c>
      <c r="N680" s="272">
        <v>315.45229399999999</v>
      </c>
      <c r="O680" s="186">
        <f t="shared" si="34"/>
        <v>9177.6356053156378</v>
      </c>
      <c r="P680" s="186">
        <f t="shared" si="35"/>
        <v>2260.4700324788591</v>
      </c>
      <c r="Q680" s="215">
        <f>IF(P680="-",0,P680/(1+'General inputs'!$H$30)^'MP Calculations'!$C$40)</f>
        <v>5021.157230566102</v>
      </c>
    </row>
    <row r="681" spans="3:17">
      <c r="C681" s="159"/>
      <c r="D681" s="165" t="s">
        <v>289</v>
      </c>
      <c r="E681" s="162">
        <v>26665</v>
      </c>
      <c r="F681" s="166" t="str">
        <f t="shared" si="33"/>
        <v>Date check - OK</v>
      </c>
      <c r="G681" s="68"/>
      <c r="H681" s="162" t="s">
        <v>279</v>
      </c>
      <c r="I681" s="173">
        <v>150735.53351548137</v>
      </c>
      <c r="J681" s="168">
        <f>IFERROR(MIN('MP Calculations'!$E$30/I681,1),"-")</f>
        <v>0.24630200300931615</v>
      </c>
      <c r="K681" s="12"/>
      <c r="L681" s="159">
        <v>48.489080999999999</v>
      </c>
      <c r="M681" s="187" t="s">
        <v>280</v>
      </c>
      <c r="N681" s="272">
        <v>315.45229399999999</v>
      </c>
      <c r="O681" s="186">
        <f t="shared" si="34"/>
        <v>15295.991835401814</v>
      </c>
      <c r="P681" s="186">
        <f t="shared" si="35"/>
        <v>3767.4334270736126</v>
      </c>
      <c r="Q681" s="215">
        <f>IF(P681="-",0,P681/(1+'General inputs'!$H$30)^'MP Calculations'!$C$40)</f>
        <v>8368.5584507761087</v>
      </c>
    </row>
    <row r="682" spans="3:17">
      <c r="C682" s="159"/>
      <c r="D682" s="165" t="s">
        <v>289</v>
      </c>
      <c r="E682" s="162">
        <v>26665</v>
      </c>
      <c r="F682" s="166" t="str">
        <f t="shared" si="33"/>
        <v>Date check - OK</v>
      </c>
      <c r="G682" s="68"/>
      <c r="H682" s="162" t="s">
        <v>279</v>
      </c>
      <c r="I682" s="173">
        <v>150735.53351548137</v>
      </c>
      <c r="J682" s="168">
        <f>IFERROR(MIN('MP Calculations'!$E$30/I682,1),"-")</f>
        <v>0.24630200300931615</v>
      </c>
      <c r="K682" s="12"/>
      <c r="L682" s="159">
        <v>27.794536999999998</v>
      </c>
      <c r="M682" s="187" t="s">
        <v>280</v>
      </c>
      <c r="N682" s="272">
        <v>315.45229399999999</v>
      </c>
      <c r="O682" s="186">
        <f t="shared" si="34"/>
        <v>8767.850457317878</v>
      </c>
      <c r="P682" s="186">
        <f t="shared" si="35"/>
        <v>2159.5391297235419</v>
      </c>
      <c r="Q682" s="215">
        <f>IF(P682="-",0,P682/(1+'General inputs'!$H$30)^'MP Calculations'!$C$40)</f>
        <v>4796.9605259534455</v>
      </c>
    </row>
    <row r="683" spans="3:17">
      <c r="C683" s="159"/>
      <c r="D683" s="165" t="s">
        <v>289</v>
      </c>
      <c r="E683" s="162">
        <v>26665</v>
      </c>
      <c r="F683" s="166" t="str">
        <f t="shared" si="33"/>
        <v>Date check - OK</v>
      </c>
      <c r="G683" s="68"/>
      <c r="H683" s="162" t="s">
        <v>279</v>
      </c>
      <c r="I683" s="173">
        <v>150735.53351548137</v>
      </c>
      <c r="J683" s="168">
        <f>IFERROR(MIN('MP Calculations'!$E$30/I683,1),"-")</f>
        <v>0.24630200300931615</v>
      </c>
      <c r="K683" s="12"/>
      <c r="L683" s="159">
        <v>19.839138999999999</v>
      </c>
      <c r="M683" s="187" t="s">
        <v>280</v>
      </c>
      <c r="N683" s="272">
        <v>315.45229399999999</v>
      </c>
      <c r="O683" s="186">
        <f t="shared" si="34"/>
        <v>6258.301908534866</v>
      </c>
      <c r="P683" s="186">
        <f t="shared" si="35"/>
        <v>1541.4322955091636</v>
      </c>
      <c r="Q683" s="215">
        <f>IF(P683="-",0,P683/(1+'General inputs'!$H$30)^'MP Calculations'!$C$40)</f>
        <v>3423.966610845272</v>
      </c>
    </row>
    <row r="684" spans="3:17">
      <c r="C684" s="159"/>
      <c r="D684" s="165" t="s">
        <v>289</v>
      </c>
      <c r="E684" s="162">
        <v>26665</v>
      </c>
      <c r="F684" s="166" t="str">
        <f t="shared" si="33"/>
        <v>Date check - OK</v>
      </c>
      <c r="G684" s="68"/>
      <c r="H684" s="162" t="s">
        <v>279</v>
      </c>
      <c r="I684" s="173">
        <v>150735.53351548137</v>
      </c>
      <c r="J684" s="168">
        <f>IFERROR(MIN('MP Calculations'!$E$30/I684,1),"-")</f>
        <v>0.24630200300931615</v>
      </c>
      <c r="K684" s="12"/>
      <c r="L684" s="159">
        <v>30.173220000000001</v>
      </c>
      <c r="M684" s="187" t="s">
        <v>280</v>
      </c>
      <c r="N684" s="272">
        <v>315.45229399999999</v>
      </c>
      <c r="O684" s="186">
        <f t="shared" si="34"/>
        <v>9518.2114663666798</v>
      </c>
      <c r="P684" s="186">
        <f t="shared" si="35"/>
        <v>2344.3545492323533</v>
      </c>
      <c r="Q684" s="215">
        <f>IF(P684="-",0,P684/(1+'General inputs'!$H$30)^'MP Calculations'!$C$40)</f>
        <v>5207.4889853682043</v>
      </c>
    </row>
    <row r="685" spans="3:17">
      <c r="C685" s="159"/>
      <c r="D685" s="165" t="s">
        <v>289</v>
      </c>
      <c r="E685" s="162">
        <v>26665</v>
      </c>
      <c r="F685" s="166" t="str">
        <f t="shared" si="33"/>
        <v>Date check - OK</v>
      </c>
      <c r="G685" s="68"/>
      <c r="H685" s="162" t="s">
        <v>279</v>
      </c>
      <c r="I685" s="173">
        <v>150735.53351548137</v>
      </c>
      <c r="J685" s="168">
        <f>IFERROR(MIN('MP Calculations'!$E$30/I685,1),"-")</f>
        <v>0.24630200300931615</v>
      </c>
      <c r="K685" s="12"/>
      <c r="L685" s="159">
        <v>43.788876999999999</v>
      </c>
      <c r="M685" s="187" t="s">
        <v>280</v>
      </c>
      <c r="N685" s="272">
        <v>315.45229399999999</v>
      </c>
      <c r="O685" s="186">
        <f t="shared" si="34"/>
        <v>13813.301701333838</v>
      </c>
      <c r="P685" s="186">
        <f t="shared" si="35"/>
        <v>3402.2438772105188</v>
      </c>
      <c r="Q685" s="215">
        <f>IF(P685="-",0,P685/(1+'General inputs'!$H$30)^'MP Calculations'!$C$40)</f>
        <v>7557.366918716104</v>
      </c>
    </row>
    <row r="686" spans="3:17">
      <c r="C686" s="159"/>
      <c r="D686" s="165" t="s">
        <v>289</v>
      </c>
      <c r="E686" s="162">
        <v>26665</v>
      </c>
      <c r="F686" s="166" t="str">
        <f t="shared" si="33"/>
        <v>Date check - OK</v>
      </c>
      <c r="G686" s="68"/>
      <c r="H686" s="162" t="s">
        <v>279</v>
      </c>
      <c r="I686" s="173">
        <v>150735.53351548137</v>
      </c>
      <c r="J686" s="168">
        <f>IFERROR(MIN('MP Calculations'!$E$30/I686,1),"-")</f>
        <v>0.24630200300931615</v>
      </c>
      <c r="K686" s="12"/>
      <c r="L686" s="159">
        <v>11.972511000000001</v>
      </c>
      <c r="M686" s="187" t="s">
        <v>280</v>
      </c>
      <c r="N686" s="272">
        <v>315.45229399999999</v>
      </c>
      <c r="O686" s="186">
        <f t="shared" si="34"/>
        <v>3776.7560598902342</v>
      </c>
      <c r="P686" s="186">
        <f t="shared" si="35"/>
        <v>930.22258242853741</v>
      </c>
      <c r="Q686" s="215">
        <f>IF(P686="-",0,P686/(1+'General inputs'!$H$30)^'MP Calculations'!$C$40)</f>
        <v>2066.2931950815878</v>
      </c>
    </row>
    <row r="687" spans="3:17">
      <c r="C687" s="159"/>
      <c r="D687" s="165" t="s">
        <v>289</v>
      </c>
      <c r="E687" s="162">
        <v>26665</v>
      </c>
      <c r="F687" s="166" t="str">
        <f t="shared" si="33"/>
        <v>Date check - OK</v>
      </c>
      <c r="G687" s="68"/>
      <c r="H687" s="162" t="s">
        <v>279</v>
      </c>
      <c r="I687" s="173">
        <v>150735.53351548137</v>
      </c>
      <c r="J687" s="168">
        <f>IFERROR(MIN('MP Calculations'!$E$30/I687,1),"-")</f>
        <v>0.24630200300931615</v>
      </c>
      <c r="K687" s="12"/>
      <c r="L687" s="159">
        <v>3.1394829999999998</v>
      </c>
      <c r="M687" s="187" t="s">
        <v>280</v>
      </c>
      <c r="N687" s="272">
        <v>315.45229399999999</v>
      </c>
      <c r="O687" s="186">
        <f t="shared" si="34"/>
        <v>990.35711432400194</v>
      </c>
      <c r="P687" s="186">
        <f t="shared" si="35"/>
        <v>243.92694095252799</v>
      </c>
      <c r="Q687" s="215">
        <f>IF(P687="-",0,P687/(1+'General inputs'!$H$30)^'MP Calculations'!$C$40)</f>
        <v>541.83223210021094</v>
      </c>
    </row>
    <row r="688" spans="3:17">
      <c r="C688" s="159"/>
      <c r="D688" s="165" t="s">
        <v>289</v>
      </c>
      <c r="E688" s="162">
        <v>26665</v>
      </c>
      <c r="F688" s="166" t="str">
        <f t="shared" si="33"/>
        <v>Date check - OK</v>
      </c>
      <c r="G688" s="68"/>
      <c r="H688" s="162" t="s">
        <v>279</v>
      </c>
      <c r="I688" s="173">
        <v>150735.53351548137</v>
      </c>
      <c r="J688" s="168">
        <f>IFERROR(MIN('MP Calculations'!$E$30/I688,1),"-")</f>
        <v>0.24630200300931615</v>
      </c>
      <c r="K688" s="12"/>
      <c r="L688" s="159">
        <v>12.533313</v>
      </c>
      <c r="M688" s="187" t="s">
        <v>280</v>
      </c>
      <c r="N688" s="272">
        <v>315.45229399999999</v>
      </c>
      <c r="O688" s="186">
        <f t="shared" si="34"/>
        <v>3953.6623372700219</v>
      </c>
      <c r="P688" s="186">
        <f t="shared" si="35"/>
        <v>973.79495289210081</v>
      </c>
      <c r="Q688" s="215">
        <f>IF(P688="-",0,P688/(1+'General inputs'!$H$30)^'MP Calculations'!$C$40)</f>
        <v>2163.0800225389312</v>
      </c>
    </row>
    <row r="689" spans="3:17">
      <c r="C689" s="159"/>
      <c r="D689" s="165" t="s">
        <v>289</v>
      </c>
      <c r="E689" s="162">
        <v>26665</v>
      </c>
      <c r="F689" s="166" t="str">
        <f t="shared" si="33"/>
        <v>Date check - OK</v>
      </c>
      <c r="G689" s="68"/>
      <c r="H689" s="162" t="s">
        <v>279</v>
      </c>
      <c r="I689" s="173">
        <v>150735.53351548137</v>
      </c>
      <c r="J689" s="168">
        <f>IFERROR(MIN('MP Calculations'!$E$30/I689,1),"-")</f>
        <v>0.24630200300931615</v>
      </c>
      <c r="K689" s="12"/>
      <c r="L689" s="159">
        <v>69.039266999999995</v>
      </c>
      <c r="M689" s="187" t="s">
        <v>280</v>
      </c>
      <c r="N689" s="272">
        <v>315.45229399999999</v>
      </c>
      <c r="O689" s="186">
        <f t="shared" si="34"/>
        <v>21778.595151228496</v>
      </c>
      <c r="P689" s="186">
        <f t="shared" si="35"/>
        <v>5364.111608476559</v>
      </c>
      <c r="Q689" s="215">
        <f>IF(P689="-",0,P689/(1+'General inputs'!$H$30)^'MP Calculations'!$C$40)</f>
        <v>11915.242140560224</v>
      </c>
    </row>
    <row r="690" spans="3:17">
      <c r="C690" s="159"/>
      <c r="D690" s="165" t="s">
        <v>289</v>
      </c>
      <c r="E690" s="162">
        <v>26665</v>
      </c>
      <c r="F690" s="166" t="str">
        <f t="shared" si="33"/>
        <v>Date check - OK</v>
      </c>
      <c r="G690" s="68"/>
      <c r="H690" s="162" t="s">
        <v>279</v>
      </c>
      <c r="I690" s="173">
        <v>150735.53351548137</v>
      </c>
      <c r="J690" s="168">
        <f>IFERROR(MIN('MP Calculations'!$E$30/I690,1),"-")</f>
        <v>0.24630200300931615</v>
      </c>
      <c r="K690" s="12"/>
      <c r="L690" s="159">
        <v>157.90447499999999</v>
      </c>
      <c r="M690" s="187" t="s">
        <v>280</v>
      </c>
      <c r="N690" s="272">
        <v>315.45229399999999</v>
      </c>
      <c r="O690" s="186">
        <f t="shared" si="34"/>
        <v>49811.328871615646</v>
      </c>
      <c r="P690" s="186">
        <f t="shared" si="35"/>
        <v>12268.630073634713</v>
      </c>
      <c r="Q690" s="215">
        <f>IF(P690="-",0,P690/(1+'General inputs'!$H$30)^'MP Calculations'!$C$40)</f>
        <v>27252.173095972157</v>
      </c>
    </row>
    <row r="691" spans="3:17">
      <c r="C691" s="159"/>
      <c r="D691" s="165" t="s">
        <v>289</v>
      </c>
      <c r="E691" s="162">
        <v>26665</v>
      </c>
      <c r="F691" s="166" t="str">
        <f t="shared" si="33"/>
        <v>Date check - OK</v>
      </c>
      <c r="G691" s="68"/>
      <c r="H691" s="162" t="s">
        <v>279</v>
      </c>
      <c r="I691" s="173">
        <v>150735.53351548137</v>
      </c>
      <c r="J691" s="168">
        <f>IFERROR(MIN('MP Calculations'!$E$30/I691,1),"-")</f>
        <v>0.24630200300931615</v>
      </c>
      <c r="K691" s="12"/>
      <c r="L691" s="159">
        <v>55.543785999999997</v>
      </c>
      <c r="M691" s="187" t="s">
        <v>280</v>
      </c>
      <c r="N691" s="272">
        <v>315.45229399999999</v>
      </c>
      <c r="O691" s="186">
        <f t="shared" si="34"/>
        <v>17521.414711145084</v>
      </c>
      <c r="P691" s="186">
        <f t="shared" si="35"/>
        <v>4315.5595389119326</v>
      </c>
      <c r="Q691" s="215">
        <f>IF(P691="-",0,P691/(1+'General inputs'!$H$30)^'MP Calculations'!$C$40)</f>
        <v>9586.1049566684851</v>
      </c>
    </row>
    <row r="692" spans="3:17">
      <c r="C692" s="159"/>
      <c r="D692" s="165" t="s">
        <v>278</v>
      </c>
      <c r="E692" s="162">
        <v>26665</v>
      </c>
      <c r="F692" s="166" t="str">
        <f t="shared" si="33"/>
        <v>Date check - OK</v>
      </c>
      <c r="G692" s="68"/>
      <c r="H692" s="162" t="s">
        <v>279</v>
      </c>
      <c r="I692" s="173">
        <v>150735.53351548137</v>
      </c>
      <c r="J692" s="168">
        <f>IFERROR(MIN('MP Calculations'!$E$30/I692,1),"-")</f>
        <v>0.24630200300931615</v>
      </c>
      <c r="K692" s="12"/>
      <c r="L692" s="159">
        <v>19.602747000000001</v>
      </c>
      <c r="M692" s="187" t="s">
        <v>280</v>
      </c>
      <c r="N692" s="272">
        <v>192.78728599999999</v>
      </c>
      <c r="O692" s="186">
        <f t="shared" si="34"/>
        <v>3779.1603922746422</v>
      </c>
      <c r="P692" s="186">
        <f t="shared" si="35"/>
        <v>930.81477431071733</v>
      </c>
      <c r="Q692" s="215">
        <f>IF(P692="-",0,P692/(1+'General inputs'!$H$30)^'MP Calculations'!$C$40)</f>
        <v>2067.608624398662</v>
      </c>
    </row>
    <row r="693" spans="3:17">
      <c r="C693" s="159"/>
      <c r="D693" s="165" t="s">
        <v>278</v>
      </c>
      <c r="E693" s="162">
        <v>26665</v>
      </c>
      <c r="F693" s="166" t="str">
        <f t="shared" si="33"/>
        <v>Date check - OK</v>
      </c>
      <c r="G693" s="68"/>
      <c r="H693" s="162" t="s">
        <v>279</v>
      </c>
      <c r="I693" s="173">
        <v>150735.53351548137</v>
      </c>
      <c r="J693" s="168">
        <f>IFERROR(MIN('MP Calculations'!$E$30/I693,1),"-")</f>
        <v>0.24630200300931615</v>
      </c>
      <c r="K693" s="12"/>
      <c r="L693" s="159">
        <v>53.833989000000003</v>
      </c>
      <c r="M693" s="187" t="s">
        <v>280</v>
      </c>
      <c r="N693" s="272">
        <v>192.78728599999999</v>
      </c>
      <c r="O693" s="186">
        <f t="shared" si="34"/>
        <v>10378.508633863854</v>
      </c>
      <c r="P693" s="186">
        <f t="shared" si="35"/>
        <v>2556.2474647701488</v>
      </c>
      <c r="Q693" s="215">
        <f>IF(P693="-",0,P693/(1+'General inputs'!$H$30)^'MP Calculations'!$C$40)</f>
        <v>5678.1643890105152</v>
      </c>
    </row>
    <row r="694" spans="3:17">
      <c r="C694" s="159"/>
      <c r="D694" s="165" t="s">
        <v>278</v>
      </c>
      <c r="E694" s="162">
        <v>26665</v>
      </c>
      <c r="F694" s="166" t="str">
        <f t="shared" si="33"/>
        <v>Date check - OK</v>
      </c>
      <c r="G694" s="68"/>
      <c r="H694" s="162" t="s">
        <v>279</v>
      </c>
      <c r="I694" s="173">
        <v>150735.53351548137</v>
      </c>
      <c r="J694" s="168">
        <f>IFERROR(MIN('MP Calculations'!$E$30/I694,1),"-")</f>
        <v>0.24630200300931615</v>
      </c>
      <c r="K694" s="12"/>
      <c r="L694" s="159">
        <v>3.5586500000000001</v>
      </c>
      <c r="M694" s="187" t="s">
        <v>280</v>
      </c>
      <c r="N694" s="272">
        <v>192.78728599999999</v>
      </c>
      <c r="O694" s="186">
        <f t="shared" si="34"/>
        <v>686.0624753239</v>
      </c>
      <c r="P694" s="186">
        <f t="shared" si="35"/>
        <v>168.9785618618061</v>
      </c>
      <c r="Q694" s="215">
        <f>IF(P694="-",0,P694/(1+'General inputs'!$H$30)^'MP Calculations'!$C$40)</f>
        <v>375.3502216406863</v>
      </c>
    </row>
    <row r="695" spans="3:17">
      <c r="C695" s="159"/>
      <c r="D695" s="165" t="s">
        <v>278</v>
      </c>
      <c r="E695" s="162">
        <v>26665</v>
      </c>
      <c r="F695" s="166" t="str">
        <f t="shared" si="33"/>
        <v>Date check - OK</v>
      </c>
      <c r="G695" s="68"/>
      <c r="H695" s="162" t="s">
        <v>279</v>
      </c>
      <c r="I695" s="173">
        <v>150735.53351548137</v>
      </c>
      <c r="J695" s="168">
        <f>IFERROR(MIN('MP Calculations'!$E$30/I695,1),"-")</f>
        <v>0.24630200300931615</v>
      </c>
      <c r="K695" s="12"/>
      <c r="L695" s="159">
        <v>5.4189689999999997</v>
      </c>
      <c r="M695" s="187" t="s">
        <v>280</v>
      </c>
      <c r="N695" s="272">
        <v>192.78728599999999</v>
      </c>
      <c r="O695" s="186">
        <f t="shared" si="34"/>
        <v>1044.7083264281339</v>
      </c>
      <c r="P695" s="186">
        <f t="shared" si="35"/>
        <v>257.31375335975986</v>
      </c>
      <c r="Q695" s="215">
        <f>IF(P695="-",0,P695/(1+'General inputs'!$H$30)^'MP Calculations'!$C$40)</f>
        <v>571.56821132002528</v>
      </c>
    </row>
    <row r="696" spans="3:17">
      <c r="C696" s="159"/>
      <c r="D696" s="165" t="s">
        <v>278</v>
      </c>
      <c r="E696" s="162">
        <v>26665</v>
      </c>
      <c r="F696" s="166" t="str">
        <f t="shared" si="33"/>
        <v>Date check - OK</v>
      </c>
      <c r="G696" s="68"/>
      <c r="H696" s="162" t="s">
        <v>279</v>
      </c>
      <c r="I696" s="173">
        <v>150735.53351548137</v>
      </c>
      <c r="J696" s="168">
        <f>IFERROR(MIN('MP Calculations'!$E$30/I696,1),"-")</f>
        <v>0.24630200300931615</v>
      </c>
      <c r="K696" s="12"/>
      <c r="L696" s="159">
        <v>3.000451</v>
      </c>
      <c r="M696" s="187" t="s">
        <v>280</v>
      </c>
      <c r="N696" s="272">
        <v>192.78728599999999</v>
      </c>
      <c r="O696" s="186">
        <f t="shared" si="34"/>
        <v>578.44880506598599</v>
      </c>
      <c r="P696" s="186">
        <f t="shared" si="35"/>
        <v>142.47309932609781</v>
      </c>
      <c r="Q696" s="215">
        <f>IF(P696="-",0,P696/(1+'General inputs'!$H$30)^'MP Calculations'!$C$40)</f>
        <v>316.47392912256578</v>
      </c>
    </row>
    <row r="697" spans="3:17">
      <c r="C697" s="159"/>
      <c r="D697" s="165" t="s">
        <v>278</v>
      </c>
      <c r="E697" s="162">
        <v>26665</v>
      </c>
      <c r="F697" s="166" t="str">
        <f t="shared" si="33"/>
        <v>Date check - OK</v>
      </c>
      <c r="G697" s="68"/>
      <c r="H697" s="162" t="s">
        <v>279</v>
      </c>
      <c r="I697" s="173">
        <v>150735.53351548137</v>
      </c>
      <c r="J697" s="168">
        <f>IFERROR(MIN('MP Calculations'!$E$30/I697,1),"-")</f>
        <v>0.24630200300931615</v>
      </c>
      <c r="K697" s="12"/>
      <c r="L697" s="159">
        <v>6.2988540000000004</v>
      </c>
      <c r="M697" s="187" t="s">
        <v>280</v>
      </c>
      <c r="N697" s="272">
        <v>192.78728599999999</v>
      </c>
      <c r="O697" s="186">
        <f t="shared" si="34"/>
        <v>1214.338967570244</v>
      </c>
      <c r="P697" s="186">
        <f t="shared" si="35"/>
        <v>299.09412004481612</v>
      </c>
      <c r="Q697" s="215">
        <f>IF(P697="-",0,P697/(1+'General inputs'!$H$30)^'MP Calculations'!$C$40)</f>
        <v>664.37448048623037</v>
      </c>
    </row>
    <row r="698" spans="3:17">
      <c r="C698" s="159"/>
      <c r="D698" s="165" t="s">
        <v>278</v>
      </c>
      <c r="E698" s="162">
        <v>26665</v>
      </c>
      <c r="F698" s="166" t="str">
        <f t="shared" si="33"/>
        <v>Date check - OK</v>
      </c>
      <c r="G698" s="68"/>
      <c r="H698" s="162" t="s">
        <v>279</v>
      </c>
      <c r="I698" s="173">
        <v>150735.53351548137</v>
      </c>
      <c r="J698" s="168">
        <f>IFERROR(MIN('MP Calculations'!$E$30/I698,1),"-")</f>
        <v>0.24630200300931615</v>
      </c>
      <c r="K698" s="12"/>
      <c r="L698" s="159">
        <v>16.245125000000002</v>
      </c>
      <c r="M698" s="187" t="s">
        <v>280</v>
      </c>
      <c r="N698" s="272">
        <v>192.78728599999999</v>
      </c>
      <c r="O698" s="186">
        <f t="shared" si="34"/>
        <v>3131.8535594807504</v>
      </c>
      <c r="P698" s="186">
        <f t="shared" si="35"/>
        <v>771.38180483196527</v>
      </c>
      <c r="Q698" s="215">
        <f>IF(P698="-",0,P698/(1+'General inputs'!$H$30)^'MP Calculations'!$C$40)</f>
        <v>1713.461922170108</v>
      </c>
    </row>
    <row r="699" spans="3:17">
      <c r="C699" s="159"/>
      <c r="D699" s="165" t="s">
        <v>278</v>
      </c>
      <c r="E699" s="162">
        <v>26665</v>
      </c>
      <c r="F699" s="166" t="str">
        <f t="shared" si="33"/>
        <v>Date check - OK</v>
      </c>
      <c r="G699" s="68"/>
      <c r="H699" s="162" t="s">
        <v>279</v>
      </c>
      <c r="I699" s="173">
        <v>150735.53351548137</v>
      </c>
      <c r="J699" s="168">
        <f>IFERROR(MIN('MP Calculations'!$E$30/I699,1),"-")</f>
        <v>0.24630200300931615</v>
      </c>
      <c r="K699" s="12"/>
      <c r="L699" s="159">
        <v>91.47954</v>
      </c>
      <c r="M699" s="187" t="s">
        <v>280</v>
      </c>
      <c r="N699" s="272">
        <v>192.78728599999999</v>
      </c>
      <c r="O699" s="186">
        <f t="shared" si="34"/>
        <v>17636.092241128441</v>
      </c>
      <c r="P699" s="186">
        <f t="shared" si="35"/>
        <v>4343.8048442469944</v>
      </c>
      <c r="Q699" s="215">
        <f>IF(P699="-",0,P699/(1+'General inputs'!$H$30)^'MP Calculations'!$C$40)</f>
        <v>9648.8459428682308</v>
      </c>
    </row>
    <row r="700" spans="3:17">
      <c r="C700" s="159"/>
      <c r="D700" s="165" t="s">
        <v>278</v>
      </c>
      <c r="E700" s="162">
        <v>26665</v>
      </c>
      <c r="F700" s="166" t="str">
        <f t="shared" si="33"/>
        <v>Date check - OK</v>
      </c>
      <c r="G700" s="68"/>
      <c r="H700" s="162" t="s">
        <v>279</v>
      </c>
      <c r="I700" s="173">
        <v>150735.53351548137</v>
      </c>
      <c r="J700" s="168">
        <f>IFERROR(MIN('MP Calculations'!$E$30/I700,1),"-")</f>
        <v>0.24630200300931615</v>
      </c>
      <c r="K700" s="12"/>
      <c r="L700" s="159">
        <v>44.570363</v>
      </c>
      <c r="M700" s="187" t="s">
        <v>280</v>
      </c>
      <c r="N700" s="272">
        <v>192.78728599999999</v>
      </c>
      <c r="O700" s="186">
        <f t="shared" si="34"/>
        <v>8592.5993188048178</v>
      </c>
      <c r="P700" s="186">
        <f t="shared" si="35"/>
        <v>2116.3744232781123</v>
      </c>
      <c r="Q700" s="215">
        <f>IF(P700="-",0,P700/(1+'General inputs'!$H$30)^'MP Calculations'!$C$40)</f>
        <v>4701.0792380975499</v>
      </c>
    </row>
    <row r="701" spans="3:17">
      <c r="C701" s="159"/>
      <c r="D701" s="165" t="s">
        <v>278</v>
      </c>
      <c r="E701" s="162">
        <v>26665</v>
      </c>
      <c r="F701" s="166" t="str">
        <f t="shared" si="33"/>
        <v>Date check - OK</v>
      </c>
      <c r="G701" s="68"/>
      <c r="H701" s="162" t="s">
        <v>279</v>
      </c>
      <c r="I701" s="173">
        <v>150735.53351548137</v>
      </c>
      <c r="J701" s="168">
        <f>IFERROR(MIN('MP Calculations'!$E$30/I701,1),"-")</f>
        <v>0.24630200300931615</v>
      </c>
      <c r="K701" s="12"/>
      <c r="L701" s="159">
        <v>16.480661999999999</v>
      </c>
      <c r="M701" s="187" t="s">
        <v>280</v>
      </c>
      <c r="N701" s="272">
        <v>192.78728599999999</v>
      </c>
      <c r="O701" s="186">
        <f t="shared" si="34"/>
        <v>3177.2620984633318</v>
      </c>
      <c r="P701" s="186">
        <f t="shared" si="35"/>
        <v>782.56601893710172</v>
      </c>
      <c r="Q701" s="215">
        <f>IF(P701="-",0,P701/(1+'General inputs'!$H$30)^'MP Calculations'!$C$40)</f>
        <v>1738.3052939977902</v>
      </c>
    </row>
    <row r="702" spans="3:17">
      <c r="C702" s="159"/>
      <c r="D702" s="165" t="s">
        <v>278</v>
      </c>
      <c r="E702" s="162">
        <v>26665</v>
      </c>
      <c r="F702" s="166" t="str">
        <f t="shared" si="33"/>
        <v>Date check - OK</v>
      </c>
      <c r="G702" s="68"/>
      <c r="H702" s="162" t="s">
        <v>279</v>
      </c>
      <c r="I702" s="173">
        <v>150735.53351548137</v>
      </c>
      <c r="J702" s="168">
        <f>IFERROR(MIN('MP Calculations'!$E$30/I702,1),"-")</f>
        <v>0.24630200300931615</v>
      </c>
      <c r="K702" s="12"/>
      <c r="L702" s="159">
        <v>10.403358000000001</v>
      </c>
      <c r="M702" s="187" t="s">
        <v>280</v>
      </c>
      <c r="N702" s="272">
        <v>192.78728599999999</v>
      </c>
      <c r="O702" s="186">
        <f t="shared" si="34"/>
        <v>2005.6351541063882</v>
      </c>
      <c r="P702" s="186">
        <f t="shared" si="35"/>
        <v>493.99195576230187</v>
      </c>
      <c r="Q702" s="215">
        <f>IF(P702="-",0,P702/(1+'General inputs'!$H$30)^'MP Calculations'!$C$40)</f>
        <v>1097.2989001748997</v>
      </c>
    </row>
    <row r="703" spans="3:17">
      <c r="C703" s="159"/>
      <c r="D703" s="165" t="s">
        <v>278</v>
      </c>
      <c r="E703" s="162">
        <v>26665</v>
      </c>
      <c r="F703" s="166" t="str">
        <f t="shared" si="33"/>
        <v>Date check - OK</v>
      </c>
      <c r="G703" s="68"/>
      <c r="H703" s="162" t="s">
        <v>279</v>
      </c>
      <c r="I703" s="173">
        <v>150735.53351548137</v>
      </c>
      <c r="J703" s="168">
        <f>IFERROR(MIN('MP Calculations'!$E$30/I703,1),"-")</f>
        <v>0.24630200300931615</v>
      </c>
      <c r="K703" s="12"/>
      <c r="L703" s="159">
        <v>0.39972099999999999</v>
      </c>
      <c r="M703" s="187" t="s">
        <v>280</v>
      </c>
      <c r="N703" s="272">
        <v>192.78728599999999</v>
      </c>
      <c r="O703" s="186">
        <f t="shared" si="34"/>
        <v>77.061126747206004</v>
      </c>
      <c r="P703" s="186">
        <f t="shared" si="35"/>
        <v>18.980309871991626</v>
      </c>
      <c r="Q703" s="215">
        <f>IF(P703="-",0,P703/(1+'General inputs'!$H$30)^'MP Calculations'!$C$40)</f>
        <v>42.160753640969688</v>
      </c>
    </row>
    <row r="704" spans="3:17">
      <c r="C704" s="159"/>
      <c r="D704" s="165" t="s">
        <v>278</v>
      </c>
      <c r="E704" s="162">
        <v>26665</v>
      </c>
      <c r="F704" s="166" t="str">
        <f t="shared" si="33"/>
        <v>Date check - OK</v>
      </c>
      <c r="G704" s="68"/>
      <c r="H704" s="162" t="s">
        <v>279</v>
      </c>
      <c r="I704" s="173">
        <v>150735.53351548137</v>
      </c>
      <c r="J704" s="168">
        <f>IFERROR(MIN('MP Calculations'!$E$30/I704,1),"-")</f>
        <v>0.24630200300931615</v>
      </c>
      <c r="K704" s="12"/>
      <c r="L704" s="159">
        <v>23.761876000000001</v>
      </c>
      <c r="M704" s="187" t="s">
        <v>280</v>
      </c>
      <c r="N704" s="272">
        <v>192.78728599999999</v>
      </c>
      <c r="O704" s="186">
        <f t="shared" si="34"/>
        <v>4580.9875843085356</v>
      </c>
      <c r="P704" s="186">
        <f t="shared" si="35"/>
        <v>1128.3064177760009</v>
      </c>
      <c r="Q704" s="215">
        <f>IF(P704="-",0,P704/(1+'General inputs'!$H$30)^'MP Calculations'!$C$40)</f>
        <v>2506.2946407200775</v>
      </c>
    </row>
    <row r="705" spans="3:17">
      <c r="C705" s="159"/>
      <c r="D705" s="165" t="s">
        <v>282</v>
      </c>
      <c r="E705" s="162">
        <v>26665</v>
      </c>
      <c r="F705" s="166" t="str">
        <f t="shared" si="33"/>
        <v>Date check - OK</v>
      </c>
      <c r="G705" s="68"/>
      <c r="H705" s="162" t="s">
        <v>279</v>
      </c>
      <c r="I705" s="173">
        <v>150735.53351548137</v>
      </c>
      <c r="J705" s="168">
        <f>IFERROR(MIN('MP Calculations'!$E$30/I705,1),"-")</f>
        <v>0.24630200300931615</v>
      </c>
      <c r="K705" s="12"/>
      <c r="L705" s="159">
        <v>0.740784</v>
      </c>
      <c r="M705" s="187" t="s">
        <v>280</v>
      </c>
      <c r="N705" s="272">
        <v>237.97403299999999</v>
      </c>
      <c r="O705" s="186">
        <f t="shared" si="34"/>
        <v>176.287356061872</v>
      </c>
      <c r="P705" s="186">
        <f t="shared" si="35"/>
        <v>43.419928903255588</v>
      </c>
      <c r="Q705" s="215">
        <f>IF(P705="-",0,P705/(1+'General inputs'!$H$30)^'MP Calculations'!$C$40)</f>
        <v>96.448210695439457</v>
      </c>
    </row>
    <row r="706" spans="3:17">
      <c r="C706" s="159"/>
      <c r="D706" s="165" t="s">
        <v>291</v>
      </c>
      <c r="E706" s="162">
        <v>26665</v>
      </c>
      <c r="F706" s="166" t="str">
        <f t="shared" si="33"/>
        <v>Date check - OK</v>
      </c>
      <c r="G706" s="68"/>
      <c r="H706" s="162" t="s">
        <v>279</v>
      </c>
      <c r="I706" s="173">
        <v>150735.53351548137</v>
      </c>
      <c r="J706" s="168">
        <f>IFERROR(MIN('MP Calculations'!$E$30/I706,1),"-")</f>
        <v>0.24630200300931615</v>
      </c>
      <c r="K706" s="12"/>
      <c r="L706" s="159">
        <v>2.319143</v>
      </c>
      <c r="M706" s="187" t="s">
        <v>280</v>
      </c>
      <c r="N706" s="272">
        <v>297.51652200000001</v>
      </c>
      <c r="O706" s="186">
        <f t="shared" si="34"/>
        <v>689.98335938064599</v>
      </c>
      <c r="P706" s="186">
        <f t="shared" si="35"/>
        <v>169.94428345854993</v>
      </c>
      <c r="Q706" s="215">
        <f>IF(P706="-",0,P706/(1+'General inputs'!$H$30)^'MP Calculations'!$C$40)</f>
        <v>377.495368405975</v>
      </c>
    </row>
    <row r="707" spans="3:17">
      <c r="C707" s="159"/>
      <c r="D707" s="165" t="s">
        <v>291</v>
      </c>
      <c r="E707" s="162">
        <v>26665</v>
      </c>
      <c r="F707" s="166" t="str">
        <f t="shared" si="33"/>
        <v>Date check - OK</v>
      </c>
      <c r="G707" s="68"/>
      <c r="H707" s="162" t="s">
        <v>279</v>
      </c>
      <c r="I707" s="173">
        <v>150735.53351548137</v>
      </c>
      <c r="J707" s="168">
        <f>IFERROR(MIN('MP Calculations'!$E$30/I707,1),"-")</f>
        <v>0.24630200300931615</v>
      </c>
      <c r="K707" s="12"/>
      <c r="L707" s="159">
        <v>6.3371009999999997</v>
      </c>
      <c r="M707" s="187" t="s">
        <v>280</v>
      </c>
      <c r="N707" s="272">
        <v>297.51652200000001</v>
      </c>
      <c r="O707" s="186">
        <f t="shared" si="34"/>
        <v>1885.3922490827219</v>
      </c>
      <c r="P707" s="186">
        <f t="shared" si="35"/>
        <v>464.37588740731394</v>
      </c>
      <c r="Q707" s="215">
        <f>IF(P707="-",0,P707/(1+'General inputs'!$H$30)^'MP Calculations'!$C$40)</f>
        <v>1031.5130531497509</v>
      </c>
    </row>
    <row r="708" spans="3:17">
      <c r="C708" s="159"/>
      <c r="D708" s="165" t="s">
        <v>291</v>
      </c>
      <c r="E708" s="162">
        <v>26665</v>
      </c>
      <c r="F708" s="166" t="str">
        <f t="shared" si="33"/>
        <v>Date check - OK</v>
      </c>
      <c r="G708" s="68"/>
      <c r="H708" s="162" t="s">
        <v>279</v>
      </c>
      <c r="I708" s="173">
        <v>150735.53351548137</v>
      </c>
      <c r="J708" s="168">
        <f>IFERROR(MIN('MP Calculations'!$E$30/I708,1),"-")</f>
        <v>0.24630200300931615</v>
      </c>
      <c r="K708" s="12"/>
      <c r="L708" s="159">
        <v>28.494364999999998</v>
      </c>
      <c r="M708" s="187" t="s">
        <v>280</v>
      </c>
      <c r="N708" s="272">
        <v>297.51652200000001</v>
      </c>
      <c r="O708" s="186">
        <f t="shared" si="34"/>
        <v>8477.5443713985296</v>
      </c>
      <c r="P708" s="186">
        <f t="shared" si="35"/>
        <v>2088.0361592758118</v>
      </c>
      <c r="Q708" s="215">
        <f>IF(P708="-",0,P708/(1+'General inputs'!$H$30)^'MP Calculations'!$C$40)</f>
        <v>4638.1317638322944</v>
      </c>
    </row>
    <row r="709" spans="3:17">
      <c r="C709" s="159"/>
      <c r="D709" s="165" t="s">
        <v>291</v>
      </c>
      <c r="E709" s="162">
        <v>26665</v>
      </c>
      <c r="F709" s="166" t="str">
        <f t="shared" si="33"/>
        <v>Date check - OK</v>
      </c>
      <c r="G709" s="68"/>
      <c r="H709" s="162" t="s">
        <v>279</v>
      </c>
      <c r="I709" s="173">
        <v>150735.53351548137</v>
      </c>
      <c r="J709" s="168">
        <f>IFERROR(MIN('MP Calculations'!$E$30/I709,1),"-")</f>
        <v>0.24630200300931615</v>
      </c>
      <c r="K709" s="12"/>
      <c r="L709" s="159">
        <v>9.6972740000000002</v>
      </c>
      <c r="M709" s="187" t="s">
        <v>280</v>
      </c>
      <c r="N709" s="272">
        <v>297.51652200000001</v>
      </c>
      <c r="O709" s="186">
        <f t="shared" si="34"/>
        <v>2885.0992333610279</v>
      </c>
      <c r="P709" s="186">
        <f t="shared" si="35"/>
        <v>710.6057200574636</v>
      </c>
      <c r="Q709" s="215">
        <f>IF(P709="-",0,P709/(1+'General inputs'!$H$30)^'MP Calculations'!$C$40)</f>
        <v>1578.4606732589077</v>
      </c>
    </row>
    <row r="710" spans="3:17">
      <c r="C710" s="159"/>
      <c r="D710" s="165" t="s">
        <v>291</v>
      </c>
      <c r="E710" s="162">
        <v>26665</v>
      </c>
      <c r="F710" s="166" t="str">
        <f t="shared" si="33"/>
        <v>Date check - OK</v>
      </c>
      <c r="G710" s="68"/>
      <c r="H710" s="162" t="s">
        <v>279</v>
      </c>
      <c r="I710" s="173">
        <v>150735.53351548137</v>
      </c>
      <c r="J710" s="168">
        <f>IFERROR(MIN('MP Calculations'!$E$30/I710,1),"-")</f>
        <v>0.24630200300931615</v>
      </c>
      <c r="K710" s="12"/>
      <c r="L710" s="159">
        <v>13.397235999999999</v>
      </c>
      <c r="M710" s="187" t="s">
        <v>280</v>
      </c>
      <c r="N710" s="272">
        <v>297.51652200000001</v>
      </c>
      <c r="O710" s="186">
        <f t="shared" si="34"/>
        <v>3985.8990591331922</v>
      </c>
      <c r="P710" s="186">
        <f t="shared" si="35"/>
        <v>981.7349220574539</v>
      </c>
      <c r="Q710" s="215">
        <f>IF(P710="-",0,P710/(1+'General inputs'!$H$30)^'MP Calculations'!$C$40)</f>
        <v>2180.7169887504961</v>
      </c>
    </row>
    <row r="711" spans="3:17">
      <c r="C711" s="159"/>
      <c r="D711" s="165" t="s">
        <v>291</v>
      </c>
      <c r="E711" s="162">
        <v>26665</v>
      </c>
      <c r="F711" s="166" t="str">
        <f t="shared" si="33"/>
        <v>Date check - OK</v>
      </c>
      <c r="G711" s="68"/>
      <c r="H711" s="162" t="s">
        <v>279</v>
      </c>
      <c r="I711" s="173">
        <v>150735.53351548137</v>
      </c>
      <c r="J711" s="168">
        <f>IFERROR(MIN('MP Calculations'!$E$30/I711,1),"-")</f>
        <v>0.24630200300931615</v>
      </c>
      <c r="K711" s="12"/>
      <c r="L711" s="159">
        <v>206.96470400000001</v>
      </c>
      <c r="M711" s="187" t="s">
        <v>280</v>
      </c>
      <c r="N711" s="272">
        <v>297.51652200000001</v>
      </c>
      <c r="O711" s="186">
        <f t="shared" si="34"/>
        <v>61575.418910839493</v>
      </c>
      <c r="P711" s="186">
        <f t="shared" si="35"/>
        <v>15166.149013877492</v>
      </c>
      <c r="Q711" s="215">
        <f>IF(P711="-",0,P711/(1+'General inputs'!$H$30)^'MP Calculations'!$C$40)</f>
        <v>33688.400061364729</v>
      </c>
    </row>
    <row r="712" spans="3:17">
      <c r="C712" s="159"/>
      <c r="D712" s="165" t="s">
        <v>291</v>
      </c>
      <c r="E712" s="162">
        <v>26665</v>
      </c>
      <c r="F712" s="166" t="str">
        <f t="shared" si="33"/>
        <v>Date check - OK</v>
      </c>
      <c r="G712" s="68"/>
      <c r="H712" s="162" t="s">
        <v>279</v>
      </c>
      <c r="I712" s="173">
        <v>150735.53351548137</v>
      </c>
      <c r="J712" s="168">
        <f>IFERROR(MIN('MP Calculations'!$E$30/I712,1),"-")</f>
        <v>0.24630200300931615</v>
      </c>
      <c r="K712" s="12"/>
      <c r="L712" s="159">
        <v>40.178001999999999</v>
      </c>
      <c r="M712" s="187" t="s">
        <v>280</v>
      </c>
      <c r="N712" s="272">
        <v>297.51652200000001</v>
      </c>
      <c r="O712" s="186">
        <f t="shared" si="34"/>
        <v>11953.619415949044</v>
      </c>
      <c r="P712" s="186">
        <f t="shared" si="35"/>
        <v>2944.2004053593014</v>
      </c>
      <c r="Q712" s="215">
        <f>IF(P712="-",0,P712/(1+'General inputs'!$H$30)^'MP Calculations'!$C$40)</f>
        <v>6539.919990619811</v>
      </c>
    </row>
    <row r="713" spans="3:17">
      <c r="C713" s="159"/>
      <c r="D713" s="165" t="s">
        <v>291</v>
      </c>
      <c r="E713" s="162">
        <v>26665</v>
      </c>
      <c r="F713" s="166" t="str">
        <f t="shared" si="33"/>
        <v>Date check - OK</v>
      </c>
      <c r="G713" s="68"/>
      <c r="H713" s="162" t="s">
        <v>279</v>
      </c>
      <c r="I713" s="173">
        <v>150735.53351548137</v>
      </c>
      <c r="J713" s="168">
        <f>IFERROR(MIN('MP Calculations'!$E$30/I713,1),"-")</f>
        <v>0.24630200300931615</v>
      </c>
      <c r="K713" s="12"/>
      <c r="L713" s="159">
        <v>75.857426000000004</v>
      </c>
      <c r="M713" s="187" t="s">
        <v>280</v>
      </c>
      <c r="N713" s="272">
        <v>297.51652200000001</v>
      </c>
      <c r="O713" s="186">
        <f t="shared" si="34"/>
        <v>22568.837551392375</v>
      </c>
      <c r="P713" s="186">
        <f t="shared" si="35"/>
        <v>5558.7498944998124</v>
      </c>
      <c r="Q713" s="215">
        <f>IF(P713="-",0,P713/(1+'General inputs'!$H$30)^'MP Calculations'!$C$40)</f>
        <v>12347.590025366695</v>
      </c>
    </row>
    <row r="714" spans="3:17">
      <c r="C714" s="159"/>
      <c r="D714" s="165" t="s">
        <v>291</v>
      </c>
      <c r="E714" s="162">
        <v>26665</v>
      </c>
      <c r="F714" s="166" t="str">
        <f t="shared" si="33"/>
        <v>Date check - OK</v>
      </c>
      <c r="G714" s="68"/>
      <c r="H714" s="162" t="s">
        <v>279</v>
      </c>
      <c r="I714" s="173">
        <v>150735.53351548137</v>
      </c>
      <c r="J714" s="168">
        <f>IFERROR(MIN('MP Calculations'!$E$30/I714,1),"-")</f>
        <v>0.24630200300931615</v>
      </c>
      <c r="K714" s="12"/>
      <c r="L714" s="159">
        <v>293.00300099999998</v>
      </c>
      <c r="M714" s="187" t="s">
        <v>280</v>
      </c>
      <c r="N714" s="272">
        <v>297.51652200000001</v>
      </c>
      <c r="O714" s="186">
        <f t="shared" si="34"/>
        <v>87173.233793082516</v>
      </c>
      <c r="P714" s="186">
        <f t="shared" si="35"/>
        <v>21470.942092035632</v>
      </c>
      <c r="Q714" s="215">
        <f>IF(P714="-",0,P714/(1+'General inputs'!$H$30)^'MP Calculations'!$C$40)</f>
        <v>47693.167608272226</v>
      </c>
    </row>
    <row r="715" spans="3:17">
      <c r="C715" s="159"/>
      <c r="D715" s="165" t="s">
        <v>291</v>
      </c>
      <c r="E715" s="162">
        <v>26665</v>
      </c>
      <c r="F715" s="166" t="str">
        <f t="shared" si="33"/>
        <v>Date check - OK</v>
      </c>
      <c r="G715" s="68"/>
      <c r="H715" s="162" t="s">
        <v>279</v>
      </c>
      <c r="I715" s="173">
        <v>150735.53351548137</v>
      </c>
      <c r="J715" s="168">
        <f>IFERROR(MIN('MP Calculations'!$E$30/I715,1),"-")</f>
        <v>0.24630200300931615</v>
      </c>
      <c r="K715" s="12"/>
      <c r="L715" s="159">
        <v>198.21559300000001</v>
      </c>
      <c r="M715" s="187" t="s">
        <v>280</v>
      </c>
      <c r="N715" s="272">
        <v>297.51652200000001</v>
      </c>
      <c r="O715" s="186">
        <f t="shared" si="34"/>
        <v>58972.41383552755</v>
      </c>
      <c r="P715" s="186">
        <f t="shared" si="35"/>
        <v>14525.023649984743</v>
      </c>
      <c r="Q715" s="215">
        <f>IF(P715="-",0,P715/(1+'General inputs'!$H$30)^'MP Calculations'!$C$40)</f>
        <v>32264.275339357602</v>
      </c>
    </row>
    <row r="716" spans="3:17">
      <c r="C716" s="159"/>
      <c r="D716" s="165" t="s">
        <v>291</v>
      </c>
      <c r="E716" s="162">
        <v>26665</v>
      </c>
      <c r="F716" s="166" t="str">
        <f t="shared" si="33"/>
        <v>Date check - OK</v>
      </c>
      <c r="G716" s="68"/>
      <c r="H716" s="162" t="s">
        <v>279</v>
      </c>
      <c r="I716" s="173">
        <v>150735.53351548137</v>
      </c>
      <c r="J716" s="168">
        <f>IFERROR(MIN('MP Calculations'!$E$30/I716,1),"-")</f>
        <v>0.24630200300931615</v>
      </c>
      <c r="K716" s="12"/>
      <c r="L716" s="159">
        <v>29.975376000000001</v>
      </c>
      <c r="M716" s="187" t="s">
        <v>280</v>
      </c>
      <c r="N716" s="272">
        <v>297.51652200000001</v>
      </c>
      <c r="O716" s="186">
        <f t="shared" si="34"/>
        <v>8918.1696131622721</v>
      </c>
      <c r="P716" s="186">
        <f t="shared" si="35"/>
        <v>2196.5630388986856</v>
      </c>
      <c r="Q716" s="215">
        <f>IF(P716="-",0,P716/(1+'General inputs'!$H$30)^'MP Calculations'!$C$40)</f>
        <v>4879.2013283474198</v>
      </c>
    </row>
    <row r="717" spans="3:17">
      <c r="C717" s="159"/>
      <c r="D717" s="165" t="s">
        <v>291</v>
      </c>
      <c r="E717" s="162">
        <v>26665</v>
      </c>
      <c r="F717" s="166" t="str">
        <f t="shared" si="33"/>
        <v>Date check - OK</v>
      </c>
      <c r="G717" s="68"/>
      <c r="H717" s="162" t="s">
        <v>279</v>
      </c>
      <c r="I717" s="173">
        <v>150735.53351548137</v>
      </c>
      <c r="J717" s="168">
        <f>IFERROR(MIN('MP Calculations'!$E$30/I717,1),"-")</f>
        <v>0.24630200300931615</v>
      </c>
      <c r="K717" s="12"/>
      <c r="L717" s="159">
        <v>30.282274999999998</v>
      </c>
      <c r="M717" s="187" t="s">
        <v>280</v>
      </c>
      <c r="N717" s="272">
        <v>297.51652200000001</v>
      </c>
      <c r="O717" s="186">
        <f t="shared" si="34"/>
        <v>9009.4771362475494</v>
      </c>
      <c r="P717" s="186">
        <f t="shared" si="35"/>
        <v>2219.0522647244088</v>
      </c>
      <c r="Q717" s="215">
        <f>IF(P717="-",0,P717/(1+'General inputs'!$H$30)^'MP Calculations'!$C$40)</f>
        <v>4929.1563984178838</v>
      </c>
    </row>
    <row r="718" spans="3:17">
      <c r="C718" s="159"/>
      <c r="D718" s="165" t="s">
        <v>291</v>
      </c>
      <c r="E718" s="162">
        <v>26665</v>
      </c>
      <c r="F718" s="166" t="str">
        <f t="shared" si="33"/>
        <v>Date check - OK</v>
      </c>
      <c r="G718" s="68"/>
      <c r="H718" s="162" t="s">
        <v>279</v>
      </c>
      <c r="I718" s="173">
        <v>150735.53351548137</v>
      </c>
      <c r="J718" s="168">
        <f>IFERROR(MIN('MP Calculations'!$E$30/I718,1),"-")</f>
        <v>0.24630200300931615</v>
      </c>
      <c r="K718" s="12"/>
      <c r="L718" s="159">
        <v>62.885939</v>
      </c>
      <c r="M718" s="187" t="s">
        <v>280</v>
      </c>
      <c r="N718" s="272">
        <v>297.51652200000001</v>
      </c>
      <c r="O718" s="186">
        <f t="shared" si="34"/>
        <v>18709.605853984158</v>
      </c>
      <c r="P718" s="186">
        <f t="shared" si="35"/>
        <v>4608.2133973511254</v>
      </c>
      <c r="Q718" s="215">
        <f>IF(P718="-",0,P718/(1+'General inputs'!$H$30)^'MP Calculations'!$C$40)</f>
        <v>10236.173754857149</v>
      </c>
    </row>
    <row r="719" spans="3:17">
      <c r="C719" s="159"/>
      <c r="D719" s="165" t="s">
        <v>278</v>
      </c>
      <c r="E719" s="162">
        <v>26665</v>
      </c>
      <c r="F719" s="166" t="str">
        <f t="shared" si="33"/>
        <v>Date check - OK</v>
      </c>
      <c r="G719" s="68"/>
      <c r="H719" s="162" t="s">
        <v>279</v>
      </c>
      <c r="I719" s="173">
        <v>150735.53351548137</v>
      </c>
      <c r="J719" s="168">
        <f>IFERROR(MIN('MP Calculations'!$E$30/I719,1),"-")</f>
        <v>0.24630200300931615</v>
      </c>
      <c r="K719" s="12"/>
      <c r="L719" s="159">
        <v>38.391762</v>
      </c>
      <c r="M719" s="187" t="s">
        <v>280</v>
      </c>
      <c r="N719" s="272">
        <v>192.78728599999999</v>
      </c>
      <c r="O719" s="186">
        <f t="shared" si="34"/>
        <v>7401.4436007379318</v>
      </c>
      <c r="P719" s="186">
        <f t="shared" si="35"/>
        <v>1822.9903840222378</v>
      </c>
      <c r="Q719" s="215">
        <f>IF(P719="-",0,P719/(1+'General inputs'!$H$30)^'MP Calculations'!$C$40)</f>
        <v>4049.3884972887126</v>
      </c>
    </row>
    <row r="720" spans="3:17">
      <c r="C720" s="159"/>
      <c r="D720" s="165" t="s">
        <v>278</v>
      </c>
      <c r="E720" s="162">
        <v>26665</v>
      </c>
      <c r="F720" s="166" t="str">
        <f t="shared" si="33"/>
        <v>Date check - OK</v>
      </c>
      <c r="G720" s="68"/>
      <c r="H720" s="162" t="s">
        <v>279</v>
      </c>
      <c r="I720" s="173">
        <v>150735.53351548137</v>
      </c>
      <c r="J720" s="168">
        <f>IFERROR(MIN('MP Calculations'!$E$30/I720,1),"-")</f>
        <v>0.24630200300931615</v>
      </c>
      <c r="K720" s="12"/>
      <c r="L720" s="159">
        <v>0.45884399999999997</v>
      </c>
      <c r="M720" s="187" t="s">
        <v>280</v>
      </c>
      <c r="N720" s="272">
        <v>192.78728599999999</v>
      </c>
      <c r="O720" s="186">
        <f t="shared" si="34"/>
        <v>88.459289457383989</v>
      </c>
      <c r="P720" s="186">
        <f t="shared" si="35"/>
        <v>21.787700178134561</v>
      </c>
      <c r="Q720" s="215">
        <f>IF(P720="-",0,P720/(1+'General inputs'!$H$30)^'MP Calculations'!$C$40)</f>
        <v>48.396778862349215</v>
      </c>
    </row>
    <row r="721" spans="3:17">
      <c r="C721" s="159"/>
      <c r="D721" s="165" t="s">
        <v>278</v>
      </c>
      <c r="E721" s="162">
        <v>26665</v>
      </c>
      <c r="F721" s="166" t="str">
        <f t="shared" si="33"/>
        <v>Date check - OK</v>
      </c>
      <c r="G721" s="68"/>
      <c r="H721" s="162" t="s">
        <v>279</v>
      </c>
      <c r="I721" s="173">
        <v>150735.53351548137</v>
      </c>
      <c r="J721" s="168">
        <f>IFERROR(MIN('MP Calculations'!$E$30/I721,1),"-")</f>
        <v>0.24630200300931615</v>
      </c>
      <c r="K721" s="12"/>
      <c r="L721" s="159">
        <v>0.456044</v>
      </c>
      <c r="M721" s="187" t="s">
        <v>280</v>
      </c>
      <c r="N721" s="272">
        <v>192.78728599999999</v>
      </c>
      <c r="O721" s="186">
        <f t="shared" si="34"/>
        <v>87.919485056583994</v>
      </c>
      <c r="P721" s="186">
        <f t="shared" si="35"/>
        <v>21.654745272984279</v>
      </c>
      <c r="Q721" s="215">
        <f>IF(P721="-",0,P721/(1+'General inputs'!$H$30)^'MP Calculations'!$C$40)</f>
        <v>48.101447593302275</v>
      </c>
    </row>
    <row r="722" spans="3:17">
      <c r="C722" s="159"/>
      <c r="D722" s="165" t="s">
        <v>278</v>
      </c>
      <c r="E722" s="162">
        <v>26665</v>
      </c>
      <c r="F722" s="166" t="str">
        <f t="shared" si="33"/>
        <v>Date check - OK</v>
      </c>
      <c r="G722" s="68"/>
      <c r="H722" s="162" t="s">
        <v>279</v>
      </c>
      <c r="I722" s="173">
        <v>150735.53351548137</v>
      </c>
      <c r="J722" s="168">
        <f>IFERROR(MIN('MP Calculations'!$E$30/I722,1),"-")</f>
        <v>0.24630200300931615</v>
      </c>
      <c r="K722" s="12"/>
      <c r="L722" s="159">
        <v>27.237310000000001</v>
      </c>
      <c r="M722" s="187" t="s">
        <v>280</v>
      </c>
      <c r="N722" s="272">
        <v>192.78728599999999</v>
      </c>
      <c r="O722" s="186">
        <f t="shared" si="34"/>
        <v>5251.0070728406599</v>
      </c>
      <c r="P722" s="186">
        <f t="shared" si="35"/>
        <v>1293.3335598567405</v>
      </c>
      <c r="Q722" s="215">
        <f>IF(P722="-",0,P722/(1+'General inputs'!$H$30)^'MP Calculations'!$C$40)</f>
        <v>2872.8676170446884</v>
      </c>
    </row>
    <row r="723" spans="3:17">
      <c r="C723" s="159"/>
      <c r="D723" s="165" t="s">
        <v>278</v>
      </c>
      <c r="E723" s="162">
        <v>26665</v>
      </c>
      <c r="F723" s="166" t="str">
        <f t="shared" si="33"/>
        <v>Date check - OK</v>
      </c>
      <c r="G723" s="68"/>
      <c r="H723" s="162" t="s">
        <v>279</v>
      </c>
      <c r="I723" s="173">
        <v>150735.53351548137</v>
      </c>
      <c r="J723" s="168">
        <f>IFERROR(MIN('MP Calculations'!$E$30/I723,1),"-")</f>
        <v>0.24630200300931615</v>
      </c>
      <c r="K723" s="12"/>
      <c r="L723" s="159">
        <v>1.107545</v>
      </c>
      <c r="M723" s="187" t="s">
        <v>280</v>
      </c>
      <c r="N723" s="272">
        <v>192.78728599999999</v>
      </c>
      <c r="O723" s="186">
        <f t="shared" si="34"/>
        <v>213.52059467287</v>
      </c>
      <c r="P723" s="186">
        <f t="shared" si="35"/>
        <v>52.590550151668204</v>
      </c>
      <c r="Q723" s="215">
        <f>IF(P723="-",0,P723/(1+'General inputs'!$H$30)^'MP Calculations'!$C$40)</f>
        <v>116.81881084878646</v>
      </c>
    </row>
    <row r="724" spans="3:17">
      <c r="C724" s="159"/>
      <c r="D724" s="165" t="s">
        <v>278</v>
      </c>
      <c r="E724" s="162">
        <v>26665</v>
      </c>
      <c r="F724" s="166" t="str">
        <f t="shared" si="33"/>
        <v>Date check - OK</v>
      </c>
      <c r="G724" s="68"/>
      <c r="H724" s="162" t="s">
        <v>279</v>
      </c>
      <c r="I724" s="173">
        <v>150735.53351548137</v>
      </c>
      <c r="J724" s="168">
        <f>IFERROR(MIN('MP Calculations'!$E$30/I724,1),"-")</f>
        <v>0.24630200300931615</v>
      </c>
      <c r="K724" s="12"/>
      <c r="L724" s="159">
        <v>1.355836</v>
      </c>
      <c r="M724" s="187" t="s">
        <v>280</v>
      </c>
      <c r="N724" s="272">
        <v>192.78728599999999</v>
      </c>
      <c r="O724" s="186">
        <f t="shared" si="34"/>
        <v>261.38794270109599</v>
      </c>
      <c r="P724" s="186">
        <f t="shared" si="35"/>
        <v>64.380373849764297</v>
      </c>
      <c r="Q724" s="215">
        <f>IF(P724="-",0,P724/(1+'General inputs'!$H$30)^'MP Calculations'!$C$40)</f>
        <v>143.00741660697778</v>
      </c>
    </row>
    <row r="725" spans="3:17">
      <c r="C725" s="159"/>
      <c r="D725" s="165" t="s">
        <v>278</v>
      </c>
      <c r="E725" s="162">
        <v>26665</v>
      </c>
      <c r="F725" s="166" t="str">
        <f t="shared" si="33"/>
        <v>Date check - OK</v>
      </c>
      <c r="G725" s="68"/>
      <c r="H725" s="162" t="s">
        <v>279</v>
      </c>
      <c r="I725" s="173">
        <v>150735.53351548137</v>
      </c>
      <c r="J725" s="168">
        <f>IFERROR(MIN('MP Calculations'!$E$30/I725,1),"-")</f>
        <v>0.24630200300931615</v>
      </c>
      <c r="K725" s="12"/>
      <c r="L725" s="159">
        <v>1.279312</v>
      </c>
      <c r="M725" s="187" t="s">
        <v>280</v>
      </c>
      <c r="N725" s="272">
        <v>192.78728599999999</v>
      </c>
      <c r="O725" s="186">
        <f t="shared" si="34"/>
        <v>246.63508842723201</v>
      </c>
      <c r="P725" s="186">
        <f t="shared" si="35"/>
        <v>60.746716292007051</v>
      </c>
      <c r="Q725" s="215">
        <f>IF(P725="-",0,P725/(1+'General inputs'!$H$30)^'MP Calculations'!$C$40)</f>
        <v>134.93601302392472</v>
      </c>
    </row>
    <row r="726" spans="3:17">
      <c r="C726" s="159"/>
      <c r="D726" s="165" t="s">
        <v>278</v>
      </c>
      <c r="E726" s="162">
        <v>26665</v>
      </c>
      <c r="F726" s="166" t="str">
        <f t="shared" si="33"/>
        <v>Date check - OK</v>
      </c>
      <c r="G726" s="68"/>
      <c r="H726" s="162" t="s">
        <v>279</v>
      </c>
      <c r="I726" s="173">
        <v>150735.53351548137</v>
      </c>
      <c r="J726" s="168">
        <f>IFERROR(MIN('MP Calculations'!$E$30/I726,1),"-")</f>
        <v>0.24630200300931615</v>
      </c>
      <c r="K726" s="12"/>
      <c r="L726" s="159">
        <v>5.4552319999999996</v>
      </c>
      <c r="M726" s="187" t="s">
        <v>280</v>
      </c>
      <c r="N726" s="272">
        <v>192.78728599999999</v>
      </c>
      <c r="O726" s="186">
        <f t="shared" si="34"/>
        <v>1051.6993717803518</v>
      </c>
      <c r="P726" s="186">
        <f t="shared" si="35"/>
        <v>259.03566183314013</v>
      </c>
      <c r="Q726" s="215">
        <f>IF(P726="-",0,P726/(1+'General inputs'!$H$30)^'MP Calculations'!$C$40)</f>
        <v>575.39306768054291</v>
      </c>
    </row>
    <row r="727" spans="3:17">
      <c r="C727" s="159"/>
      <c r="D727" s="165" t="s">
        <v>289</v>
      </c>
      <c r="E727" s="162">
        <v>26665</v>
      </c>
      <c r="F727" s="166" t="str">
        <f t="shared" ref="F727:F790" si="36">IF(E727="","-",IF(OR(E727&lt;$E$15,E727&gt;$E$16),"ERROR - date outside of range","Date check - OK"))</f>
        <v>Date check - OK</v>
      </c>
      <c r="G727" s="68"/>
      <c r="H727" s="162" t="s">
        <v>279</v>
      </c>
      <c r="I727" s="173">
        <v>150735.53351548137</v>
      </c>
      <c r="J727" s="168">
        <f>IFERROR(MIN('MP Calculations'!$E$30/I727,1),"-")</f>
        <v>0.24630200300931615</v>
      </c>
      <c r="K727" s="12"/>
      <c r="L727" s="159">
        <v>32.844431</v>
      </c>
      <c r="M727" s="187" t="s">
        <v>280</v>
      </c>
      <c r="N727" s="272">
        <v>315.45229399999999</v>
      </c>
      <c r="O727" s="186">
        <f t="shared" ref="O727:O790" si="37">IF(N727="","-",L727*N727)</f>
        <v>10360.851104074714</v>
      </c>
      <c r="P727" s="186">
        <f t="shared" ref="P727:P790" si="38">IF(O727="-","-",IF(OR(E727&lt;$E$15,E727&gt;$E$16),0,O727*J727))</f>
        <v>2551.898379814887</v>
      </c>
      <c r="Q727" s="215">
        <f>IF(P727="-",0,P727/(1+'General inputs'!$H$30)^'MP Calculations'!$C$40)</f>
        <v>5668.5038144151013</v>
      </c>
    </row>
    <row r="728" spans="3:17">
      <c r="C728" s="159"/>
      <c r="D728" s="165" t="s">
        <v>289</v>
      </c>
      <c r="E728" s="162">
        <v>26665</v>
      </c>
      <c r="F728" s="166" t="str">
        <f t="shared" si="36"/>
        <v>Date check - OK</v>
      </c>
      <c r="G728" s="68"/>
      <c r="H728" s="162" t="s">
        <v>279</v>
      </c>
      <c r="I728" s="173">
        <v>150735.53351548137</v>
      </c>
      <c r="J728" s="168">
        <f>IFERROR(MIN('MP Calculations'!$E$30/I728,1),"-")</f>
        <v>0.24630200300931615</v>
      </c>
      <c r="K728" s="12"/>
      <c r="L728" s="159">
        <v>105.71496399999999</v>
      </c>
      <c r="M728" s="187" t="s">
        <v>280</v>
      </c>
      <c r="N728" s="272">
        <v>315.45229399999999</v>
      </c>
      <c r="O728" s="186">
        <f t="shared" si="37"/>
        <v>33348.027903927417</v>
      </c>
      <c r="P728" s="186">
        <f t="shared" si="38"/>
        <v>8213.6860691478905</v>
      </c>
      <c r="Q728" s="215">
        <f>IF(P728="-",0,P728/(1+'General inputs'!$H$30)^'MP Calculations'!$C$40)</f>
        <v>18244.970560602957</v>
      </c>
    </row>
    <row r="729" spans="3:17">
      <c r="C729" s="159"/>
      <c r="D729" s="165" t="s">
        <v>282</v>
      </c>
      <c r="E729" s="162">
        <v>26732</v>
      </c>
      <c r="F729" s="166" t="str">
        <f t="shared" si="36"/>
        <v>Date check - OK</v>
      </c>
      <c r="G729" s="68"/>
      <c r="H729" s="162" t="s">
        <v>279</v>
      </c>
      <c r="I729" s="173">
        <v>150735.53351548137</v>
      </c>
      <c r="J729" s="168">
        <f>IFERROR(MIN('MP Calculations'!$E$30/I729,1),"-")</f>
        <v>0.24630200300931615</v>
      </c>
      <c r="K729" s="12"/>
      <c r="L729" s="159">
        <v>85.551925999999995</v>
      </c>
      <c r="M729" s="187" t="s">
        <v>280</v>
      </c>
      <c r="N729" s="272">
        <v>237.97403299999999</v>
      </c>
      <c r="O729" s="186">
        <f t="shared" si="37"/>
        <v>20359.136861137555</v>
      </c>
      <c r="P729" s="186">
        <f t="shared" si="38"/>
        <v>5014.4961884389813</v>
      </c>
      <c r="Q729" s="215">
        <f>IF(P729="-",0,P729/(1+'General inputs'!$H$30)^'MP Calculations'!$C$40)</f>
        <v>11138.64525185296</v>
      </c>
    </row>
    <row r="730" spans="3:17">
      <c r="C730" s="159"/>
      <c r="D730" s="165" t="s">
        <v>282</v>
      </c>
      <c r="E730" s="162">
        <v>26732</v>
      </c>
      <c r="F730" s="166" t="str">
        <f t="shared" si="36"/>
        <v>Date check - OK</v>
      </c>
      <c r="G730" s="68"/>
      <c r="H730" s="162" t="s">
        <v>279</v>
      </c>
      <c r="I730" s="173">
        <v>150735.53351548137</v>
      </c>
      <c r="J730" s="168">
        <f>IFERROR(MIN('MP Calculations'!$E$30/I730,1),"-")</f>
        <v>0.24630200300931615</v>
      </c>
      <c r="K730" s="12"/>
      <c r="L730" s="159">
        <v>86.013255000000001</v>
      </c>
      <c r="M730" s="187" t="s">
        <v>280</v>
      </c>
      <c r="N730" s="272">
        <v>237.97403299999999</v>
      </c>
      <c r="O730" s="186">
        <f t="shared" si="37"/>
        <v>20468.921183807415</v>
      </c>
      <c r="P730" s="186">
        <f t="shared" si="38"/>
        <v>5041.5362870115887</v>
      </c>
      <c r="Q730" s="215">
        <f>IF(P730="-",0,P730/(1+'General inputs'!$H$30)^'MP Calculations'!$C$40)</f>
        <v>11198.709125521826</v>
      </c>
    </row>
    <row r="731" spans="3:17">
      <c r="C731" s="159"/>
      <c r="D731" s="165" t="s">
        <v>282</v>
      </c>
      <c r="E731" s="162">
        <v>26732</v>
      </c>
      <c r="F731" s="166" t="str">
        <f t="shared" si="36"/>
        <v>Date check - OK</v>
      </c>
      <c r="G731" s="68"/>
      <c r="H731" s="162" t="s">
        <v>279</v>
      </c>
      <c r="I731" s="173">
        <v>150735.53351548137</v>
      </c>
      <c r="J731" s="168">
        <f>IFERROR(MIN('MP Calculations'!$E$30/I731,1),"-")</f>
        <v>0.24630200300931615</v>
      </c>
      <c r="K731" s="12"/>
      <c r="L731" s="159">
        <v>9.0665980000000008</v>
      </c>
      <c r="M731" s="187" t="s">
        <v>280</v>
      </c>
      <c r="N731" s="272">
        <v>237.97403299999999</v>
      </c>
      <c r="O731" s="186">
        <f t="shared" si="37"/>
        <v>2157.6148916497341</v>
      </c>
      <c r="P731" s="186">
        <f t="shared" si="38"/>
        <v>531.42486953605817</v>
      </c>
      <c r="Q731" s="215">
        <f>IF(P731="-",0,P731/(1+'General inputs'!$H$30)^'MP Calculations'!$C$40)</f>
        <v>1180.4482199870004</v>
      </c>
    </row>
    <row r="732" spans="3:17">
      <c r="C732" s="159"/>
      <c r="D732" s="165" t="s">
        <v>282</v>
      </c>
      <c r="E732" s="162">
        <v>26732</v>
      </c>
      <c r="F732" s="166" t="str">
        <f t="shared" si="36"/>
        <v>Date check - OK</v>
      </c>
      <c r="G732" s="68"/>
      <c r="H732" s="162" t="s">
        <v>279</v>
      </c>
      <c r="I732" s="173">
        <v>150735.53351548137</v>
      </c>
      <c r="J732" s="168">
        <f>IFERROR(MIN('MP Calculations'!$E$30/I732,1),"-")</f>
        <v>0.24630200300931615</v>
      </c>
      <c r="K732" s="12"/>
      <c r="L732" s="159">
        <v>8.6382969999999997</v>
      </c>
      <c r="M732" s="187" t="s">
        <v>280</v>
      </c>
      <c r="N732" s="272">
        <v>237.97403299999999</v>
      </c>
      <c r="O732" s="186">
        <f t="shared" si="37"/>
        <v>2055.690375341801</v>
      </c>
      <c r="P732" s="186">
        <f t="shared" si="38"/>
        <v>506.32065701365849</v>
      </c>
      <c r="Q732" s="215">
        <f>IF(P732="-",0,P732/(1+'General inputs'!$H$30)^'MP Calculations'!$C$40)</f>
        <v>1124.6845087174972</v>
      </c>
    </row>
    <row r="733" spans="3:17">
      <c r="C733" s="159"/>
      <c r="D733" s="165" t="s">
        <v>282</v>
      </c>
      <c r="E733" s="162">
        <v>26732</v>
      </c>
      <c r="F733" s="166" t="str">
        <f t="shared" si="36"/>
        <v>Date check - OK</v>
      </c>
      <c r="G733" s="68"/>
      <c r="H733" s="162" t="s">
        <v>279</v>
      </c>
      <c r="I733" s="173">
        <v>150735.53351548137</v>
      </c>
      <c r="J733" s="168">
        <f>IFERROR(MIN('MP Calculations'!$E$30/I733,1),"-")</f>
        <v>0.24630200300931615</v>
      </c>
      <c r="K733" s="12"/>
      <c r="L733" s="159">
        <v>142.62099000000001</v>
      </c>
      <c r="M733" s="187" t="s">
        <v>280</v>
      </c>
      <c r="N733" s="272">
        <v>237.97403299999999</v>
      </c>
      <c r="O733" s="186">
        <f t="shared" si="37"/>
        <v>33940.092180752668</v>
      </c>
      <c r="P733" s="186">
        <f t="shared" si="38"/>
        <v>8359.5126864402118</v>
      </c>
      <c r="Q733" s="215">
        <f>IF(P733="-",0,P733/(1+'General inputs'!$H$30)^'MP Calculations'!$C$40)</f>
        <v>18568.893622313877</v>
      </c>
    </row>
    <row r="734" spans="3:17">
      <c r="C734" s="159"/>
      <c r="D734" s="165" t="s">
        <v>282</v>
      </c>
      <c r="E734" s="162">
        <v>26732</v>
      </c>
      <c r="F734" s="166" t="str">
        <f t="shared" si="36"/>
        <v>Date check - OK</v>
      </c>
      <c r="G734" s="68"/>
      <c r="H734" s="162" t="s">
        <v>279</v>
      </c>
      <c r="I734" s="173">
        <v>150735.53351548137</v>
      </c>
      <c r="J734" s="168">
        <f>IFERROR(MIN('MP Calculations'!$E$30/I734,1),"-")</f>
        <v>0.24630200300931615</v>
      </c>
      <c r="K734" s="12"/>
      <c r="L734" s="159">
        <v>42.896582000000002</v>
      </c>
      <c r="M734" s="187" t="s">
        <v>280</v>
      </c>
      <c r="N734" s="272">
        <v>237.97403299999999</v>
      </c>
      <c r="O734" s="186">
        <f t="shared" si="37"/>
        <v>10208.272620455205</v>
      </c>
      <c r="P734" s="186">
        <f t="shared" si="38"/>
        <v>2514.3179936832776</v>
      </c>
      <c r="Q734" s="215">
        <f>IF(P734="-",0,P734/(1+'General inputs'!$H$30)^'MP Calculations'!$C$40)</f>
        <v>5585.0269158758765</v>
      </c>
    </row>
    <row r="735" spans="3:17">
      <c r="C735" s="159"/>
      <c r="D735" s="165" t="s">
        <v>282</v>
      </c>
      <c r="E735" s="162">
        <v>26732</v>
      </c>
      <c r="F735" s="166" t="str">
        <f t="shared" si="36"/>
        <v>Date check - OK</v>
      </c>
      <c r="G735" s="68"/>
      <c r="H735" s="162" t="s">
        <v>279</v>
      </c>
      <c r="I735" s="173">
        <v>150735.53351548137</v>
      </c>
      <c r="J735" s="168">
        <f>IFERROR(MIN('MP Calculations'!$E$30/I735,1),"-")</f>
        <v>0.24630200300931615</v>
      </c>
      <c r="K735" s="12"/>
      <c r="L735" s="159">
        <v>4.0994809999999999</v>
      </c>
      <c r="M735" s="187" t="s">
        <v>280</v>
      </c>
      <c r="N735" s="272">
        <v>237.97403299999999</v>
      </c>
      <c r="O735" s="186">
        <f t="shared" si="37"/>
        <v>975.57002677687296</v>
      </c>
      <c r="P735" s="186">
        <f t="shared" si="38"/>
        <v>240.28485167099601</v>
      </c>
      <c r="Q735" s="215">
        <f>IF(P735="-",0,P735/(1+'General inputs'!$H$30)^'MP Calculations'!$C$40)</f>
        <v>533.742099221839</v>
      </c>
    </row>
    <row r="736" spans="3:17">
      <c r="C736" s="159"/>
      <c r="D736" s="165" t="s">
        <v>282</v>
      </c>
      <c r="E736" s="162">
        <v>26732</v>
      </c>
      <c r="F736" s="166" t="str">
        <f t="shared" si="36"/>
        <v>Date check - OK</v>
      </c>
      <c r="G736" s="68"/>
      <c r="H736" s="162" t="s">
        <v>279</v>
      </c>
      <c r="I736" s="173">
        <v>150735.53351548137</v>
      </c>
      <c r="J736" s="168">
        <f>IFERROR(MIN('MP Calculations'!$E$30/I736,1),"-")</f>
        <v>0.24630200300931615</v>
      </c>
      <c r="K736" s="12"/>
      <c r="L736" s="159">
        <v>204.668092</v>
      </c>
      <c r="M736" s="187" t="s">
        <v>280</v>
      </c>
      <c r="N736" s="272">
        <v>237.97403299999999</v>
      </c>
      <c r="O736" s="186">
        <f t="shared" si="37"/>
        <v>48705.691279655031</v>
      </c>
      <c r="P736" s="186">
        <f t="shared" si="38"/>
        <v>11996.309320132417</v>
      </c>
      <c r="Q736" s="215">
        <f>IF(P736="-",0,P736/(1+'General inputs'!$H$30)^'MP Calculations'!$C$40)</f>
        <v>26647.270000228928</v>
      </c>
    </row>
    <row r="737" spans="3:17">
      <c r="C737" s="159"/>
      <c r="D737" s="165" t="s">
        <v>282</v>
      </c>
      <c r="E737" s="162">
        <v>26732</v>
      </c>
      <c r="F737" s="166" t="str">
        <f t="shared" si="36"/>
        <v>Date check - OK</v>
      </c>
      <c r="G737" s="68"/>
      <c r="H737" s="162" t="s">
        <v>279</v>
      </c>
      <c r="I737" s="173">
        <v>150735.53351548137</v>
      </c>
      <c r="J737" s="168">
        <f>IFERROR(MIN('MP Calculations'!$E$30/I737,1),"-")</f>
        <v>0.24630200300931615</v>
      </c>
      <c r="K737" s="12"/>
      <c r="L737" s="159">
        <v>1.0461149999999999</v>
      </c>
      <c r="M737" s="187" t="s">
        <v>280</v>
      </c>
      <c r="N737" s="272">
        <v>237.97403299999999</v>
      </c>
      <c r="O737" s="186">
        <f t="shared" si="37"/>
        <v>248.94820553179497</v>
      </c>
      <c r="P737" s="186">
        <f t="shared" si="38"/>
        <v>61.316441668056022</v>
      </c>
      <c r="Q737" s="215">
        <f>IF(P737="-",0,P737/(1+'General inputs'!$H$30)^'MP Calculations'!$C$40)</f>
        <v>136.2015377379366</v>
      </c>
    </row>
    <row r="738" spans="3:17">
      <c r="C738" s="159"/>
      <c r="D738" s="165" t="s">
        <v>282</v>
      </c>
      <c r="E738" s="162">
        <v>26732</v>
      </c>
      <c r="F738" s="166" t="str">
        <f t="shared" si="36"/>
        <v>Date check - OK</v>
      </c>
      <c r="G738" s="68"/>
      <c r="H738" s="162" t="s">
        <v>279</v>
      </c>
      <c r="I738" s="173">
        <v>150735.53351548137</v>
      </c>
      <c r="J738" s="168">
        <f>IFERROR(MIN('MP Calculations'!$E$30/I738,1),"-")</f>
        <v>0.24630200300931615</v>
      </c>
      <c r="K738" s="12"/>
      <c r="L738" s="159">
        <v>3.2991540000000001</v>
      </c>
      <c r="M738" s="187" t="s">
        <v>280</v>
      </c>
      <c r="N738" s="272">
        <v>237.97403299999999</v>
      </c>
      <c r="O738" s="186">
        <f t="shared" si="37"/>
        <v>785.11298286808199</v>
      </c>
      <c r="P738" s="186">
        <f t="shared" si="38"/>
        <v>193.37490026902751</v>
      </c>
      <c r="Q738" s="215">
        <f>IF(P738="-",0,P738/(1+'General inputs'!$H$30)^'MP Calculations'!$C$40)</f>
        <v>429.54153992081609</v>
      </c>
    </row>
    <row r="739" spans="3:17">
      <c r="C739" s="159"/>
      <c r="D739" s="165" t="s">
        <v>282</v>
      </c>
      <c r="E739" s="162">
        <v>26732</v>
      </c>
      <c r="F739" s="166" t="str">
        <f t="shared" si="36"/>
        <v>Date check - OK</v>
      </c>
      <c r="G739" s="68"/>
      <c r="H739" s="162" t="s">
        <v>279</v>
      </c>
      <c r="I739" s="173">
        <v>150735.53351548137</v>
      </c>
      <c r="J739" s="168">
        <f>IFERROR(MIN('MP Calculations'!$E$30/I739,1),"-")</f>
        <v>0.24630200300931615</v>
      </c>
      <c r="K739" s="12"/>
      <c r="L739" s="159">
        <v>12.957922</v>
      </c>
      <c r="M739" s="187" t="s">
        <v>280</v>
      </c>
      <c r="N739" s="272">
        <v>237.97403299999999</v>
      </c>
      <c r="O739" s="186">
        <f t="shared" si="37"/>
        <v>3083.648957639426</v>
      </c>
      <c r="P739" s="186">
        <f t="shared" si="38"/>
        <v>759.50891484418048</v>
      </c>
      <c r="Q739" s="215">
        <f>IF(P739="-",0,P739/(1+'General inputs'!$H$30)^'MP Calculations'!$C$40)</f>
        <v>1687.0888021758976</v>
      </c>
    </row>
    <row r="740" spans="3:17">
      <c r="C740" s="159"/>
      <c r="D740" s="165" t="s">
        <v>282</v>
      </c>
      <c r="E740" s="162">
        <v>26732</v>
      </c>
      <c r="F740" s="166" t="str">
        <f t="shared" si="36"/>
        <v>Date check - OK</v>
      </c>
      <c r="G740" s="68"/>
      <c r="H740" s="162" t="s">
        <v>279</v>
      </c>
      <c r="I740" s="173">
        <v>150735.53351548137</v>
      </c>
      <c r="J740" s="168">
        <f>IFERROR(MIN('MP Calculations'!$E$30/I740,1),"-")</f>
        <v>0.24630200300931615</v>
      </c>
      <c r="K740" s="12"/>
      <c r="L740" s="159">
        <v>120.765584</v>
      </c>
      <c r="M740" s="187" t="s">
        <v>280</v>
      </c>
      <c r="N740" s="272">
        <v>237.97403299999999</v>
      </c>
      <c r="O740" s="186">
        <f t="shared" si="37"/>
        <v>28739.073072080271</v>
      </c>
      <c r="P740" s="186">
        <f t="shared" si="38"/>
        <v>7078.4912622844713</v>
      </c>
      <c r="Q740" s="215">
        <f>IF(P740="-",0,P740/(1+'General inputs'!$H$30)^'MP Calculations'!$C$40)</f>
        <v>15723.374816936908</v>
      </c>
    </row>
    <row r="741" spans="3:17">
      <c r="C741" s="159"/>
      <c r="D741" s="165" t="s">
        <v>282</v>
      </c>
      <c r="E741" s="162">
        <v>26732</v>
      </c>
      <c r="F741" s="166" t="str">
        <f t="shared" si="36"/>
        <v>Date check - OK</v>
      </c>
      <c r="G741" s="68"/>
      <c r="H741" s="162" t="s">
        <v>279</v>
      </c>
      <c r="I741" s="173">
        <v>150735.53351548137</v>
      </c>
      <c r="J741" s="168">
        <f>IFERROR(MIN('MP Calculations'!$E$30/I741,1),"-")</f>
        <v>0.24630200300931615</v>
      </c>
      <c r="K741" s="12"/>
      <c r="L741" s="159">
        <v>0.373751</v>
      </c>
      <c r="M741" s="187" t="s">
        <v>280</v>
      </c>
      <c r="N741" s="272">
        <v>237.97403299999999</v>
      </c>
      <c r="O741" s="186">
        <f t="shared" si="37"/>
        <v>88.943032807782998</v>
      </c>
      <c r="P741" s="186">
        <f t="shared" si="38"/>
        <v>21.906847134280273</v>
      </c>
      <c r="Q741" s="215">
        <f>IF(P741="-",0,P741/(1+'General inputs'!$H$30)^'MP Calculations'!$C$40)</f>
        <v>48.661438686082839</v>
      </c>
    </row>
    <row r="742" spans="3:17">
      <c r="C742" s="159"/>
      <c r="D742" s="165" t="s">
        <v>282</v>
      </c>
      <c r="E742" s="162">
        <v>26732</v>
      </c>
      <c r="F742" s="166" t="str">
        <f t="shared" si="36"/>
        <v>Date check - OK</v>
      </c>
      <c r="G742" s="68"/>
      <c r="H742" s="162" t="s">
        <v>279</v>
      </c>
      <c r="I742" s="173">
        <v>150735.53351548137</v>
      </c>
      <c r="J742" s="168">
        <f>IFERROR(MIN('MP Calculations'!$E$30/I742,1),"-")</f>
        <v>0.24630200300931615</v>
      </c>
      <c r="K742" s="12"/>
      <c r="L742" s="159">
        <v>18.648614999999999</v>
      </c>
      <c r="M742" s="187" t="s">
        <v>280</v>
      </c>
      <c r="N742" s="272">
        <v>237.97403299999999</v>
      </c>
      <c r="O742" s="186">
        <f t="shared" si="37"/>
        <v>4437.8861214142944</v>
      </c>
      <c r="P742" s="186">
        <f t="shared" si="38"/>
        <v>1093.0602408315858</v>
      </c>
      <c r="Q742" s="215">
        <f>IF(P742="-",0,P742/(1+'General inputs'!$H$30)^'MP Calculations'!$C$40)</f>
        <v>2428.0026953850679</v>
      </c>
    </row>
    <row r="743" spans="3:17">
      <c r="C743" s="159"/>
      <c r="D743" s="165" t="s">
        <v>282</v>
      </c>
      <c r="E743" s="162">
        <v>26732</v>
      </c>
      <c r="F743" s="166" t="str">
        <f t="shared" si="36"/>
        <v>Date check - OK</v>
      </c>
      <c r="G743" s="68"/>
      <c r="H743" s="162" t="s">
        <v>279</v>
      </c>
      <c r="I743" s="173">
        <v>150735.53351548137</v>
      </c>
      <c r="J743" s="168">
        <f>IFERROR(MIN('MP Calculations'!$E$30/I743,1),"-")</f>
        <v>0.24630200300931615</v>
      </c>
      <c r="K743" s="12"/>
      <c r="L743" s="159">
        <v>4.4247329999999998</v>
      </c>
      <c r="M743" s="187" t="s">
        <v>280</v>
      </c>
      <c r="N743" s="272">
        <v>237.97403299999999</v>
      </c>
      <c r="O743" s="186">
        <f t="shared" si="37"/>
        <v>1052.971556958189</v>
      </c>
      <c r="P743" s="186">
        <f t="shared" si="38"/>
        <v>259.34900359064017</v>
      </c>
      <c r="Q743" s="215">
        <f>IF(P743="-",0,P743/(1+'General inputs'!$H$30)^'MP Calculations'!$C$40)</f>
        <v>576.08909028146377</v>
      </c>
    </row>
    <row r="744" spans="3:17">
      <c r="C744" s="159"/>
      <c r="D744" s="165" t="s">
        <v>282</v>
      </c>
      <c r="E744" s="162">
        <v>26732</v>
      </c>
      <c r="F744" s="166" t="str">
        <f t="shared" si="36"/>
        <v>Date check - OK</v>
      </c>
      <c r="G744" s="68"/>
      <c r="H744" s="162" t="s">
        <v>279</v>
      </c>
      <c r="I744" s="173">
        <v>150735.53351548137</v>
      </c>
      <c r="J744" s="168">
        <f>IFERROR(MIN('MP Calculations'!$E$30/I744,1),"-")</f>
        <v>0.24630200300931615</v>
      </c>
      <c r="K744" s="12"/>
      <c r="L744" s="159">
        <v>4.5892850000000003</v>
      </c>
      <c r="M744" s="187" t="s">
        <v>280</v>
      </c>
      <c r="N744" s="272">
        <v>237.97403299999999</v>
      </c>
      <c r="O744" s="186">
        <f t="shared" si="37"/>
        <v>1092.1306600364051</v>
      </c>
      <c r="P744" s="186">
        <f t="shared" si="38"/>
        <v>268.99396911485309</v>
      </c>
      <c r="Q744" s="215">
        <f>IF(P744="-",0,P744/(1+'General inputs'!$H$30)^'MP Calculations'!$C$40)</f>
        <v>597.51334615950111</v>
      </c>
    </row>
    <row r="745" spans="3:17">
      <c r="C745" s="159"/>
      <c r="D745" s="165" t="s">
        <v>282</v>
      </c>
      <c r="E745" s="162">
        <v>26732</v>
      </c>
      <c r="F745" s="166" t="str">
        <f t="shared" si="36"/>
        <v>Date check - OK</v>
      </c>
      <c r="G745" s="68"/>
      <c r="H745" s="162" t="s">
        <v>279</v>
      </c>
      <c r="I745" s="173">
        <v>150735.53351548137</v>
      </c>
      <c r="J745" s="168">
        <f>IFERROR(MIN('MP Calculations'!$E$30/I745,1),"-")</f>
        <v>0.24630200300931615</v>
      </c>
      <c r="K745" s="12"/>
      <c r="L745" s="159">
        <v>0.41988700000000001</v>
      </c>
      <c r="M745" s="187" t="s">
        <v>280</v>
      </c>
      <c r="N745" s="272">
        <v>237.97403299999999</v>
      </c>
      <c r="O745" s="186">
        <f t="shared" si="37"/>
        <v>99.922202794271001</v>
      </c>
      <c r="P745" s="186">
        <f t="shared" si="38"/>
        <v>24.611038693332034</v>
      </c>
      <c r="Q745" s="215">
        <f>IF(P745="-",0,P745/(1+'General inputs'!$H$30)^'MP Calculations'!$C$40)</f>
        <v>54.668229665160133</v>
      </c>
    </row>
    <row r="746" spans="3:17">
      <c r="C746" s="159"/>
      <c r="D746" s="165" t="s">
        <v>282</v>
      </c>
      <c r="E746" s="162">
        <v>26732</v>
      </c>
      <c r="F746" s="166" t="str">
        <f t="shared" si="36"/>
        <v>Date check - OK</v>
      </c>
      <c r="G746" s="68"/>
      <c r="H746" s="162" t="s">
        <v>279</v>
      </c>
      <c r="I746" s="173">
        <v>150735.53351548137</v>
      </c>
      <c r="J746" s="168">
        <f>IFERROR(MIN('MP Calculations'!$E$30/I746,1),"-")</f>
        <v>0.24630200300931615</v>
      </c>
      <c r="K746" s="12"/>
      <c r="L746" s="159">
        <v>0.39960600000000002</v>
      </c>
      <c r="M746" s="187" t="s">
        <v>280</v>
      </c>
      <c r="N746" s="272">
        <v>237.97403299999999</v>
      </c>
      <c r="O746" s="186">
        <f t="shared" si="37"/>
        <v>95.095851430997996</v>
      </c>
      <c r="P746" s="186">
        <f t="shared" si="38"/>
        <v>23.42229868533115</v>
      </c>
      <c r="Q746" s="215">
        <f>IF(P746="-",0,P746/(1+'General inputs'!$H$30)^'MP Calculations'!$C$40)</f>
        <v>52.02769455490639</v>
      </c>
    </row>
    <row r="747" spans="3:17">
      <c r="C747" s="159"/>
      <c r="D747" s="165" t="s">
        <v>282</v>
      </c>
      <c r="E747" s="162">
        <v>26732</v>
      </c>
      <c r="F747" s="166" t="str">
        <f t="shared" si="36"/>
        <v>Date check - OK</v>
      </c>
      <c r="G747" s="68"/>
      <c r="H747" s="162" t="s">
        <v>279</v>
      </c>
      <c r="I747" s="173">
        <v>150735.53351548137</v>
      </c>
      <c r="J747" s="168">
        <f>IFERROR(MIN('MP Calculations'!$E$30/I747,1),"-")</f>
        <v>0.24630200300931615</v>
      </c>
      <c r="K747" s="12"/>
      <c r="L747" s="159">
        <v>4.6497409999999997</v>
      </c>
      <c r="M747" s="187" t="s">
        <v>280</v>
      </c>
      <c r="N747" s="272">
        <v>237.97403299999999</v>
      </c>
      <c r="O747" s="186">
        <f t="shared" si="37"/>
        <v>1106.517618175453</v>
      </c>
      <c r="P747" s="186">
        <f t="shared" si="38"/>
        <v>272.53750572171174</v>
      </c>
      <c r="Q747" s="215">
        <f>IF(P747="-",0,P747/(1+'General inputs'!$H$30)^'MP Calculations'!$C$40)</f>
        <v>605.38456506515161</v>
      </c>
    </row>
    <row r="748" spans="3:17">
      <c r="C748" s="159"/>
      <c r="D748" s="165" t="s">
        <v>282</v>
      </c>
      <c r="E748" s="162">
        <v>26732</v>
      </c>
      <c r="F748" s="166" t="str">
        <f t="shared" si="36"/>
        <v>Date check - OK</v>
      </c>
      <c r="G748" s="68"/>
      <c r="H748" s="162" t="s">
        <v>279</v>
      </c>
      <c r="I748" s="173">
        <v>150735.53351548137</v>
      </c>
      <c r="J748" s="168">
        <f>IFERROR(MIN('MP Calculations'!$E$30/I748,1),"-")</f>
        <v>0.24630200300931615</v>
      </c>
      <c r="K748" s="12"/>
      <c r="L748" s="159">
        <v>85.829488999999995</v>
      </c>
      <c r="M748" s="187" t="s">
        <v>280</v>
      </c>
      <c r="N748" s="272">
        <v>237.97403299999999</v>
      </c>
      <c r="O748" s="186">
        <f t="shared" si="37"/>
        <v>20425.189647659136</v>
      </c>
      <c r="P748" s="186">
        <f t="shared" si="38"/>
        <v>5030.7651220635935</v>
      </c>
      <c r="Q748" s="215">
        <f>IF(P748="-",0,P748/(1+'General inputs'!$H$30)^'MP Calculations'!$C$40)</f>
        <v>11174.783255245662</v>
      </c>
    </row>
    <row r="749" spans="3:17">
      <c r="C749" s="159"/>
      <c r="D749" s="165" t="s">
        <v>282</v>
      </c>
      <c r="E749" s="162">
        <v>26732</v>
      </c>
      <c r="F749" s="166" t="str">
        <f t="shared" si="36"/>
        <v>Date check - OK</v>
      </c>
      <c r="G749" s="68"/>
      <c r="H749" s="162" t="s">
        <v>279</v>
      </c>
      <c r="I749" s="173">
        <v>150735.53351548137</v>
      </c>
      <c r="J749" s="168">
        <f>IFERROR(MIN('MP Calculations'!$E$30/I749,1),"-")</f>
        <v>0.24630200300931615</v>
      </c>
      <c r="K749" s="12"/>
      <c r="L749" s="159">
        <v>2.6985239999999999</v>
      </c>
      <c r="M749" s="187" t="s">
        <v>280</v>
      </c>
      <c r="N749" s="272">
        <v>237.97403299999999</v>
      </c>
      <c r="O749" s="186">
        <f t="shared" si="37"/>
        <v>642.17863942729196</v>
      </c>
      <c r="P749" s="186">
        <f t="shared" si="38"/>
        <v>158.16988518073941</v>
      </c>
      <c r="Q749" s="215">
        <f>IF(P749="-",0,P749/(1+'General inputs'!$H$30)^'MP Calculations'!$C$40)</f>
        <v>351.34102696427033</v>
      </c>
    </row>
    <row r="750" spans="3:17">
      <c r="C750" s="159"/>
      <c r="D750" s="165" t="s">
        <v>282</v>
      </c>
      <c r="E750" s="162">
        <v>26732</v>
      </c>
      <c r="F750" s="166" t="str">
        <f t="shared" si="36"/>
        <v>Date check - OK</v>
      </c>
      <c r="G750" s="68"/>
      <c r="H750" s="162" t="s">
        <v>279</v>
      </c>
      <c r="I750" s="173">
        <v>150735.53351548137</v>
      </c>
      <c r="J750" s="168">
        <f>IFERROR(MIN('MP Calculations'!$E$30/I750,1),"-")</f>
        <v>0.24630200300931615</v>
      </c>
      <c r="K750" s="12"/>
      <c r="L750" s="159">
        <v>184.562881</v>
      </c>
      <c r="M750" s="187" t="s">
        <v>280</v>
      </c>
      <c r="N750" s="272">
        <v>237.97403299999999</v>
      </c>
      <c r="O750" s="186">
        <f t="shared" si="37"/>
        <v>43921.173133669072</v>
      </c>
      <c r="P750" s="186">
        <f t="shared" si="38"/>
        <v>10817.872917341656</v>
      </c>
      <c r="Q750" s="215">
        <f>IF(P750="-",0,P750/(1+'General inputs'!$H$30)^'MP Calculations'!$C$40)</f>
        <v>24029.622174946166</v>
      </c>
    </row>
    <row r="751" spans="3:17">
      <c r="C751" s="159"/>
      <c r="D751" s="165" t="s">
        <v>282</v>
      </c>
      <c r="E751" s="162">
        <v>26732</v>
      </c>
      <c r="F751" s="166" t="str">
        <f t="shared" si="36"/>
        <v>Date check - OK</v>
      </c>
      <c r="G751" s="68"/>
      <c r="H751" s="162" t="s">
        <v>279</v>
      </c>
      <c r="I751" s="173">
        <v>150735.53351548137</v>
      </c>
      <c r="J751" s="168">
        <f>IFERROR(MIN('MP Calculations'!$E$30/I751,1),"-")</f>
        <v>0.24630200300931615</v>
      </c>
      <c r="K751" s="12"/>
      <c r="L751" s="159">
        <v>41.862005000000003</v>
      </c>
      <c r="M751" s="187" t="s">
        <v>280</v>
      </c>
      <c r="N751" s="272">
        <v>237.97403299999999</v>
      </c>
      <c r="O751" s="186">
        <f t="shared" si="37"/>
        <v>9962.0701593161648</v>
      </c>
      <c r="P751" s="186">
        <f t="shared" si="38"/>
        <v>2453.6778343589085</v>
      </c>
      <c r="Q751" s="215">
        <f>IF(P751="-",0,P751/(1+'General inputs'!$H$30)^'MP Calculations'!$C$40)</f>
        <v>5450.3275966726324</v>
      </c>
    </row>
    <row r="752" spans="3:17">
      <c r="C752" s="159"/>
      <c r="D752" s="165" t="s">
        <v>282</v>
      </c>
      <c r="E752" s="162">
        <v>26732</v>
      </c>
      <c r="F752" s="166" t="str">
        <f t="shared" si="36"/>
        <v>Date check - OK</v>
      </c>
      <c r="G752" s="68"/>
      <c r="H752" s="162" t="s">
        <v>279</v>
      </c>
      <c r="I752" s="173">
        <v>150735.53351548137</v>
      </c>
      <c r="J752" s="168">
        <f>IFERROR(MIN('MP Calculations'!$E$30/I752,1),"-")</f>
        <v>0.24630200300931615</v>
      </c>
      <c r="K752" s="12"/>
      <c r="L752" s="159">
        <v>65.491812999999993</v>
      </c>
      <c r="M752" s="187" t="s">
        <v>280</v>
      </c>
      <c r="N752" s="272">
        <v>237.97403299999999</v>
      </c>
      <c r="O752" s="186">
        <f t="shared" si="37"/>
        <v>15585.350868091828</v>
      </c>
      <c r="P752" s="186">
        <f t="shared" si="38"/>
        <v>3838.7031364140016</v>
      </c>
      <c r="Q752" s="215">
        <f>IF(P752="-",0,P752/(1+'General inputs'!$H$30)^'MP Calculations'!$C$40)</f>
        <v>8526.8690725640954</v>
      </c>
    </row>
    <row r="753" spans="3:17">
      <c r="C753" s="159"/>
      <c r="D753" s="165" t="s">
        <v>282</v>
      </c>
      <c r="E753" s="162">
        <v>26732</v>
      </c>
      <c r="F753" s="166" t="str">
        <f t="shared" si="36"/>
        <v>Date check - OK</v>
      </c>
      <c r="G753" s="68"/>
      <c r="H753" s="162" t="s">
        <v>279</v>
      </c>
      <c r="I753" s="173">
        <v>150735.53351548137</v>
      </c>
      <c r="J753" s="168">
        <f>IFERROR(MIN('MP Calculations'!$E$30/I753,1),"-")</f>
        <v>0.24630200300931615</v>
      </c>
      <c r="K753" s="12"/>
      <c r="L753" s="159">
        <v>12.697804</v>
      </c>
      <c r="M753" s="187" t="s">
        <v>280</v>
      </c>
      <c r="N753" s="272">
        <v>237.97403299999999</v>
      </c>
      <c r="O753" s="186">
        <f t="shared" si="37"/>
        <v>3021.7476281235317</v>
      </c>
      <c r="P753" s="186">
        <f t="shared" si="38"/>
        <v>744.2624933954761</v>
      </c>
      <c r="Q753" s="215">
        <f>IF(P753="-",0,P753/(1+'General inputs'!$H$30)^'MP Calculations'!$C$40)</f>
        <v>1653.2220938376015</v>
      </c>
    </row>
    <row r="754" spans="3:17">
      <c r="C754" s="159"/>
      <c r="D754" s="165" t="s">
        <v>282</v>
      </c>
      <c r="E754" s="162">
        <v>26732</v>
      </c>
      <c r="F754" s="166" t="str">
        <f t="shared" si="36"/>
        <v>Date check - OK</v>
      </c>
      <c r="G754" s="68"/>
      <c r="H754" s="162" t="s">
        <v>279</v>
      </c>
      <c r="I754" s="173">
        <v>150735.53351548137</v>
      </c>
      <c r="J754" s="168">
        <f>IFERROR(MIN('MP Calculations'!$E$30/I754,1),"-")</f>
        <v>0.24630200300931615</v>
      </c>
      <c r="K754" s="12"/>
      <c r="L754" s="159">
        <v>7.4356920000000004</v>
      </c>
      <c r="M754" s="187" t="s">
        <v>280</v>
      </c>
      <c r="N754" s="272">
        <v>237.97403299999999</v>
      </c>
      <c r="O754" s="186">
        <f t="shared" si="37"/>
        <v>1769.501613385836</v>
      </c>
      <c r="P754" s="186">
        <f t="shared" si="38"/>
        <v>435.83179170514796</v>
      </c>
      <c r="Q754" s="215">
        <f>IF(P754="-",0,P754/(1+'General inputs'!$H$30)^'MP Calculations'!$C$40)</f>
        <v>968.10836719258725</v>
      </c>
    </row>
    <row r="755" spans="3:17">
      <c r="C755" s="159"/>
      <c r="D755" s="165" t="s">
        <v>282</v>
      </c>
      <c r="E755" s="162">
        <v>26732</v>
      </c>
      <c r="F755" s="166" t="str">
        <f t="shared" si="36"/>
        <v>Date check - OK</v>
      </c>
      <c r="G755" s="68"/>
      <c r="H755" s="162" t="s">
        <v>279</v>
      </c>
      <c r="I755" s="173">
        <v>150735.53351548137</v>
      </c>
      <c r="J755" s="168">
        <f>IFERROR(MIN('MP Calculations'!$E$30/I755,1),"-")</f>
        <v>0.24630200300931615</v>
      </c>
      <c r="K755" s="12"/>
      <c r="L755" s="159">
        <v>64.632301999999996</v>
      </c>
      <c r="M755" s="187" t="s">
        <v>280</v>
      </c>
      <c r="N755" s="272">
        <v>237.97403299999999</v>
      </c>
      <c r="O755" s="186">
        <f t="shared" si="37"/>
        <v>15380.809569013965</v>
      </c>
      <c r="P755" s="186">
        <f t="shared" si="38"/>
        <v>3788.3242047529961</v>
      </c>
      <c r="Q755" s="215">
        <f>IF(P755="-",0,P755/(1+'General inputs'!$H$30)^'MP Calculations'!$C$40)</f>
        <v>8414.9629055531332</v>
      </c>
    </row>
    <row r="756" spans="3:17">
      <c r="C756" s="159"/>
      <c r="D756" s="165" t="s">
        <v>282</v>
      </c>
      <c r="E756" s="162">
        <v>26732</v>
      </c>
      <c r="F756" s="166" t="str">
        <f t="shared" si="36"/>
        <v>Date check - OK</v>
      </c>
      <c r="G756" s="68"/>
      <c r="H756" s="162" t="s">
        <v>279</v>
      </c>
      <c r="I756" s="173">
        <v>150735.53351548137</v>
      </c>
      <c r="J756" s="168">
        <f>IFERROR(MIN('MP Calculations'!$E$30/I756,1),"-")</f>
        <v>0.24630200300931615</v>
      </c>
      <c r="K756" s="12"/>
      <c r="L756" s="159">
        <v>11.877611</v>
      </c>
      <c r="M756" s="187" t="s">
        <v>280</v>
      </c>
      <c r="N756" s="272">
        <v>237.97403299999999</v>
      </c>
      <c r="O756" s="186">
        <f t="shared" si="37"/>
        <v>2826.562992075163</v>
      </c>
      <c r="P756" s="186">
        <f t="shared" si="38"/>
        <v>696.18812658011848</v>
      </c>
      <c r="Q756" s="215">
        <f>IF(P756="-",0,P756/(1+'General inputs'!$H$30)^'MP Calculations'!$C$40)</f>
        <v>1546.4350313809009</v>
      </c>
    </row>
    <row r="757" spans="3:17">
      <c r="C757" s="159"/>
      <c r="D757" s="165" t="s">
        <v>282</v>
      </c>
      <c r="E757" s="162">
        <v>26732</v>
      </c>
      <c r="F757" s="166" t="str">
        <f t="shared" si="36"/>
        <v>Date check - OK</v>
      </c>
      <c r="G757" s="68"/>
      <c r="H757" s="162" t="s">
        <v>279</v>
      </c>
      <c r="I757" s="173">
        <v>150735.53351548137</v>
      </c>
      <c r="J757" s="168">
        <f>IFERROR(MIN('MP Calculations'!$E$30/I757,1),"-")</f>
        <v>0.24630200300931615</v>
      </c>
      <c r="K757" s="12"/>
      <c r="L757" s="159">
        <v>11.531466</v>
      </c>
      <c r="M757" s="187" t="s">
        <v>280</v>
      </c>
      <c r="N757" s="272">
        <v>237.97403299999999</v>
      </c>
      <c r="O757" s="186">
        <f t="shared" si="37"/>
        <v>2744.1894704223778</v>
      </c>
      <c r="P757" s="186">
        <f t="shared" si="38"/>
        <v>675.8993632021062</v>
      </c>
      <c r="Q757" s="215">
        <f>IF(P757="-",0,P757/(1+'General inputs'!$H$30)^'MP Calculations'!$C$40)</f>
        <v>1501.3678243527079</v>
      </c>
    </row>
    <row r="758" spans="3:17">
      <c r="C758" s="159"/>
      <c r="D758" s="165" t="s">
        <v>282</v>
      </c>
      <c r="E758" s="162">
        <v>26732</v>
      </c>
      <c r="F758" s="166" t="str">
        <f t="shared" si="36"/>
        <v>Date check - OK</v>
      </c>
      <c r="G758" s="68"/>
      <c r="H758" s="162" t="s">
        <v>279</v>
      </c>
      <c r="I758" s="173">
        <v>150735.53351548137</v>
      </c>
      <c r="J758" s="168">
        <f>IFERROR(MIN('MP Calculations'!$E$30/I758,1),"-")</f>
        <v>0.24630200300931615</v>
      </c>
      <c r="K758" s="12"/>
      <c r="L758" s="159">
        <v>1.2208300000000001</v>
      </c>
      <c r="M758" s="187" t="s">
        <v>280</v>
      </c>
      <c r="N758" s="272">
        <v>237.97403299999999</v>
      </c>
      <c r="O758" s="186">
        <f t="shared" si="37"/>
        <v>290.52583870738999</v>
      </c>
      <c r="P758" s="186">
        <f t="shared" si="38"/>
        <v>71.557095999591667</v>
      </c>
      <c r="Q758" s="215">
        <f>IF(P758="-",0,P758/(1+'General inputs'!$H$30)^'MP Calculations'!$C$40)</f>
        <v>158.94899061442112</v>
      </c>
    </row>
    <row r="759" spans="3:17">
      <c r="C759" s="159"/>
      <c r="D759" s="165" t="s">
        <v>282</v>
      </c>
      <c r="E759" s="162">
        <v>26732</v>
      </c>
      <c r="F759" s="166" t="str">
        <f t="shared" si="36"/>
        <v>Date check - OK</v>
      </c>
      <c r="G759" s="68"/>
      <c r="H759" s="162" t="s">
        <v>279</v>
      </c>
      <c r="I759" s="173">
        <v>150735.53351548137</v>
      </c>
      <c r="J759" s="168">
        <f>IFERROR(MIN('MP Calculations'!$E$30/I759,1),"-")</f>
        <v>0.24630200300931615</v>
      </c>
      <c r="K759" s="12"/>
      <c r="L759" s="159">
        <v>29.485541000000001</v>
      </c>
      <c r="M759" s="187" t="s">
        <v>280</v>
      </c>
      <c r="N759" s="272">
        <v>237.97403299999999</v>
      </c>
      <c r="O759" s="186">
        <f t="shared" si="37"/>
        <v>7016.7931069568531</v>
      </c>
      <c r="P759" s="186">
        <f t="shared" si="38"/>
        <v>1728.2501969454356</v>
      </c>
      <c r="Q759" s="215">
        <f>IF(P759="-",0,P759/(1+'General inputs'!$H$30)^'MP Calculations'!$C$40)</f>
        <v>3838.9431613493521</v>
      </c>
    </row>
    <row r="760" spans="3:17">
      <c r="C760" s="159"/>
      <c r="D760" s="165" t="s">
        <v>282</v>
      </c>
      <c r="E760" s="162">
        <v>26732</v>
      </c>
      <c r="F760" s="166" t="str">
        <f t="shared" si="36"/>
        <v>Date check - OK</v>
      </c>
      <c r="G760" s="68"/>
      <c r="H760" s="162" t="s">
        <v>279</v>
      </c>
      <c r="I760" s="173">
        <v>150735.53351548137</v>
      </c>
      <c r="J760" s="168">
        <f>IFERROR(MIN('MP Calculations'!$E$30/I760,1),"-")</f>
        <v>0.24630200300931615</v>
      </c>
      <c r="K760" s="12"/>
      <c r="L760" s="159">
        <v>3.948032</v>
      </c>
      <c r="M760" s="187" t="s">
        <v>280</v>
      </c>
      <c r="N760" s="272">
        <v>237.97403299999999</v>
      </c>
      <c r="O760" s="186">
        <f t="shared" si="37"/>
        <v>939.52909745305601</v>
      </c>
      <c r="P760" s="186">
        <f t="shared" si="38"/>
        <v>231.40789858822268</v>
      </c>
      <c r="Q760" s="215">
        <f>IF(P760="-",0,P760/(1+'General inputs'!$H$30)^'MP Calculations'!$C$40)</f>
        <v>514.02382093611254</v>
      </c>
    </row>
    <row r="761" spans="3:17">
      <c r="C761" s="159"/>
      <c r="D761" s="165" t="s">
        <v>282</v>
      </c>
      <c r="E761" s="162">
        <v>26732</v>
      </c>
      <c r="F761" s="166" t="str">
        <f t="shared" si="36"/>
        <v>Date check - OK</v>
      </c>
      <c r="G761" s="68"/>
      <c r="H761" s="162" t="s">
        <v>279</v>
      </c>
      <c r="I761" s="173">
        <v>150735.53351548137</v>
      </c>
      <c r="J761" s="168">
        <f>IFERROR(MIN('MP Calculations'!$E$30/I761,1),"-")</f>
        <v>0.24630200300931615</v>
      </c>
      <c r="K761" s="12"/>
      <c r="L761" s="159">
        <v>141.01683700000001</v>
      </c>
      <c r="M761" s="187" t="s">
        <v>280</v>
      </c>
      <c r="N761" s="272">
        <v>237.97403299999999</v>
      </c>
      <c r="O761" s="186">
        <f t="shared" si="37"/>
        <v>33558.345421793623</v>
      </c>
      <c r="P761" s="186">
        <f t="shared" si="38"/>
        <v>8265.4876950662838</v>
      </c>
      <c r="Q761" s="215">
        <f>IF(P761="-",0,P761/(1+'General inputs'!$H$30)^'MP Calculations'!$C$40)</f>
        <v>18360.036942726143</v>
      </c>
    </row>
    <row r="762" spans="3:17">
      <c r="C762" s="159"/>
      <c r="D762" s="165" t="s">
        <v>282</v>
      </c>
      <c r="E762" s="162">
        <v>26732</v>
      </c>
      <c r="F762" s="166" t="str">
        <f t="shared" si="36"/>
        <v>Date check - OK</v>
      </c>
      <c r="G762" s="68"/>
      <c r="H762" s="162" t="s">
        <v>279</v>
      </c>
      <c r="I762" s="173">
        <v>150735.53351548137</v>
      </c>
      <c r="J762" s="168">
        <f>IFERROR(MIN('MP Calculations'!$E$30/I762,1),"-")</f>
        <v>0.24630200300931615</v>
      </c>
      <c r="K762" s="12"/>
      <c r="L762" s="159">
        <v>0.40056000000000003</v>
      </c>
      <c r="M762" s="187" t="s">
        <v>280</v>
      </c>
      <c r="N762" s="272">
        <v>237.97403299999999</v>
      </c>
      <c r="O762" s="186">
        <f t="shared" si="37"/>
        <v>95.322878658480008</v>
      </c>
      <c r="P762" s="186">
        <f t="shared" si="38"/>
        <v>23.478215946197622</v>
      </c>
      <c r="Q762" s="215">
        <f>IF(P762="-",0,P762/(1+'General inputs'!$H$30)^'MP Calculations'!$C$40)</f>
        <v>52.151902951690687</v>
      </c>
    </row>
    <row r="763" spans="3:17">
      <c r="C763" s="159"/>
      <c r="D763" s="165" t="s">
        <v>282</v>
      </c>
      <c r="E763" s="162">
        <v>26739</v>
      </c>
      <c r="F763" s="166" t="str">
        <f t="shared" si="36"/>
        <v>Date check - OK</v>
      </c>
      <c r="G763" s="68"/>
      <c r="H763" s="162" t="s">
        <v>279</v>
      </c>
      <c r="I763" s="173">
        <v>150735.53351548137</v>
      </c>
      <c r="J763" s="168">
        <f>IFERROR(MIN('MP Calculations'!$E$30/I763,1),"-")</f>
        <v>0.24630200300931615</v>
      </c>
      <c r="K763" s="12"/>
      <c r="L763" s="159">
        <v>1.3990009999999999</v>
      </c>
      <c r="M763" s="187" t="s">
        <v>280</v>
      </c>
      <c r="N763" s="272">
        <v>237.97403299999999</v>
      </c>
      <c r="O763" s="186">
        <f t="shared" si="37"/>
        <v>332.925910141033</v>
      </c>
      <c r="P763" s="186">
        <f t="shared" si="38"/>
        <v>82.000318521436029</v>
      </c>
      <c r="Q763" s="215">
        <f>IF(P763="-",0,P763/(1+'General inputs'!$H$30)^'MP Calculations'!$C$40)</f>
        <v>182.14640598491664</v>
      </c>
    </row>
    <row r="764" spans="3:17">
      <c r="C764" s="159"/>
      <c r="D764" s="165" t="s">
        <v>282</v>
      </c>
      <c r="E764" s="162">
        <v>26739</v>
      </c>
      <c r="F764" s="166" t="str">
        <f t="shared" si="36"/>
        <v>Date check - OK</v>
      </c>
      <c r="G764" s="68"/>
      <c r="H764" s="162" t="s">
        <v>279</v>
      </c>
      <c r="I764" s="173">
        <v>150735.53351548137</v>
      </c>
      <c r="J764" s="168">
        <f>IFERROR(MIN('MP Calculations'!$E$30/I764,1),"-")</f>
        <v>0.24630200300931615</v>
      </c>
      <c r="K764" s="12"/>
      <c r="L764" s="159">
        <v>38.403613</v>
      </c>
      <c r="M764" s="187" t="s">
        <v>280</v>
      </c>
      <c r="N764" s="272">
        <v>237.97403299999999</v>
      </c>
      <c r="O764" s="186">
        <f t="shared" si="37"/>
        <v>9139.0626673812294</v>
      </c>
      <c r="P764" s="186">
        <f t="shared" si="38"/>
        <v>2250.9694406036606</v>
      </c>
      <c r="Q764" s="215">
        <f>IF(P764="-",0,P764/(1+'General inputs'!$H$30)^'MP Calculations'!$C$40)</f>
        <v>5000.0536702873142</v>
      </c>
    </row>
    <row r="765" spans="3:17">
      <c r="C765" s="159"/>
      <c r="D765" s="165" t="s">
        <v>282</v>
      </c>
      <c r="E765" s="162">
        <v>26739</v>
      </c>
      <c r="F765" s="166" t="str">
        <f t="shared" si="36"/>
        <v>Date check - OK</v>
      </c>
      <c r="G765" s="68"/>
      <c r="H765" s="162" t="s">
        <v>279</v>
      </c>
      <c r="I765" s="173">
        <v>150735.53351548137</v>
      </c>
      <c r="J765" s="168">
        <f>IFERROR(MIN('MP Calculations'!$E$30/I765,1),"-")</f>
        <v>0.24630200300931615</v>
      </c>
      <c r="K765" s="12"/>
      <c r="L765" s="159">
        <v>0.49961499999999998</v>
      </c>
      <c r="M765" s="187" t="s">
        <v>280</v>
      </c>
      <c r="N765" s="272">
        <v>237.97403299999999</v>
      </c>
      <c r="O765" s="186">
        <f t="shared" si="37"/>
        <v>118.895396497295</v>
      </c>
      <c r="P765" s="186">
        <f t="shared" si="38"/>
        <v>29.284174305870589</v>
      </c>
      <c r="Q765" s="215">
        <f>IF(P765="-",0,P765/(1+'General inputs'!$H$30)^'MP Calculations'!$C$40)</f>
        <v>65.048614422830383</v>
      </c>
    </row>
    <row r="766" spans="3:17">
      <c r="C766" s="159"/>
      <c r="D766" s="165" t="s">
        <v>282</v>
      </c>
      <c r="E766" s="162">
        <v>26739</v>
      </c>
      <c r="F766" s="166" t="str">
        <f t="shared" si="36"/>
        <v>Date check - OK</v>
      </c>
      <c r="G766" s="68"/>
      <c r="H766" s="162" t="s">
        <v>279</v>
      </c>
      <c r="I766" s="173">
        <v>150735.53351548137</v>
      </c>
      <c r="J766" s="168">
        <f>IFERROR(MIN('MP Calculations'!$E$30/I766,1),"-")</f>
        <v>0.24630200300931615</v>
      </c>
      <c r="K766" s="12"/>
      <c r="L766" s="159">
        <v>0.698994</v>
      </c>
      <c r="M766" s="187" t="s">
        <v>280</v>
      </c>
      <c r="N766" s="272">
        <v>237.97403299999999</v>
      </c>
      <c r="O766" s="186">
        <f t="shared" si="37"/>
        <v>166.34242122280199</v>
      </c>
      <c r="P766" s="186">
        <f t="shared" si="38"/>
        <v>40.970471532595511</v>
      </c>
      <c r="Q766" s="215">
        <f>IF(P766="-",0,P766/(1+'General inputs'!$H$30)^'MP Calculations'!$C$40)</f>
        <v>91.007257968379449</v>
      </c>
    </row>
    <row r="767" spans="3:17">
      <c r="C767" s="159"/>
      <c r="D767" s="165" t="s">
        <v>282</v>
      </c>
      <c r="E767" s="162">
        <v>26739</v>
      </c>
      <c r="F767" s="166" t="str">
        <f t="shared" si="36"/>
        <v>Date check - OK</v>
      </c>
      <c r="G767" s="68"/>
      <c r="H767" s="162" t="s">
        <v>279</v>
      </c>
      <c r="I767" s="173">
        <v>150735.53351548137</v>
      </c>
      <c r="J767" s="168">
        <f>IFERROR(MIN('MP Calculations'!$E$30/I767,1),"-")</f>
        <v>0.24630200300931615</v>
      </c>
      <c r="K767" s="12"/>
      <c r="L767" s="159">
        <v>2.734048</v>
      </c>
      <c r="M767" s="187" t="s">
        <v>280</v>
      </c>
      <c r="N767" s="272">
        <v>237.97403299999999</v>
      </c>
      <c r="O767" s="186">
        <f t="shared" si="37"/>
        <v>650.63242897558393</v>
      </c>
      <c r="P767" s="186">
        <f t="shared" si="38"/>
        <v>160.25207047950295</v>
      </c>
      <c r="Q767" s="215">
        <f>IF(P767="-",0,P767/(1+'General inputs'!$H$30)^'MP Calculations'!$C$40)</f>
        <v>355.9661622759736</v>
      </c>
    </row>
    <row r="768" spans="3:17">
      <c r="C768" s="159"/>
      <c r="D768" s="165" t="s">
        <v>282</v>
      </c>
      <c r="E768" s="162">
        <v>26739</v>
      </c>
      <c r="F768" s="166" t="str">
        <f t="shared" si="36"/>
        <v>Date check - OK</v>
      </c>
      <c r="G768" s="68"/>
      <c r="H768" s="162" t="s">
        <v>279</v>
      </c>
      <c r="I768" s="173">
        <v>150735.53351548137</v>
      </c>
      <c r="J768" s="168">
        <f>IFERROR(MIN('MP Calculations'!$E$30/I768,1),"-")</f>
        <v>0.24630200300931615</v>
      </c>
      <c r="K768" s="12"/>
      <c r="L768" s="159">
        <v>34.122078999999999</v>
      </c>
      <c r="M768" s="187" t="s">
        <v>280</v>
      </c>
      <c r="N768" s="272">
        <v>237.97403299999999</v>
      </c>
      <c r="O768" s="186">
        <f t="shared" si="37"/>
        <v>8120.1687539746063</v>
      </c>
      <c r="P768" s="186">
        <f t="shared" si="38"/>
        <v>2000.0138288776084</v>
      </c>
      <c r="Q768" s="215">
        <f>IF(P768="-",0,P768/(1+'General inputs'!$H$30)^'MP Calculations'!$C$40)</f>
        <v>4442.6087290741016</v>
      </c>
    </row>
    <row r="769" spans="3:17">
      <c r="C769" s="159"/>
      <c r="D769" s="165" t="s">
        <v>282</v>
      </c>
      <c r="E769" s="162">
        <v>26739</v>
      </c>
      <c r="F769" s="166" t="str">
        <f t="shared" si="36"/>
        <v>Date check - OK</v>
      </c>
      <c r="G769" s="68"/>
      <c r="H769" s="162" t="s">
        <v>279</v>
      </c>
      <c r="I769" s="173">
        <v>150735.53351548137</v>
      </c>
      <c r="J769" s="168">
        <f>IFERROR(MIN('MP Calculations'!$E$30/I769,1),"-")</f>
        <v>0.24630200300931615</v>
      </c>
      <c r="K769" s="12"/>
      <c r="L769" s="159">
        <v>73.133409</v>
      </c>
      <c r="M769" s="187" t="s">
        <v>280</v>
      </c>
      <c r="N769" s="272">
        <v>237.97403299999999</v>
      </c>
      <c r="O769" s="186">
        <f t="shared" si="37"/>
        <v>17403.852286768495</v>
      </c>
      <c r="P769" s="186">
        <f t="shared" si="38"/>
        <v>4286.6036783093477</v>
      </c>
      <c r="Q769" s="215">
        <f>IF(P769="-",0,P769/(1+'General inputs'!$H$30)^'MP Calculations'!$C$40)</f>
        <v>9521.7856218651414</v>
      </c>
    </row>
    <row r="770" spans="3:17">
      <c r="C770" s="159"/>
      <c r="D770" s="165" t="s">
        <v>282</v>
      </c>
      <c r="E770" s="162">
        <v>26739</v>
      </c>
      <c r="F770" s="166" t="str">
        <f t="shared" si="36"/>
        <v>Date check - OK</v>
      </c>
      <c r="G770" s="68"/>
      <c r="H770" s="162" t="s">
        <v>279</v>
      </c>
      <c r="I770" s="173">
        <v>150735.53351548137</v>
      </c>
      <c r="J770" s="168">
        <f>IFERROR(MIN('MP Calculations'!$E$30/I770,1),"-")</f>
        <v>0.24630200300931615</v>
      </c>
      <c r="K770" s="12"/>
      <c r="L770" s="159">
        <v>0.69948500000000002</v>
      </c>
      <c r="M770" s="187" t="s">
        <v>280</v>
      </c>
      <c r="N770" s="272">
        <v>237.97403299999999</v>
      </c>
      <c r="O770" s="186">
        <f t="shared" si="37"/>
        <v>166.45926647300499</v>
      </c>
      <c r="P770" s="186">
        <f t="shared" si="38"/>
        <v>40.999250751762631</v>
      </c>
      <c r="Q770" s="215">
        <f>IF(P770="-",0,P770/(1+'General inputs'!$H$30)^'MP Calculations'!$C$40)</f>
        <v>91.071184931504263</v>
      </c>
    </row>
    <row r="771" spans="3:17">
      <c r="C771" s="159"/>
      <c r="D771" s="165" t="s">
        <v>282</v>
      </c>
      <c r="E771" s="162">
        <v>26739</v>
      </c>
      <c r="F771" s="166" t="str">
        <f t="shared" si="36"/>
        <v>Date check - OK</v>
      </c>
      <c r="G771" s="68"/>
      <c r="H771" s="162" t="s">
        <v>279</v>
      </c>
      <c r="I771" s="173">
        <v>150735.53351548137</v>
      </c>
      <c r="J771" s="168">
        <f>IFERROR(MIN('MP Calculations'!$E$30/I771,1),"-")</f>
        <v>0.24630200300931615</v>
      </c>
      <c r="K771" s="12"/>
      <c r="L771" s="159">
        <v>78.098872999999998</v>
      </c>
      <c r="M771" s="187" t="s">
        <v>280</v>
      </c>
      <c r="N771" s="272">
        <v>237.97403299999999</v>
      </c>
      <c r="O771" s="186">
        <f t="shared" si="37"/>
        <v>18585.503780564806</v>
      </c>
      <c r="P771" s="186">
        <f t="shared" si="38"/>
        <v>4577.6468080903296</v>
      </c>
      <c r="Q771" s="215">
        <f>IF(P771="-",0,P771/(1+'General inputs'!$H$30)^'MP Calculations'!$C$40)</f>
        <v>10168.276526194364</v>
      </c>
    </row>
    <row r="772" spans="3:17">
      <c r="C772" s="159"/>
      <c r="D772" s="165" t="s">
        <v>282</v>
      </c>
      <c r="E772" s="162">
        <v>26739</v>
      </c>
      <c r="F772" s="166" t="str">
        <f t="shared" si="36"/>
        <v>Date check - OK</v>
      </c>
      <c r="G772" s="68"/>
      <c r="H772" s="162" t="s">
        <v>279</v>
      </c>
      <c r="I772" s="173">
        <v>150735.53351548137</v>
      </c>
      <c r="J772" s="168">
        <f>IFERROR(MIN('MP Calculations'!$E$30/I772,1),"-")</f>
        <v>0.24630200300931615</v>
      </c>
      <c r="K772" s="12"/>
      <c r="L772" s="159">
        <v>45.659215000000003</v>
      </c>
      <c r="M772" s="187" t="s">
        <v>280</v>
      </c>
      <c r="N772" s="272">
        <v>237.97403299999999</v>
      </c>
      <c r="O772" s="186">
        <f t="shared" si="37"/>
        <v>10865.707537164095</v>
      </c>
      <c r="P772" s="186">
        <f t="shared" si="38"/>
        <v>2676.2455305169401</v>
      </c>
      <c r="Q772" s="215">
        <f>IF(P772="-",0,P772/(1+'General inputs'!$H$30)^'MP Calculations'!$C$40)</f>
        <v>5944.7147731435471</v>
      </c>
    </row>
    <row r="773" spans="3:17">
      <c r="C773" s="159"/>
      <c r="D773" s="165" t="s">
        <v>282</v>
      </c>
      <c r="E773" s="162">
        <v>26739</v>
      </c>
      <c r="F773" s="166" t="str">
        <f t="shared" si="36"/>
        <v>Date check - OK</v>
      </c>
      <c r="G773" s="68"/>
      <c r="H773" s="162" t="s">
        <v>279</v>
      </c>
      <c r="I773" s="173">
        <v>150735.53351548137</v>
      </c>
      <c r="J773" s="168">
        <f>IFERROR(MIN('MP Calculations'!$E$30/I773,1),"-")</f>
        <v>0.24630200300931615</v>
      </c>
      <c r="K773" s="12"/>
      <c r="L773" s="159">
        <v>49.600034000000001</v>
      </c>
      <c r="M773" s="187" t="s">
        <v>280</v>
      </c>
      <c r="N773" s="272">
        <v>237.97403299999999</v>
      </c>
      <c r="O773" s="186">
        <f t="shared" si="37"/>
        <v>11803.520127917121</v>
      </c>
      <c r="P773" s="186">
        <f t="shared" si="38"/>
        <v>2907.2306500667664</v>
      </c>
      <c r="Q773" s="215">
        <f>IF(P773="-",0,P773/(1+'General inputs'!$H$30)^'MP Calculations'!$C$40)</f>
        <v>6457.7994796498842</v>
      </c>
    </row>
    <row r="774" spans="3:17">
      <c r="C774" s="159"/>
      <c r="D774" s="165" t="s">
        <v>282</v>
      </c>
      <c r="E774" s="162">
        <v>26739</v>
      </c>
      <c r="F774" s="166" t="str">
        <f t="shared" si="36"/>
        <v>Date check - OK</v>
      </c>
      <c r="G774" s="68"/>
      <c r="H774" s="162" t="s">
        <v>279</v>
      </c>
      <c r="I774" s="173">
        <v>150735.53351548137</v>
      </c>
      <c r="J774" s="168">
        <f>IFERROR(MIN('MP Calculations'!$E$30/I774,1),"-")</f>
        <v>0.24630200300931615</v>
      </c>
      <c r="K774" s="12"/>
      <c r="L774" s="159">
        <v>64.186027999999993</v>
      </c>
      <c r="M774" s="187" t="s">
        <v>280</v>
      </c>
      <c r="N774" s="272">
        <v>237.97403299999999</v>
      </c>
      <c r="O774" s="186">
        <f t="shared" si="37"/>
        <v>15274.607945410922</v>
      </c>
      <c r="P774" s="186">
        <f t="shared" si="38"/>
        <v>3762.1665321367254</v>
      </c>
      <c r="Q774" s="215">
        <f>IF(P774="-",0,P774/(1+'General inputs'!$H$30)^'MP Calculations'!$C$40)</f>
        <v>8356.8591549593075</v>
      </c>
    </row>
    <row r="775" spans="3:17">
      <c r="C775" s="159"/>
      <c r="D775" s="165" t="s">
        <v>282</v>
      </c>
      <c r="E775" s="162">
        <v>26739</v>
      </c>
      <c r="F775" s="166" t="str">
        <f t="shared" si="36"/>
        <v>Date check - OK</v>
      </c>
      <c r="G775" s="68"/>
      <c r="H775" s="162" t="s">
        <v>279</v>
      </c>
      <c r="I775" s="173">
        <v>150735.53351548137</v>
      </c>
      <c r="J775" s="168">
        <f>IFERROR(MIN('MP Calculations'!$E$30/I775,1),"-")</f>
        <v>0.24630200300931615</v>
      </c>
      <c r="K775" s="12"/>
      <c r="L775" s="159">
        <v>0.69979899999999995</v>
      </c>
      <c r="M775" s="187" t="s">
        <v>280</v>
      </c>
      <c r="N775" s="272">
        <v>237.97403299999999</v>
      </c>
      <c r="O775" s="186">
        <f t="shared" si="37"/>
        <v>166.53399031936698</v>
      </c>
      <c r="P775" s="186">
        <f t="shared" si="38"/>
        <v>41.017655384794153</v>
      </c>
      <c r="Q775" s="215">
        <f>IF(P775="-",0,P775/(1+'General inputs'!$H$30)^'MP Calculations'!$C$40)</f>
        <v>91.11206694050874</v>
      </c>
    </row>
    <row r="776" spans="3:17">
      <c r="C776" s="159"/>
      <c r="D776" s="165" t="s">
        <v>282</v>
      </c>
      <c r="E776" s="162">
        <v>26739</v>
      </c>
      <c r="F776" s="166" t="str">
        <f t="shared" si="36"/>
        <v>Date check - OK</v>
      </c>
      <c r="G776" s="68"/>
      <c r="H776" s="162" t="s">
        <v>279</v>
      </c>
      <c r="I776" s="173">
        <v>150735.53351548137</v>
      </c>
      <c r="J776" s="168">
        <f>IFERROR(MIN('MP Calculations'!$E$30/I776,1),"-")</f>
        <v>0.24630200300931615</v>
      </c>
      <c r="K776" s="12"/>
      <c r="L776" s="159">
        <v>0.60068699999999997</v>
      </c>
      <c r="M776" s="187" t="s">
        <v>280</v>
      </c>
      <c r="N776" s="272">
        <v>237.97403299999999</v>
      </c>
      <c r="O776" s="186">
        <f t="shared" si="37"/>
        <v>142.94790796067099</v>
      </c>
      <c r="P776" s="186">
        <f t="shared" si="38"/>
        <v>35.208356056704631</v>
      </c>
      <c r="Q776" s="215">
        <f>IF(P776="-",0,P776/(1+'General inputs'!$H$30)^'MP Calculations'!$C$40)</f>
        <v>78.207934212957397</v>
      </c>
    </row>
    <row r="777" spans="3:17">
      <c r="C777" s="159"/>
      <c r="D777" s="165" t="s">
        <v>278</v>
      </c>
      <c r="E777" s="162">
        <v>26749</v>
      </c>
      <c r="F777" s="166" t="str">
        <f t="shared" si="36"/>
        <v>Date check - OK</v>
      </c>
      <c r="G777" s="68"/>
      <c r="H777" s="162" t="s">
        <v>279</v>
      </c>
      <c r="I777" s="173">
        <v>150735.53351548137</v>
      </c>
      <c r="J777" s="168">
        <f>IFERROR(MIN('MP Calculations'!$E$30/I777,1),"-")</f>
        <v>0.24630200300931615</v>
      </c>
      <c r="K777" s="12"/>
      <c r="L777" s="159">
        <v>0.49977300000000002</v>
      </c>
      <c r="M777" s="187" t="s">
        <v>280</v>
      </c>
      <c r="N777" s="272">
        <v>192.78728599999999</v>
      </c>
      <c r="O777" s="186">
        <f t="shared" si="37"/>
        <v>96.349880286078005</v>
      </c>
      <c r="P777" s="186">
        <f t="shared" si="38"/>
        <v>23.731168504168835</v>
      </c>
      <c r="Q777" s="215">
        <f>IF(P777="-",0,P777/(1+'General inputs'!$H$30)^'MP Calculations'!$C$40)</f>
        <v>52.713783687642987</v>
      </c>
    </row>
    <row r="778" spans="3:17">
      <c r="C778" s="159"/>
      <c r="D778" s="165" t="s">
        <v>278</v>
      </c>
      <c r="E778" s="162">
        <v>26749</v>
      </c>
      <c r="F778" s="166" t="str">
        <f t="shared" si="36"/>
        <v>Date check - OK</v>
      </c>
      <c r="G778" s="68"/>
      <c r="H778" s="162" t="s">
        <v>279</v>
      </c>
      <c r="I778" s="173">
        <v>150735.53351548137</v>
      </c>
      <c r="J778" s="168">
        <f>IFERROR(MIN('MP Calculations'!$E$30/I778,1),"-")</f>
        <v>0.24630200300931615</v>
      </c>
      <c r="K778" s="12"/>
      <c r="L778" s="159">
        <v>280.53877699999998</v>
      </c>
      <c r="M778" s="187" t="s">
        <v>280</v>
      </c>
      <c r="N778" s="272">
        <v>192.78728599999999</v>
      </c>
      <c r="O778" s="186">
        <f t="shared" si="37"/>
        <v>54084.309435589217</v>
      </c>
      <c r="P778" s="186">
        <f t="shared" si="38"/>
        <v>13321.073745361282</v>
      </c>
      <c r="Q778" s="215">
        <f>IF(P778="-",0,P778/(1+'General inputs'!$H$30)^'MP Calculations'!$C$40)</f>
        <v>29589.95465296027</v>
      </c>
    </row>
    <row r="779" spans="3:17">
      <c r="C779" s="159"/>
      <c r="D779" s="165" t="s">
        <v>278</v>
      </c>
      <c r="E779" s="162">
        <v>26749</v>
      </c>
      <c r="F779" s="166" t="str">
        <f t="shared" si="36"/>
        <v>Date check - OK</v>
      </c>
      <c r="G779" s="68"/>
      <c r="H779" s="162" t="s">
        <v>279</v>
      </c>
      <c r="I779" s="173">
        <v>150735.53351548137</v>
      </c>
      <c r="J779" s="168">
        <f>IFERROR(MIN('MP Calculations'!$E$30/I779,1),"-")</f>
        <v>0.24630200300931615</v>
      </c>
      <c r="K779" s="12"/>
      <c r="L779" s="159">
        <v>18.096062</v>
      </c>
      <c r="M779" s="187" t="s">
        <v>280</v>
      </c>
      <c r="N779" s="272">
        <v>192.78728599999999</v>
      </c>
      <c r="O779" s="186">
        <f t="shared" si="37"/>
        <v>3488.6906802677318</v>
      </c>
      <c r="P779" s="186">
        <f t="shared" si="38"/>
        <v>859.27150242987602</v>
      </c>
      <c r="Q779" s="215">
        <f>IF(P779="-",0,P779/(1+'General inputs'!$H$30)^'MP Calculations'!$C$40)</f>
        <v>1908.6903411472329</v>
      </c>
    </row>
    <row r="780" spans="3:17">
      <c r="C780" s="159"/>
      <c r="D780" s="165" t="s">
        <v>278</v>
      </c>
      <c r="E780" s="162">
        <v>26749</v>
      </c>
      <c r="F780" s="166" t="str">
        <f t="shared" si="36"/>
        <v>Date check - OK</v>
      </c>
      <c r="G780" s="68"/>
      <c r="H780" s="162" t="s">
        <v>279</v>
      </c>
      <c r="I780" s="173">
        <v>150735.53351548137</v>
      </c>
      <c r="J780" s="168">
        <f>IFERROR(MIN('MP Calculations'!$E$30/I780,1),"-")</f>
        <v>0.24630200300931615</v>
      </c>
      <c r="K780" s="12"/>
      <c r="L780" s="159">
        <v>1.2005440000000001</v>
      </c>
      <c r="M780" s="187" t="s">
        <v>280</v>
      </c>
      <c r="N780" s="272">
        <v>192.78728599999999</v>
      </c>
      <c r="O780" s="186">
        <f t="shared" si="37"/>
        <v>231.449619483584</v>
      </c>
      <c r="P780" s="186">
        <f t="shared" si="38"/>
        <v>57.006504874550785</v>
      </c>
      <c r="Q780" s="215">
        <f>IF(P780="-",0,P780/(1+'General inputs'!$H$30)^'MP Calculations'!$C$40)</f>
        <v>126.62792252382114</v>
      </c>
    </row>
    <row r="781" spans="3:17">
      <c r="C781" s="159"/>
      <c r="D781" s="165" t="s">
        <v>282</v>
      </c>
      <c r="E781" s="162">
        <v>26749</v>
      </c>
      <c r="F781" s="166" t="str">
        <f t="shared" si="36"/>
        <v>Date check - OK</v>
      </c>
      <c r="G781" s="68"/>
      <c r="H781" s="162" t="s">
        <v>279</v>
      </c>
      <c r="I781" s="173">
        <v>150735.53351548137</v>
      </c>
      <c r="J781" s="168">
        <f>IFERROR(MIN('MP Calculations'!$E$30/I781,1),"-")</f>
        <v>0.24630200300931615</v>
      </c>
      <c r="K781" s="12"/>
      <c r="L781" s="159">
        <v>43.988860000000003</v>
      </c>
      <c r="M781" s="187" t="s">
        <v>280</v>
      </c>
      <c r="N781" s="272">
        <v>237.97403299999999</v>
      </c>
      <c r="O781" s="186">
        <f t="shared" si="37"/>
        <v>10468.20642127238</v>
      </c>
      <c r="P781" s="186">
        <f t="shared" si="38"/>
        <v>2578.3402094743724</v>
      </c>
      <c r="Q781" s="215">
        <f>IF(P781="-",0,P781/(1+'General inputs'!$H$30)^'MP Calculations'!$C$40)</f>
        <v>5727.238759924875</v>
      </c>
    </row>
    <row r="782" spans="3:17">
      <c r="C782" s="159"/>
      <c r="D782" s="165" t="s">
        <v>278</v>
      </c>
      <c r="E782" s="162">
        <v>26749</v>
      </c>
      <c r="F782" s="166" t="str">
        <f t="shared" si="36"/>
        <v>Date check - OK</v>
      </c>
      <c r="G782" s="68"/>
      <c r="H782" s="162" t="s">
        <v>279</v>
      </c>
      <c r="I782" s="173">
        <v>150735.53351548137</v>
      </c>
      <c r="J782" s="168">
        <f>IFERROR(MIN('MP Calculations'!$E$30/I782,1),"-")</f>
        <v>0.24630200300931615</v>
      </c>
      <c r="K782" s="12"/>
      <c r="L782" s="159">
        <v>5.4362490000000001</v>
      </c>
      <c r="M782" s="187" t="s">
        <v>280</v>
      </c>
      <c r="N782" s="272">
        <v>192.78728599999999</v>
      </c>
      <c r="O782" s="186">
        <f t="shared" si="37"/>
        <v>1048.039690730214</v>
      </c>
      <c r="P782" s="186">
        <f t="shared" si="38"/>
        <v>258.13427506011595</v>
      </c>
      <c r="Q782" s="215">
        <f>IF(P782="-",0,P782/(1+'General inputs'!$H$30)^'MP Calculations'!$C$40)</f>
        <v>573.39082715185793</v>
      </c>
    </row>
    <row r="783" spans="3:17">
      <c r="C783" s="159"/>
      <c r="D783" s="165" t="s">
        <v>278</v>
      </c>
      <c r="E783" s="162">
        <v>26749</v>
      </c>
      <c r="F783" s="166" t="str">
        <f t="shared" si="36"/>
        <v>Date check - OK</v>
      </c>
      <c r="G783" s="68"/>
      <c r="H783" s="162" t="s">
        <v>279</v>
      </c>
      <c r="I783" s="173">
        <v>150735.53351548137</v>
      </c>
      <c r="J783" s="168">
        <f>IFERROR(MIN('MP Calculations'!$E$30/I783,1),"-")</f>
        <v>0.24630200300931615</v>
      </c>
      <c r="K783" s="12"/>
      <c r="L783" s="159">
        <v>1.399373</v>
      </c>
      <c r="M783" s="187" t="s">
        <v>280</v>
      </c>
      <c r="N783" s="272">
        <v>192.78728599999999</v>
      </c>
      <c r="O783" s="186">
        <f t="shared" si="37"/>
        <v>269.78132277167799</v>
      </c>
      <c r="P783" s="186">
        <f t="shared" si="38"/>
        <v>66.447680173167129</v>
      </c>
      <c r="Q783" s="215">
        <f>IF(P783="-",0,P783/(1+'General inputs'!$H$30)^'MP Calculations'!$C$40)</f>
        <v>147.59950141429815</v>
      </c>
    </row>
    <row r="784" spans="3:17">
      <c r="C784" s="159"/>
      <c r="D784" s="165" t="s">
        <v>282</v>
      </c>
      <c r="E784" s="162">
        <v>26749</v>
      </c>
      <c r="F784" s="166" t="str">
        <f t="shared" si="36"/>
        <v>Date check - OK</v>
      </c>
      <c r="G784" s="68"/>
      <c r="H784" s="162" t="s">
        <v>279</v>
      </c>
      <c r="I784" s="173">
        <v>150735.53351548137</v>
      </c>
      <c r="J784" s="168">
        <f>IFERROR(MIN('MP Calculations'!$E$30/I784,1),"-")</f>
        <v>0.24630200300931615</v>
      </c>
      <c r="K784" s="12"/>
      <c r="L784" s="159">
        <v>19.792117999999999</v>
      </c>
      <c r="M784" s="187" t="s">
        <v>280</v>
      </c>
      <c r="N784" s="272">
        <v>237.97403299999999</v>
      </c>
      <c r="O784" s="186">
        <f t="shared" si="37"/>
        <v>4710.0101420718938</v>
      </c>
      <c r="P784" s="186">
        <f t="shared" si="38"/>
        <v>1160.0849321865012</v>
      </c>
      <c r="Q784" s="215">
        <f>IF(P784="-",0,P784/(1+'General inputs'!$H$30)^'MP Calculations'!$C$40)</f>
        <v>2576.8839053934744</v>
      </c>
    </row>
    <row r="785" spans="3:17">
      <c r="C785" s="159"/>
      <c r="D785" s="165" t="s">
        <v>278</v>
      </c>
      <c r="E785" s="162">
        <v>26749</v>
      </c>
      <c r="F785" s="166" t="str">
        <f t="shared" si="36"/>
        <v>Date check - OK</v>
      </c>
      <c r="G785" s="68"/>
      <c r="H785" s="162" t="s">
        <v>279</v>
      </c>
      <c r="I785" s="173">
        <v>150735.53351548137</v>
      </c>
      <c r="J785" s="168">
        <f>IFERROR(MIN('MP Calculations'!$E$30/I785,1),"-")</f>
        <v>0.24630200300931615</v>
      </c>
      <c r="K785" s="12"/>
      <c r="L785" s="159">
        <v>11.765546000000001</v>
      </c>
      <c r="M785" s="187" t="s">
        <v>280</v>
      </c>
      <c r="N785" s="272">
        <v>192.78728599999999</v>
      </c>
      <c r="O785" s="186">
        <f t="shared" si="37"/>
        <v>2268.2476816481562</v>
      </c>
      <c r="P785" s="186">
        <f t="shared" si="38"/>
        <v>558.67394731117861</v>
      </c>
      <c r="Q785" s="215">
        <f>IF(P785="-",0,P785/(1+'General inputs'!$H$30)^'MP Calculations'!$C$40)</f>
        <v>1240.9762968608013</v>
      </c>
    </row>
    <row r="786" spans="3:17">
      <c r="C786" s="159"/>
      <c r="D786" s="165" t="s">
        <v>278</v>
      </c>
      <c r="E786" s="162">
        <v>26749</v>
      </c>
      <c r="F786" s="166" t="str">
        <f t="shared" si="36"/>
        <v>Date check - OK</v>
      </c>
      <c r="G786" s="68"/>
      <c r="H786" s="162" t="s">
        <v>279</v>
      </c>
      <c r="I786" s="173">
        <v>150735.53351548137</v>
      </c>
      <c r="J786" s="168">
        <f>IFERROR(MIN('MP Calculations'!$E$30/I786,1),"-")</f>
        <v>0.24630200300931615</v>
      </c>
      <c r="K786" s="12"/>
      <c r="L786" s="159">
        <v>1.000845</v>
      </c>
      <c r="M786" s="187" t="s">
        <v>280</v>
      </c>
      <c r="N786" s="272">
        <v>192.78728599999999</v>
      </c>
      <c r="O786" s="186">
        <f t="shared" si="37"/>
        <v>192.95019125667</v>
      </c>
      <c r="P786" s="186">
        <f t="shared" si="38"/>
        <v>47.524018587548461</v>
      </c>
      <c r="Q786" s="215">
        <f>IF(P786="-",0,P786/(1+'General inputs'!$H$30)^'MP Calculations'!$C$40)</f>
        <v>105.56457998903311</v>
      </c>
    </row>
    <row r="787" spans="3:17">
      <c r="C787" s="159"/>
      <c r="D787" s="165" t="s">
        <v>278</v>
      </c>
      <c r="E787" s="162">
        <v>26749</v>
      </c>
      <c r="F787" s="166" t="str">
        <f t="shared" si="36"/>
        <v>Date check - OK</v>
      </c>
      <c r="G787" s="68"/>
      <c r="H787" s="162" t="s">
        <v>279</v>
      </c>
      <c r="I787" s="173">
        <v>150735.53351548137</v>
      </c>
      <c r="J787" s="168">
        <f>IFERROR(MIN('MP Calculations'!$E$30/I787,1),"-")</f>
        <v>0.24630200300931615</v>
      </c>
      <c r="K787" s="12"/>
      <c r="L787" s="159">
        <v>7.9972180000000002</v>
      </c>
      <c r="M787" s="187" t="s">
        <v>280</v>
      </c>
      <c r="N787" s="272">
        <v>192.78728599999999</v>
      </c>
      <c r="O787" s="186">
        <f t="shared" si="37"/>
        <v>1541.7619537703481</v>
      </c>
      <c r="P787" s="186">
        <f t="shared" si="38"/>
        <v>379.73905737719343</v>
      </c>
      <c r="Q787" s="215">
        <f>IF(P787="-",0,P787/(1+'General inputs'!$H$30)^'MP Calculations'!$C$40)</f>
        <v>843.5101931375342</v>
      </c>
    </row>
    <row r="788" spans="3:17">
      <c r="C788" s="159"/>
      <c r="D788" s="165" t="s">
        <v>282</v>
      </c>
      <c r="E788" s="162">
        <v>26749</v>
      </c>
      <c r="F788" s="166" t="str">
        <f t="shared" si="36"/>
        <v>Date check - OK</v>
      </c>
      <c r="G788" s="68"/>
      <c r="H788" s="162" t="s">
        <v>279</v>
      </c>
      <c r="I788" s="173">
        <v>150735.53351548137</v>
      </c>
      <c r="J788" s="168">
        <f>IFERROR(MIN('MP Calculations'!$E$30/I788,1),"-")</f>
        <v>0.24630200300931615</v>
      </c>
      <c r="K788" s="12"/>
      <c r="L788" s="159">
        <v>14.999965</v>
      </c>
      <c r="M788" s="187" t="s">
        <v>280</v>
      </c>
      <c r="N788" s="272">
        <v>237.97403299999999</v>
      </c>
      <c r="O788" s="186">
        <f t="shared" si="37"/>
        <v>3569.6021659088447</v>
      </c>
      <c r="P788" s="186">
        <f t="shared" si="38"/>
        <v>879.20016340974166</v>
      </c>
      <c r="Q788" s="215">
        <f>IF(P788="-",0,P788/(1+'General inputs'!$H$30)^'MP Calculations'!$C$40)</f>
        <v>1952.9576566775434</v>
      </c>
    </row>
    <row r="789" spans="3:17">
      <c r="C789" s="159"/>
      <c r="D789" s="165" t="s">
        <v>281</v>
      </c>
      <c r="E789" s="162">
        <v>26805</v>
      </c>
      <c r="F789" s="166" t="str">
        <f t="shared" si="36"/>
        <v>Date check - OK</v>
      </c>
      <c r="G789" s="68"/>
      <c r="H789" s="162" t="s">
        <v>279</v>
      </c>
      <c r="I789" s="173">
        <v>150735.53351548137</v>
      </c>
      <c r="J789" s="168">
        <f>IFERROR(MIN('MP Calculations'!$E$30/I789,1),"-")</f>
        <v>0.24630200300931615</v>
      </c>
      <c r="K789" s="12"/>
      <c r="L789" s="159">
        <v>7.397602</v>
      </c>
      <c r="M789" s="187" t="s">
        <v>280</v>
      </c>
      <c r="N789" s="272">
        <v>421.28581700000001</v>
      </c>
      <c r="O789" s="186">
        <f t="shared" si="37"/>
        <v>3116.5048024108341</v>
      </c>
      <c r="P789" s="186">
        <f t="shared" si="38"/>
        <v>767.60137522194145</v>
      </c>
      <c r="Q789" s="215">
        <f>IF(P789="-",0,P789/(1+'General inputs'!$H$30)^'MP Calculations'!$C$40)</f>
        <v>1705.0644954410302</v>
      </c>
    </row>
    <row r="790" spans="3:17">
      <c r="C790" s="159"/>
      <c r="D790" s="165" t="s">
        <v>278</v>
      </c>
      <c r="E790" s="162">
        <v>26805</v>
      </c>
      <c r="F790" s="166" t="str">
        <f t="shared" si="36"/>
        <v>Date check - OK</v>
      </c>
      <c r="G790" s="68"/>
      <c r="H790" s="162" t="s">
        <v>279</v>
      </c>
      <c r="I790" s="173">
        <v>150735.53351548137</v>
      </c>
      <c r="J790" s="168">
        <f>IFERROR(MIN('MP Calculations'!$E$30/I790,1),"-")</f>
        <v>0.24630200300931615</v>
      </c>
      <c r="K790" s="12"/>
      <c r="L790" s="159">
        <v>30.492084999999999</v>
      </c>
      <c r="M790" s="187" t="s">
        <v>280</v>
      </c>
      <c r="N790" s="272">
        <v>192.78728599999999</v>
      </c>
      <c r="O790" s="186">
        <f t="shared" si="37"/>
        <v>5878.4863116313099</v>
      </c>
      <c r="P790" s="186">
        <f t="shared" si="38"/>
        <v>1447.8829532176387</v>
      </c>
      <c r="Q790" s="215">
        <f>IF(P790="-",0,P790/(1+'General inputs'!$H$30)^'MP Calculations'!$C$40)</f>
        <v>3216.1664853347888</v>
      </c>
    </row>
    <row r="791" spans="3:17">
      <c r="C791" s="159"/>
      <c r="D791" s="165" t="s">
        <v>281</v>
      </c>
      <c r="E791" s="162">
        <v>26805</v>
      </c>
      <c r="F791" s="166" t="str">
        <f t="shared" ref="F791:F854" si="39">IF(E791="","-",IF(OR(E791&lt;$E$15,E791&gt;$E$16),"ERROR - date outside of range","Date check - OK"))</f>
        <v>Date check - OK</v>
      </c>
      <c r="G791" s="68"/>
      <c r="H791" s="162" t="s">
        <v>279</v>
      </c>
      <c r="I791" s="173">
        <v>150735.53351548137</v>
      </c>
      <c r="J791" s="168">
        <f>IFERROR(MIN('MP Calculations'!$E$30/I791,1),"-")</f>
        <v>0.24630200300931615</v>
      </c>
      <c r="K791" s="12"/>
      <c r="L791" s="159">
        <v>0.70005200000000001</v>
      </c>
      <c r="M791" s="187" t="s">
        <v>280</v>
      </c>
      <c r="N791" s="272">
        <v>421.28581700000001</v>
      </c>
      <c r="O791" s="186">
        <f t="shared" ref="O791:O854" si="40">IF(N791="","-",L791*N791)</f>
        <v>294.921978762484</v>
      </c>
      <c r="P791" s="186">
        <f t="shared" ref="P791:P854" si="41">IF(O791="-","-",IF(OR(E791&lt;$E$15,E791&gt;$E$16),0,O791*J791))</f>
        <v>72.639874100670809</v>
      </c>
      <c r="Q791" s="215">
        <f>IF(P791="-",0,P791/(1+'General inputs'!$H$30)^'MP Calculations'!$C$40)</f>
        <v>161.35415370582035</v>
      </c>
    </row>
    <row r="792" spans="3:17">
      <c r="C792" s="159"/>
      <c r="D792" s="165" t="s">
        <v>278</v>
      </c>
      <c r="E792" s="162">
        <v>26805</v>
      </c>
      <c r="F792" s="166" t="str">
        <f t="shared" si="39"/>
        <v>Date check - OK</v>
      </c>
      <c r="G792" s="68"/>
      <c r="H792" s="162" t="s">
        <v>279</v>
      </c>
      <c r="I792" s="173">
        <v>150735.53351548137</v>
      </c>
      <c r="J792" s="168">
        <f>IFERROR(MIN('MP Calculations'!$E$30/I792,1),"-")</f>
        <v>0.24630200300931615</v>
      </c>
      <c r="K792" s="12"/>
      <c r="L792" s="159">
        <v>1.8002180000000001</v>
      </c>
      <c r="M792" s="187" t="s">
        <v>280</v>
      </c>
      <c r="N792" s="272">
        <v>192.78728599999999</v>
      </c>
      <c r="O792" s="186">
        <f t="shared" si="40"/>
        <v>347.05914242834803</v>
      </c>
      <c r="P792" s="186">
        <f t="shared" si="41"/>
        <v>85.481361942797662</v>
      </c>
      <c r="Q792" s="215">
        <f>IF(P792="-",0,P792/(1+'General inputs'!$H$30)^'MP Calculations'!$C$40)</f>
        <v>189.87880946469954</v>
      </c>
    </row>
    <row r="793" spans="3:17">
      <c r="C793" s="159"/>
      <c r="D793" s="165" t="s">
        <v>278</v>
      </c>
      <c r="E793" s="162">
        <v>26805</v>
      </c>
      <c r="F793" s="166" t="str">
        <f t="shared" si="39"/>
        <v>Date check - OK</v>
      </c>
      <c r="G793" s="68"/>
      <c r="H793" s="162" t="s">
        <v>279</v>
      </c>
      <c r="I793" s="173">
        <v>150735.53351548137</v>
      </c>
      <c r="J793" s="168">
        <f>IFERROR(MIN('MP Calculations'!$E$30/I793,1),"-")</f>
        <v>0.24630200300931615</v>
      </c>
      <c r="K793" s="12"/>
      <c r="L793" s="159">
        <v>1.19892</v>
      </c>
      <c r="M793" s="187" t="s">
        <v>280</v>
      </c>
      <c r="N793" s="272">
        <v>192.78728599999999</v>
      </c>
      <c r="O793" s="186">
        <f t="shared" si="40"/>
        <v>231.13653293112</v>
      </c>
      <c r="P793" s="186">
        <f t="shared" si="41"/>
        <v>56.929391029563618</v>
      </c>
      <c r="Q793" s="215">
        <f>IF(P793="-",0,P793/(1+'General inputs'!$H$30)^'MP Calculations'!$C$40)</f>
        <v>126.4566303877739</v>
      </c>
    </row>
    <row r="794" spans="3:17">
      <c r="C794" s="159"/>
      <c r="D794" s="165" t="s">
        <v>278</v>
      </c>
      <c r="E794" s="162">
        <v>26805</v>
      </c>
      <c r="F794" s="166" t="str">
        <f t="shared" si="39"/>
        <v>Date check - OK</v>
      </c>
      <c r="G794" s="68"/>
      <c r="H794" s="162" t="s">
        <v>279</v>
      </c>
      <c r="I794" s="173">
        <v>150735.53351548137</v>
      </c>
      <c r="J794" s="168">
        <f>IFERROR(MIN('MP Calculations'!$E$30/I794,1),"-")</f>
        <v>0.24630200300931615</v>
      </c>
      <c r="K794" s="12"/>
      <c r="L794" s="159">
        <v>20.094923999999999</v>
      </c>
      <c r="M794" s="187" t="s">
        <v>280</v>
      </c>
      <c r="N794" s="272">
        <v>192.78728599999999</v>
      </c>
      <c r="O794" s="186">
        <f t="shared" si="40"/>
        <v>3874.0458603362636</v>
      </c>
      <c r="P794" s="186">
        <f t="shared" si="41"/>
        <v>954.18525515077113</v>
      </c>
      <c r="Q794" s="215">
        <f>IF(P794="-",0,P794/(1+'General inputs'!$H$30)^'MP Calculations'!$C$40)</f>
        <v>2119.5212165435614</v>
      </c>
    </row>
    <row r="795" spans="3:17">
      <c r="C795" s="159"/>
      <c r="D795" s="165" t="s">
        <v>281</v>
      </c>
      <c r="E795" s="162">
        <v>26805</v>
      </c>
      <c r="F795" s="166" t="str">
        <f t="shared" si="39"/>
        <v>Date check - OK</v>
      </c>
      <c r="G795" s="68"/>
      <c r="H795" s="162" t="s">
        <v>279</v>
      </c>
      <c r="I795" s="173">
        <v>150735.53351548137</v>
      </c>
      <c r="J795" s="168">
        <f>IFERROR(MIN('MP Calculations'!$E$30/I795,1),"-")</f>
        <v>0.24630200300931615</v>
      </c>
      <c r="K795" s="12"/>
      <c r="L795" s="159">
        <v>5.7567519999999996</v>
      </c>
      <c r="M795" s="187" t="s">
        <v>280</v>
      </c>
      <c r="N795" s="272">
        <v>421.28581700000001</v>
      </c>
      <c r="O795" s="186">
        <f t="shared" si="40"/>
        <v>2425.2379695863838</v>
      </c>
      <c r="P795" s="186">
        <f t="shared" si="41"/>
        <v>597.34096968337326</v>
      </c>
      <c r="Q795" s="215">
        <f>IF(P795="-",0,P795/(1+'General inputs'!$H$30)^'MP Calculations'!$C$40)</f>
        <v>1326.8669285342926</v>
      </c>
    </row>
    <row r="796" spans="3:17">
      <c r="C796" s="159"/>
      <c r="D796" s="165" t="s">
        <v>278</v>
      </c>
      <c r="E796" s="162">
        <v>26805</v>
      </c>
      <c r="F796" s="166" t="str">
        <f t="shared" si="39"/>
        <v>Date check - OK</v>
      </c>
      <c r="G796" s="68"/>
      <c r="H796" s="162" t="s">
        <v>279</v>
      </c>
      <c r="I796" s="173">
        <v>150735.53351548137</v>
      </c>
      <c r="J796" s="168">
        <f>IFERROR(MIN('MP Calculations'!$E$30/I796,1),"-")</f>
        <v>0.24630200300931615</v>
      </c>
      <c r="K796" s="12"/>
      <c r="L796" s="159">
        <v>18.896025000000002</v>
      </c>
      <c r="M796" s="187" t="s">
        <v>280</v>
      </c>
      <c r="N796" s="272">
        <v>192.78728599999999</v>
      </c>
      <c r="O796" s="186">
        <f t="shared" si="40"/>
        <v>3642.9133759381502</v>
      </c>
      <c r="P796" s="186">
        <f t="shared" si="41"/>
        <v>897.25686128299628</v>
      </c>
      <c r="Q796" s="215">
        <f>IF(P796="-",0,P796/(1+'General inputs'!$H$30)^'MP Calculations'!$C$40)</f>
        <v>1993.0668011403059</v>
      </c>
    </row>
    <row r="797" spans="3:17">
      <c r="C797" s="159"/>
      <c r="D797" s="165" t="s">
        <v>281</v>
      </c>
      <c r="E797" s="162">
        <v>26805</v>
      </c>
      <c r="F797" s="166" t="str">
        <f t="shared" si="39"/>
        <v>Date check - OK</v>
      </c>
      <c r="G797" s="68"/>
      <c r="H797" s="162" t="s">
        <v>279</v>
      </c>
      <c r="I797" s="173">
        <v>150735.53351548137</v>
      </c>
      <c r="J797" s="168">
        <f>IFERROR(MIN('MP Calculations'!$E$30/I797,1),"-")</f>
        <v>0.24630200300931615</v>
      </c>
      <c r="K797" s="12"/>
      <c r="L797" s="159">
        <v>17.496297999999999</v>
      </c>
      <c r="M797" s="187" t="s">
        <v>280</v>
      </c>
      <c r="N797" s="272">
        <v>421.28581700000001</v>
      </c>
      <c r="O797" s="186">
        <f t="shared" si="40"/>
        <v>7370.9421974054658</v>
      </c>
      <c r="P797" s="186">
        <f t="shared" si="41"/>
        <v>1815.4778272868564</v>
      </c>
      <c r="Q797" s="215">
        <f>IF(P797="-",0,P797/(1+'General inputs'!$H$30)^'MP Calculations'!$C$40)</f>
        <v>4032.7009376086876</v>
      </c>
    </row>
    <row r="798" spans="3:17">
      <c r="C798" s="159"/>
      <c r="D798" s="165" t="s">
        <v>281</v>
      </c>
      <c r="E798" s="162">
        <v>26805</v>
      </c>
      <c r="F798" s="166" t="str">
        <f t="shared" si="39"/>
        <v>Date check - OK</v>
      </c>
      <c r="G798" s="68"/>
      <c r="H798" s="162" t="s">
        <v>279</v>
      </c>
      <c r="I798" s="173">
        <v>150735.53351548137</v>
      </c>
      <c r="J798" s="168">
        <f>IFERROR(MIN('MP Calculations'!$E$30/I798,1),"-")</f>
        <v>0.24630200300931615</v>
      </c>
      <c r="K798" s="12"/>
      <c r="L798" s="159">
        <v>6.0655029999999996</v>
      </c>
      <c r="M798" s="187" t="s">
        <v>280</v>
      </c>
      <c r="N798" s="272">
        <v>421.28581700000001</v>
      </c>
      <c r="O798" s="186">
        <f t="shared" si="40"/>
        <v>2555.3103868709509</v>
      </c>
      <c r="P798" s="186">
        <f t="shared" si="41"/>
        <v>629.37806659682576</v>
      </c>
      <c r="Q798" s="215">
        <f>IF(P798="-",0,P798/(1+'General inputs'!$H$30)^'MP Calculations'!$C$40)</f>
        <v>1398.0305796785303</v>
      </c>
    </row>
    <row r="799" spans="3:17">
      <c r="C799" s="159"/>
      <c r="D799" s="165" t="s">
        <v>281</v>
      </c>
      <c r="E799" s="162">
        <v>26805</v>
      </c>
      <c r="F799" s="166" t="str">
        <f t="shared" si="39"/>
        <v>Date check - OK</v>
      </c>
      <c r="G799" s="68"/>
      <c r="H799" s="162" t="s">
        <v>279</v>
      </c>
      <c r="I799" s="173">
        <v>150735.53351548137</v>
      </c>
      <c r="J799" s="168">
        <f>IFERROR(MIN('MP Calculations'!$E$30/I799,1),"-")</f>
        <v>0.24630200300931615</v>
      </c>
      <c r="K799" s="12"/>
      <c r="L799" s="159">
        <v>0.79907499999999998</v>
      </c>
      <c r="M799" s="187" t="s">
        <v>280</v>
      </c>
      <c r="N799" s="272">
        <v>421.28581700000001</v>
      </c>
      <c r="O799" s="186">
        <f t="shared" si="40"/>
        <v>336.63896421927501</v>
      </c>
      <c r="P799" s="186">
        <f t="shared" si="41"/>
        <v>82.91485117818894</v>
      </c>
      <c r="Q799" s="215">
        <f>IF(P799="-",0,P799/(1+'General inputs'!$H$30)^'MP Calculations'!$C$40)</f>
        <v>184.17784732059675</v>
      </c>
    </row>
    <row r="800" spans="3:17">
      <c r="C800" s="159"/>
      <c r="D800" s="165" t="s">
        <v>281</v>
      </c>
      <c r="E800" s="162">
        <v>26805</v>
      </c>
      <c r="F800" s="166" t="str">
        <f t="shared" si="39"/>
        <v>Date check - OK</v>
      </c>
      <c r="G800" s="68"/>
      <c r="H800" s="162" t="s">
        <v>279</v>
      </c>
      <c r="I800" s="173">
        <v>150735.53351548137</v>
      </c>
      <c r="J800" s="168">
        <f>IFERROR(MIN('MP Calculations'!$E$30/I800,1),"-")</f>
        <v>0.24630200300931615</v>
      </c>
      <c r="K800" s="12"/>
      <c r="L800" s="159">
        <v>6.6987649999999999</v>
      </c>
      <c r="M800" s="187" t="s">
        <v>280</v>
      </c>
      <c r="N800" s="272">
        <v>421.28581700000001</v>
      </c>
      <c r="O800" s="186">
        <f t="shared" si="40"/>
        <v>2822.0946859160049</v>
      </c>
      <c r="P800" s="186">
        <f t="shared" si="41"/>
        <v>695.08757382305896</v>
      </c>
      <c r="Q800" s="215">
        <f>IF(P800="-",0,P800/(1+'General inputs'!$H$30)^'MP Calculations'!$C$40)</f>
        <v>1543.9903856415947</v>
      </c>
    </row>
    <row r="801" spans="3:17">
      <c r="C801" s="159"/>
      <c r="D801" s="165" t="s">
        <v>281</v>
      </c>
      <c r="E801" s="162">
        <v>26805</v>
      </c>
      <c r="F801" s="166" t="str">
        <f t="shared" si="39"/>
        <v>Date check - OK</v>
      </c>
      <c r="G801" s="68"/>
      <c r="H801" s="162" t="s">
        <v>279</v>
      </c>
      <c r="I801" s="173">
        <v>150735.53351548137</v>
      </c>
      <c r="J801" s="168">
        <f>IFERROR(MIN('MP Calculations'!$E$30/I801,1),"-")</f>
        <v>0.24630200300931615</v>
      </c>
      <c r="K801" s="12"/>
      <c r="L801" s="159">
        <v>7.0128339999999998</v>
      </c>
      <c r="M801" s="187" t="s">
        <v>280</v>
      </c>
      <c r="N801" s="272">
        <v>421.28581700000001</v>
      </c>
      <c r="O801" s="186">
        <f t="shared" si="40"/>
        <v>2954.407501175378</v>
      </c>
      <c r="P801" s="186">
        <f t="shared" si="41"/>
        <v>727.67648524524418</v>
      </c>
      <c r="Q801" s="215">
        <f>IF(P801="-",0,P801/(1+'General inputs'!$H$30)^'MP Calculations'!$C$40)</f>
        <v>1616.3797762871943</v>
      </c>
    </row>
    <row r="802" spans="3:17">
      <c r="C802" s="159"/>
      <c r="D802" s="165" t="s">
        <v>281</v>
      </c>
      <c r="E802" s="162">
        <v>26805</v>
      </c>
      <c r="F802" s="166" t="str">
        <f t="shared" si="39"/>
        <v>Date check - OK</v>
      </c>
      <c r="G802" s="68"/>
      <c r="H802" s="162" t="s">
        <v>279</v>
      </c>
      <c r="I802" s="173">
        <v>150735.53351548137</v>
      </c>
      <c r="J802" s="168">
        <f>IFERROR(MIN('MP Calculations'!$E$30/I802,1),"-")</f>
        <v>0.24630200300931615</v>
      </c>
      <c r="K802" s="12"/>
      <c r="L802" s="159">
        <v>1.733419</v>
      </c>
      <c r="M802" s="187" t="s">
        <v>280</v>
      </c>
      <c r="N802" s="272">
        <v>421.28581700000001</v>
      </c>
      <c r="O802" s="186">
        <f t="shared" si="40"/>
        <v>730.26483961832298</v>
      </c>
      <c r="P802" s="186">
        <f t="shared" si="41"/>
        <v>179.86569272526995</v>
      </c>
      <c r="Q802" s="215">
        <f>IF(P802="-",0,P802/(1+'General inputs'!$H$30)^'MP Calculations'!$C$40)</f>
        <v>399.53368572990206</v>
      </c>
    </row>
    <row r="803" spans="3:17">
      <c r="C803" s="159"/>
      <c r="D803" s="165" t="s">
        <v>278</v>
      </c>
      <c r="E803" s="162">
        <v>26805</v>
      </c>
      <c r="F803" s="166" t="str">
        <f t="shared" si="39"/>
        <v>Date check - OK</v>
      </c>
      <c r="G803" s="68"/>
      <c r="H803" s="162" t="s">
        <v>279</v>
      </c>
      <c r="I803" s="173">
        <v>150735.53351548137</v>
      </c>
      <c r="J803" s="168">
        <f>IFERROR(MIN('MP Calculations'!$E$30/I803,1),"-")</f>
        <v>0.24630200300931615</v>
      </c>
      <c r="K803" s="12"/>
      <c r="L803" s="159">
        <v>1.8006899999999999</v>
      </c>
      <c r="M803" s="187" t="s">
        <v>280</v>
      </c>
      <c r="N803" s="272">
        <v>192.78728599999999</v>
      </c>
      <c r="O803" s="186">
        <f t="shared" si="40"/>
        <v>347.15013802733995</v>
      </c>
      <c r="P803" s="186">
        <f t="shared" si="41"/>
        <v>85.503774341094399</v>
      </c>
      <c r="Q803" s="215">
        <f>IF(P803="-",0,P803/(1+'General inputs'!$H$30)^'MP Calculations'!$C$40)</f>
        <v>189.92859387862455</v>
      </c>
    </row>
    <row r="804" spans="3:17">
      <c r="C804" s="159"/>
      <c r="D804" s="165" t="s">
        <v>278</v>
      </c>
      <c r="E804" s="162">
        <v>26805</v>
      </c>
      <c r="F804" s="166" t="str">
        <f t="shared" si="39"/>
        <v>Date check - OK</v>
      </c>
      <c r="G804" s="68"/>
      <c r="H804" s="162" t="s">
        <v>279</v>
      </c>
      <c r="I804" s="173">
        <v>150735.53351548137</v>
      </c>
      <c r="J804" s="168">
        <f>IFERROR(MIN('MP Calculations'!$E$30/I804,1),"-")</f>
        <v>0.24630200300931615</v>
      </c>
      <c r="K804" s="12"/>
      <c r="L804" s="159">
        <v>1.200394</v>
      </c>
      <c r="M804" s="187" t="s">
        <v>280</v>
      </c>
      <c r="N804" s="272">
        <v>192.78728599999999</v>
      </c>
      <c r="O804" s="186">
        <f t="shared" si="40"/>
        <v>231.42070139068397</v>
      </c>
      <c r="P804" s="186">
        <f t="shared" si="41"/>
        <v>56.999382290346297</v>
      </c>
      <c r="Q804" s="215">
        <f>IF(P804="-",0,P804/(1+'General inputs'!$H$30)^'MP Calculations'!$C$40)</f>
        <v>126.61210120583647</v>
      </c>
    </row>
    <row r="805" spans="3:17">
      <c r="C805" s="159"/>
      <c r="D805" s="165" t="s">
        <v>281</v>
      </c>
      <c r="E805" s="162">
        <v>26805</v>
      </c>
      <c r="F805" s="166" t="str">
        <f t="shared" si="39"/>
        <v>Date check - OK</v>
      </c>
      <c r="G805" s="68"/>
      <c r="H805" s="162" t="s">
        <v>279</v>
      </c>
      <c r="I805" s="173">
        <v>150735.53351548137</v>
      </c>
      <c r="J805" s="168">
        <f>IFERROR(MIN('MP Calculations'!$E$30/I805,1),"-")</f>
        <v>0.24630200300931615</v>
      </c>
      <c r="K805" s="12"/>
      <c r="L805" s="159">
        <v>30.342796</v>
      </c>
      <c r="M805" s="187" t="s">
        <v>280</v>
      </c>
      <c r="N805" s="272">
        <v>421.28581700000001</v>
      </c>
      <c r="O805" s="186">
        <f t="shared" si="40"/>
        <v>12782.989602924332</v>
      </c>
      <c r="P805" s="186">
        <f t="shared" si="41"/>
        <v>3148.475943647526</v>
      </c>
      <c r="Q805" s="215">
        <f>IF(P805="-",0,P805/(1+'General inputs'!$H$30)^'MP Calculations'!$C$40)</f>
        <v>6993.6749979263705</v>
      </c>
    </row>
    <row r="806" spans="3:17">
      <c r="C806" s="159"/>
      <c r="D806" s="165" t="s">
        <v>289</v>
      </c>
      <c r="E806" s="162">
        <v>26805</v>
      </c>
      <c r="F806" s="166" t="str">
        <f t="shared" si="39"/>
        <v>Date check - OK</v>
      </c>
      <c r="G806" s="68"/>
      <c r="H806" s="162" t="s">
        <v>279</v>
      </c>
      <c r="I806" s="173">
        <v>150735.53351548137</v>
      </c>
      <c r="J806" s="168">
        <f>IFERROR(MIN('MP Calculations'!$E$30/I806,1),"-")</f>
        <v>0.24630200300931615</v>
      </c>
      <c r="K806" s="12"/>
      <c r="L806" s="159">
        <v>2.2955860000000001</v>
      </c>
      <c r="M806" s="187" t="s">
        <v>280</v>
      </c>
      <c r="N806" s="272">
        <v>315.45229399999999</v>
      </c>
      <c r="O806" s="186">
        <f t="shared" si="40"/>
        <v>724.147869774284</v>
      </c>
      <c r="P806" s="186">
        <f t="shared" si="41"/>
        <v>178.35907080033559</v>
      </c>
      <c r="Q806" s="215">
        <f>IF(P806="-",0,P806/(1+'General inputs'!$H$30)^'MP Calculations'!$C$40)</f>
        <v>396.18704301249443</v>
      </c>
    </row>
    <row r="807" spans="3:17">
      <c r="C807" s="159"/>
      <c r="D807" s="165" t="s">
        <v>289</v>
      </c>
      <c r="E807" s="162">
        <v>26805</v>
      </c>
      <c r="F807" s="166" t="str">
        <f t="shared" si="39"/>
        <v>Date check - OK</v>
      </c>
      <c r="G807" s="68"/>
      <c r="H807" s="162" t="s">
        <v>279</v>
      </c>
      <c r="I807" s="173">
        <v>150735.53351548137</v>
      </c>
      <c r="J807" s="168">
        <f>IFERROR(MIN('MP Calculations'!$E$30/I807,1),"-")</f>
        <v>0.24630200300931615</v>
      </c>
      <c r="K807" s="12"/>
      <c r="L807" s="159">
        <v>0.90034700000000001</v>
      </c>
      <c r="M807" s="187" t="s">
        <v>280</v>
      </c>
      <c r="N807" s="272">
        <v>315.45229399999999</v>
      </c>
      <c r="O807" s="186">
        <f t="shared" si="40"/>
        <v>284.01652654601799</v>
      </c>
      <c r="P807" s="186">
        <f t="shared" si="41"/>
        <v>69.953839376032846</v>
      </c>
      <c r="Q807" s="215">
        <f>IF(P807="-",0,P807/(1+'General inputs'!$H$30)^'MP Calculations'!$C$40)</f>
        <v>155.38769430340238</v>
      </c>
    </row>
    <row r="808" spans="3:17">
      <c r="C808" s="159"/>
      <c r="D808" s="165" t="s">
        <v>289</v>
      </c>
      <c r="E808" s="162">
        <v>26805</v>
      </c>
      <c r="F808" s="166" t="str">
        <f t="shared" si="39"/>
        <v>Date check - OK</v>
      </c>
      <c r="G808" s="68"/>
      <c r="H808" s="162" t="s">
        <v>279</v>
      </c>
      <c r="I808" s="173">
        <v>150735.53351548137</v>
      </c>
      <c r="J808" s="168">
        <f>IFERROR(MIN('MP Calculations'!$E$30/I808,1),"-")</f>
        <v>0.24630200300931615</v>
      </c>
      <c r="K808" s="12"/>
      <c r="L808" s="159">
        <v>0.99890800000000002</v>
      </c>
      <c r="M808" s="187" t="s">
        <v>280</v>
      </c>
      <c r="N808" s="272">
        <v>315.45229399999999</v>
      </c>
      <c r="O808" s="186">
        <f t="shared" si="40"/>
        <v>315.10782009495199</v>
      </c>
      <c r="P808" s="186">
        <f t="shared" si="41"/>
        <v>77.611687253285922</v>
      </c>
      <c r="Q808" s="215">
        <f>IF(P808="-",0,P808/(1+'General inputs'!$H$30)^'MP Calculations'!$C$40)</f>
        <v>172.3979875994734</v>
      </c>
    </row>
    <row r="809" spans="3:17">
      <c r="C809" s="159"/>
      <c r="D809" s="165" t="s">
        <v>299</v>
      </c>
      <c r="E809" s="162">
        <v>26845</v>
      </c>
      <c r="F809" s="166" t="str">
        <f t="shared" si="39"/>
        <v>Date check - OK</v>
      </c>
      <c r="G809" s="68"/>
      <c r="H809" s="162" t="s">
        <v>279</v>
      </c>
      <c r="I809" s="173">
        <v>150735.53351548137</v>
      </c>
      <c r="J809" s="168">
        <f>IFERROR(MIN('MP Calculations'!$E$30/I809,1),"-")</f>
        <v>0.24630200300931615</v>
      </c>
      <c r="K809" s="12"/>
      <c r="L809" s="159">
        <v>1</v>
      </c>
      <c r="M809" s="187" t="s">
        <v>284</v>
      </c>
      <c r="N809" s="272">
        <v>21036.115329</v>
      </c>
      <c r="O809" s="186">
        <f t="shared" si="40"/>
        <v>21036.115329</v>
      </c>
      <c r="P809" s="186">
        <f t="shared" si="41"/>
        <v>5181.2373410676801</v>
      </c>
      <c r="Q809" s="215">
        <f>IF(P809="-",0,P809/(1+'General inputs'!$H$30)^'MP Calculations'!$C$40)</f>
        <v>11509.025540963185</v>
      </c>
    </row>
    <row r="810" spans="3:17">
      <c r="C810" s="159"/>
      <c r="D810" s="165" t="s">
        <v>298</v>
      </c>
      <c r="E810" s="162">
        <v>26845</v>
      </c>
      <c r="F810" s="166" t="str">
        <f t="shared" si="39"/>
        <v>Date check - OK</v>
      </c>
      <c r="G810" s="68"/>
      <c r="H810" s="162" t="s">
        <v>279</v>
      </c>
      <c r="I810" s="173">
        <v>150735.53351548137</v>
      </c>
      <c r="J810" s="168">
        <f>IFERROR(MIN('MP Calculations'!$E$30/I810,1),"-")</f>
        <v>0.24630200300931615</v>
      </c>
      <c r="K810" s="12"/>
      <c r="L810" s="159">
        <v>1</v>
      </c>
      <c r="M810" s="187" t="s">
        <v>284</v>
      </c>
      <c r="N810" s="272">
        <v>55248.282846000002</v>
      </c>
      <c r="O810" s="186">
        <f t="shared" si="40"/>
        <v>55248.282846000002</v>
      </c>
      <c r="P810" s="186">
        <f t="shared" si="41"/>
        <v>13607.762727795041</v>
      </c>
      <c r="Q810" s="215">
        <f>IF(P810="-",0,P810/(1+'General inputs'!$H$30)^'MP Calculations'!$C$40)</f>
        <v>30226.773737658474</v>
      </c>
    </row>
    <row r="811" spans="3:17">
      <c r="C811" s="159"/>
      <c r="D811" s="165" t="s">
        <v>278</v>
      </c>
      <c r="E811" s="162">
        <v>26846</v>
      </c>
      <c r="F811" s="166" t="str">
        <f t="shared" si="39"/>
        <v>Date check - OK</v>
      </c>
      <c r="G811" s="68"/>
      <c r="H811" s="162" t="s">
        <v>279</v>
      </c>
      <c r="I811" s="173">
        <v>150735.53351548137</v>
      </c>
      <c r="J811" s="168">
        <f>IFERROR(MIN('MP Calculations'!$E$30/I811,1),"-")</f>
        <v>0.24630200300931615</v>
      </c>
      <c r="K811" s="12"/>
      <c r="L811" s="159">
        <v>0.69998700000000003</v>
      </c>
      <c r="M811" s="187" t="s">
        <v>280</v>
      </c>
      <c r="N811" s="272">
        <v>192.78728599999999</v>
      </c>
      <c r="O811" s="186">
        <f t="shared" si="40"/>
        <v>134.94859396528202</v>
      </c>
      <c r="P811" s="186">
        <f t="shared" si="41"/>
        <v>33.238108996939872</v>
      </c>
      <c r="Q811" s="215">
        <f>IF(P811="-",0,P811/(1+'General inputs'!$H$30)^'MP Calculations'!$C$40)</f>
        <v>73.831446080845012</v>
      </c>
    </row>
    <row r="812" spans="3:17">
      <c r="C812" s="159"/>
      <c r="D812" s="165" t="s">
        <v>278</v>
      </c>
      <c r="E812" s="162">
        <v>26846</v>
      </c>
      <c r="F812" s="166" t="str">
        <f t="shared" si="39"/>
        <v>Date check - OK</v>
      </c>
      <c r="G812" s="68"/>
      <c r="H812" s="162" t="s">
        <v>279</v>
      </c>
      <c r="I812" s="173">
        <v>150735.53351548137</v>
      </c>
      <c r="J812" s="168">
        <f>IFERROR(MIN('MP Calculations'!$E$30/I812,1),"-")</f>
        <v>0.24630200300931615</v>
      </c>
      <c r="K812" s="12"/>
      <c r="L812" s="159">
        <v>8.2000050000000009</v>
      </c>
      <c r="M812" s="187" t="s">
        <v>280</v>
      </c>
      <c r="N812" s="272">
        <v>192.78728599999999</v>
      </c>
      <c r="O812" s="186">
        <f t="shared" si="40"/>
        <v>1580.85670913643</v>
      </c>
      <c r="P812" s="186">
        <f t="shared" si="41"/>
        <v>389.36817393101859</v>
      </c>
      <c r="Q812" s="215">
        <f>IF(P812="-",0,P812/(1+'General inputs'!$H$30)^'MP Calculations'!$C$40)</f>
        <v>864.89924387189967</v>
      </c>
    </row>
    <row r="813" spans="3:17">
      <c r="C813" s="159"/>
      <c r="D813" s="165" t="s">
        <v>278</v>
      </c>
      <c r="E813" s="162">
        <v>26846</v>
      </c>
      <c r="F813" s="166" t="str">
        <f t="shared" si="39"/>
        <v>Date check - OK</v>
      </c>
      <c r="G813" s="68"/>
      <c r="H813" s="162" t="s">
        <v>279</v>
      </c>
      <c r="I813" s="173">
        <v>150735.53351548137</v>
      </c>
      <c r="J813" s="168">
        <f>IFERROR(MIN('MP Calculations'!$E$30/I813,1),"-")</f>
        <v>0.24630200300931615</v>
      </c>
      <c r="K813" s="12"/>
      <c r="L813" s="159">
        <v>4.0872840000000004</v>
      </c>
      <c r="M813" s="187" t="s">
        <v>280</v>
      </c>
      <c r="N813" s="272">
        <v>192.78728599999999</v>
      </c>
      <c r="O813" s="186">
        <f t="shared" si="40"/>
        <v>787.97638947122402</v>
      </c>
      <c r="P813" s="186">
        <f t="shared" si="41"/>
        <v>194.08016305081151</v>
      </c>
      <c r="Q813" s="215">
        <f>IF(P813="-",0,P813/(1+'General inputs'!$H$30)^'MP Calculations'!$C$40)</f>
        <v>431.10813238403074</v>
      </c>
    </row>
    <row r="814" spans="3:17">
      <c r="C814" s="159"/>
      <c r="D814" s="165" t="s">
        <v>278</v>
      </c>
      <c r="E814" s="162">
        <v>26846</v>
      </c>
      <c r="F814" s="166" t="str">
        <f t="shared" si="39"/>
        <v>Date check - OK</v>
      </c>
      <c r="G814" s="68"/>
      <c r="H814" s="162" t="s">
        <v>279</v>
      </c>
      <c r="I814" s="173">
        <v>150735.53351548137</v>
      </c>
      <c r="J814" s="168">
        <f>IFERROR(MIN('MP Calculations'!$E$30/I814,1),"-")</f>
        <v>0.24630200300931615</v>
      </c>
      <c r="K814" s="12"/>
      <c r="L814" s="159">
        <v>0.199991</v>
      </c>
      <c r="M814" s="187" t="s">
        <v>280</v>
      </c>
      <c r="N814" s="272">
        <v>192.78728599999999</v>
      </c>
      <c r="O814" s="186">
        <f t="shared" si="40"/>
        <v>38.555722114425997</v>
      </c>
      <c r="P814" s="186">
        <f t="shared" si="41"/>
        <v>9.4963515842537092</v>
      </c>
      <c r="Q814" s="215">
        <f>IF(P814="-",0,P814/(1+'General inputs'!$H$30)^'MP Calculations'!$C$40)</f>
        <v>21.094141367131492</v>
      </c>
    </row>
    <row r="815" spans="3:17">
      <c r="C815" s="159"/>
      <c r="D815" s="165" t="s">
        <v>278</v>
      </c>
      <c r="E815" s="162">
        <v>26879</v>
      </c>
      <c r="F815" s="166" t="str">
        <f t="shared" si="39"/>
        <v>Date check - OK</v>
      </c>
      <c r="G815" s="68"/>
      <c r="H815" s="162" t="s">
        <v>279</v>
      </c>
      <c r="I815" s="173">
        <v>150735.53351548137</v>
      </c>
      <c r="J815" s="168">
        <f>IFERROR(MIN('MP Calculations'!$E$30/I815,1),"-")</f>
        <v>0.24630200300931615</v>
      </c>
      <c r="K815" s="12"/>
      <c r="L815" s="159">
        <v>13.408597</v>
      </c>
      <c r="M815" s="187" t="s">
        <v>280</v>
      </c>
      <c r="N815" s="272">
        <v>192.78728599999999</v>
      </c>
      <c r="O815" s="186">
        <f t="shared" si="40"/>
        <v>2585.0070246977421</v>
      </c>
      <c r="P815" s="186">
        <f t="shared" si="41"/>
        <v>636.6924079762066</v>
      </c>
      <c r="Q815" s="215">
        <f>IF(P815="-",0,P815/(1+'General inputs'!$H$30)^'MP Calculations'!$C$40)</f>
        <v>1414.2778457675356</v>
      </c>
    </row>
    <row r="816" spans="3:17">
      <c r="C816" s="159"/>
      <c r="D816" s="165" t="s">
        <v>278</v>
      </c>
      <c r="E816" s="162">
        <v>26879</v>
      </c>
      <c r="F816" s="166" t="str">
        <f t="shared" si="39"/>
        <v>Date check - OK</v>
      </c>
      <c r="G816" s="68"/>
      <c r="H816" s="162" t="s">
        <v>279</v>
      </c>
      <c r="I816" s="173">
        <v>150735.53351548137</v>
      </c>
      <c r="J816" s="168">
        <f>IFERROR(MIN('MP Calculations'!$E$30/I816,1),"-")</f>
        <v>0.24630200300931615</v>
      </c>
      <c r="K816" s="12"/>
      <c r="L816" s="159">
        <v>35.069490000000002</v>
      </c>
      <c r="M816" s="187" t="s">
        <v>280</v>
      </c>
      <c r="N816" s="272">
        <v>192.78728599999999</v>
      </c>
      <c r="O816" s="186">
        <f t="shared" si="40"/>
        <v>6760.9517985041402</v>
      </c>
      <c r="P816" s="186">
        <f t="shared" si="41"/>
        <v>1665.2359702210083</v>
      </c>
      <c r="Q816" s="215">
        <f>IF(P816="-",0,P816/(1+'General inputs'!$H$30)^'MP Calculations'!$C$40)</f>
        <v>3698.9703523318767</v>
      </c>
    </row>
    <row r="817" spans="3:17">
      <c r="C817" s="159"/>
      <c r="D817" s="165" t="s">
        <v>278</v>
      </c>
      <c r="E817" s="162">
        <v>26879</v>
      </c>
      <c r="F817" s="166" t="str">
        <f t="shared" si="39"/>
        <v>Date check - OK</v>
      </c>
      <c r="G817" s="68"/>
      <c r="H817" s="162" t="s">
        <v>279</v>
      </c>
      <c r="I817" s="173">
        <v>150735.53351548137</v>
      </c>
      <c r="J817" s="168">
        <f>IFERROR(MIN('MP Calculations'!$E$30/I817,1),"-")</f>
        <v>0.24630200300931615</v>
      </c>
      <c r="K817" s="12"/>
      <c r="L817" s="159">
        <v>70.350579999999994</v>
      </c>
      <c r="M817" s="187" t="s">
        <v>280</v>
      </c>
      <c r="N817" s="272">
        <v>192.78728599999999</v>
      </c>
      <c r="O817" s="186">
        <f t="shared" si="40"/>
        <v>13562.697386725878</v>
      </c>
      <c r="P817" s="186">
        <f t="shared" si="41"/>
        <v>3340.5195325598015</v>
      </c>
      <c r="Q817" s="215">
        <f>IF(P817="-",0,P817/(1+'General inputs'!$H$30)^'MP Calculations'!$C$40)</f>
        <v>7420.2593105674423</v>
      </c>
    </row>
    <row r="818" spans="3:17">
      <c r="C818" s="159"/>
      <c r="D818" s="165" t="s">
        <v>278</v>
      </c>
      <c r="E818" s="162">
        <v>26879</v>
      </c>
      <c r="F818" s="166" t="str">
        <f t="shared" si="39"/>
        <v>Date check - OK</v>
      </c>
      <c r="G818" s="68"/>
      <c r="H818" s="162" t="s">
        <v>279</v>
      </c>
      <c r="I818" s="173">
        <v>150735.53351548137</v>
      </c>
      <c r="J818" s="168">
        <f>IFERROR(MIN('MP Calculations'!$E$30/I818,1),"-")</f>
        <v>0.24630200300931615</v>
      </c>
      <c r="K818" s="12"/>
      <c r="L818" s="159">
        <v>15.881415000000001</v>
      </c>
      <c r="M818" s="187" t="s">
        <v>280</v>
      </c>
      <c r="N818" s="272">
        <v>192.78728599999999</v>
      </c>
      <c r="O818" s="186">
        <f t="shared" si="40"/>
        <v>3061.7348956896899</v>
      </c>
      <c r="P818" s="186">
        <f t="shared" si="41"/>
        <v>754.11143749189023</v>
      </c>
      <c r="Q818" s="215">
        <f>IF(P818="-",0,P818/(1+'General inputs'!$H$30)^'MP Calculations'!$C$40)</f>
        <v>1675.0994450754413</v>
      </c>
    </row>
    <row r="819" spans="3:17">
      <c r="C819" s="159"/>
      <c r="D819" s="165" t="s">
        <v>278</v>
      </c>
      <c r="E819" s="162">
        <v>26879</v>
      </c>
      <c r="F819" s="166" t="str">
        <f t="shared" si="39"/>
        <v>Date check - OK</v>
      </c>
      <c r="G819" s="68"/>
      <c r="H819" s="162" t="s">
        <v>279</v>
      </c>
      <c r="I819" s="173">
        <v>150735.53351548137</v>
      </c>
      <c r="J819" s="168">
        <f>IFERROR(MIN('MP Calculations'!$E$30/I819,1),"-")</f>
        <v>0.24630200300931615</v>
      </c>
      <c r="K819" s="12"/>
      <c r="L819" s="159">
        <v>70.839738999999994</v>
      </c>
      <c r="M819" s="187" t="s">
        <v>280</v>
      </c>
      <c r="N819" s="272">
        <v>192.78728599999999</v>
      </c>
      <c r="O819" s="186">
        <f t="shared" si="40"/>
        <v>13657.001022758353</v>
      </c>
      <c r="P819" s="186">
        <f t="shared" si="41"/>
        <v>3363.7467070056618</v>
      </c>
      <c r="Q819" s="215">
        <f>IF(P819="-",0,P819/(1+'General inputs'!$H$30)^'MP Calculations'!$C$40)</f>
        <v>7471.8535777944917</v>
      </c>
    </row>
    <row r="820" spans="3:17">
      <c r="C820" s="159"/>
      <c r="D820" s="165" t="s">
        <v>278</v>
      </c>
      <c r="E820" s="162">
        <v>26879</v>
      </c>
      <c r="F820" s="166" t="str">
        <f t="shared" si="39"/>
        <v>Date check - OK</v>
      </c>
      <c r="G820" s="68"/>
      <c r="H820" s="162" t="s">
        <v>279</v>
      </c>
      <c r="I820" s="173">
        <v>150735.53351548137</v>
      </c>
      <c r="J820" s="168">
        <f>IFERROR(MIN('MP Calculations'!$E$30/I820,1),"-")</f>
        <v>0.24630200300931615</v>
      </c>
      <c r="K820" s="12"/>
      <c r="L820" s="159">
        <v>8.7684460000000009</v>
      </c>
      <c r="M820" s="187" t="s">
        <v>280</v>
      </c>
      <c r="N820" s="272">
        <v>192.78728599999999</v>
      </c>
      <c r="O820" s="186">
        <f t="shared" si="40"/>
        <v>1690.4449067775561</v>
      </c>
      <c r="P820" s="186">
        <f t="shared" si="41"/>
        <v>416.35996651620877</v>
      </c>
      <c r="Q820" s="215">
        <f>IF(P820="-",0,P820/(1+'General inputs'!$H$30)^'MP Calculations'!$C$40)</f>
        <v>924.85581598201259</v>
      </c>
    </row>
    <row r="821" spans="3:17">
      <c r="C821" s="159"/>
      <c r="D821" s="165" t="s">
        <v>278</v>
      </c>
      <c r="E821" s="162">
        <v>26879</v>
      </c>
      <c r="F821" s="166" t="str">
        <f t="shared" si="39"/>
        <v>Date check - OK</v>
      </c>
      <c r="G821" s="68"/>
      <c r="H821" s="162" t="s">
        <v>279</v>
      </c>
      <c r="I821" s="173">
        <v>150735.53351548137</v>
      </c>
      <c r="J821" s="168">
        <f>IFERROR(MIN('MP Calculations'!$E$30/I821,1),"-")</f>
        <v>0.24630200300931615</v>
      </c>
      <c r="K821" s="12"/>
      <c r="L821" s="159">
        <v>16.882598999999999</v>
      </c>
      <c r="M821" s="187" t="s">
        <v>280</v>
      </c>
      <c r="N821" s="272">
        <v>192.78728599999999</v>
      </c>
      <c r="O821" s="186">
        <f t="shared" si="40"/>
        <v>3254.7504418363137</v>
      </c>
      <c r="P821" s="186">
        <f t="shared" si="41"/>
        <v>801.65155311974081</v>
      </c>
      <c r="Q821" s="215">
        <f>IF(P821="-",0,P821/(1+'General inputs'!$H$30)^'MP Calculations'!$C$40)</f>
        <v>1780.6997812431198</v>
      </c>
    </row>
    <row r="822" spans="3:17">
      <c r="C822" s="159"/>
      <c r="D822" s="165" t="s">
        <v>278</v>
      </c>
      <c r="E822" s="162">
        <v>26879</v>
      </c>
      <c r="F822" s="166" t="str">
        <f t="shared" si="39"/>
        <v>Date check - OK</v>
      </c>
      <c r="G822" s="68"/>
      <c r="H822" s="162" t="s">
        <v>279</v>
      </c>
      <c r="I822" s="173">
        <v>150735.53351548137</v>
      </c>
      <c r="J822" s="168">
        <f>IFERROR(MIN('MP Calculations'!$E$30/I822,1),"-")</f>
        <v>0.24630200300931615</v>
      </c>
      <c r="K822" s="12"/>
      <c r="L822" s="159">
        <v>40.450111999999997</v>
      </c>
      <c r="M822" s="187" t="s">
        <v>280</v>
      </c>
      <c r="N822" s="272">
        <v>192.78728599999999</v>
      </c>
      <c r="O822" s="186">
        <f t="shared" si="40"/>
        <v>7798.2673108760309</v>
      </c>
      <c r="P822" s="186">
        <f t="shared" si="41"/>
        <v>1920.7288586708398</v>
      </c>
      <c r="Q822" s="215">
        <f>IF(P822="-",0,P822/(1+'General inputs'!$H$30)^'MP Calculations'!$C$40)</f>
        <v>4266.4938964468492</v>
      </c>
    </row>
    <row r="823" spans="3:17">
      <c r="C823" s="159"/>
      <c r="D823" s="165" t="s">
        <v>278</v>
      </c>
      <c r="E823" s="162">
        <v>26879</v>
      </c>
      <c r="F823" s="166" t="str">
        <f t="shared" si="39"/>
        <v>Date check - OK</v>
      </c>
      <c r="G823" s="68"/>
      <c r="H823" s="162" t="s">
        <v>279</v>
      </c>
      <c r="I823" s="173">
        <v>150735.53351548137</v>
      </c>
      <c r="J823" s="168">
        <f>IFERROR(MIN('MP Calculations'!$E$30/I823,1),"-")</f>
        <v>0.24630200300931615</v>
      </c>
      <c r="K823" s="12"/>
      <c r="L823" s="159">
        <v>2.2286920000000001</v>
      </c>
      <c r="M823" s="187" t="s">
        <v>280</v>
      </c>
      <c r="N823" s="272">
        <v>192.78728599999999</v>
      </c>
      <c r="O823" s="186">
        <f t="shared" si="40"/>
        <v>429.663482009912</v>
      </c>
      <c r="P823" s="186">
        <f t="shared" si="41"/>
        <v>105.8269762389986</v>
      </c>
      <c r="Q823" s="215">
        <f>IF(P823="-",0,P823/(1+'General inputs'!$H$30)^'MP Calculations'!$C$40)</f>
        <v>235.07229881242168</v>
      </c>
    </row>
    <row r="824" spans="3:17">
      <c r="C824" s="159"/>
      <c r="D824" s="165" t="s">
        <v>278</v>
      </c>
      <c r="E824" s="162">
        <v>26879</v>
      </c>
      <c r="F824" s="166" t="str">
        <f t="shared" si="39"/>
        <v>Date check - OK</v>
      </c>
      <c r="G824" s="68"/>
      <c r="H824" s="162" t="s">
        <v>279</v>
      </c>
      <c r="I824" s="173">
        <v>150735.53351548137</v>
      </c>
      <c r="J824" s="168">
        <f>IFERROR(MIN('MP Calculations'!$E$30/I824,1),"-")</f>
        <v>0.24630200300931615</v>
      </c>
      <c r="K824" s="12"/>
      <c r="L824" s="159">
        <v>10.002644999999999</v>
      </c>
      <c r="M824" s="187" t="s">
        <v>280</v>
      </c>
      <c r="N824" s="272">
        <v>192.78728599999999</v>
      </c>
      <c r="O824" s="186">
        <f t="shared" si="40"/>
        <v>1928.3827823714698</v>
      </c>
      <c r="P824" s="186">
        <f t="shared" si="41"/>
        <v>474.96454186677119</v>
      </c>
      <c r="Q824" s="215">
        <f>IF(P824="-",0,P824/(1+'General inputs'!$H$30)^'MP Calculations'!$C$40)</f>
        <v>1055.0335148843246</v>
      </c>
    </row>
    <row r="825" spans="3:17">
      <c r="C825" s="159"/>
      <c r="D825" s="165" t="s">
        <v>278</v>
      </c>
      <c r="E825" s="162">
        <v>26879</v>
      </c>
      <c r="F825" s="166" t="str">
        <f t="shared" si="39"/>
        <v>Date check - OK</v>
      </c>
      <c r="G825" s="68"/>
      <c r="H825" s="162" t="s">
        <v>279</v>
      </c>
      <c r="I825" s="173">
        <v>150735.53351548137</v>
      </c>
      <c r="J825" s="168">
        <f>IFERROR(MIN('MP Calculations'!$E$30/I825,1),"-")</f>
        <v>0.24630200300931615</v>
      </c>
      <c r="K825" s="12"/>
      <c r="L825" s="159">
        <v>2.3019250000000002</v>
      </c>
      <c r="M825" s="187" t="s">
        <v>280</v>
      </c>
      <c r="N825" s="272">
        <v>192.78728599999999</v>
      </c>
      <c r="O825" s="186">
        <f t="shared" si="40"/>
        <v>443.78187332555001</v>
      </c>
      <c r="P825" s="186">
        <f t="shared" si="41"/>
        <v>109.30436429930958</v>
      </c>
      <c r="Q825" s="215">
        <f>IF(P825="-",0,P825/(1+'General inputs'!$H$30)^'MP Calculations'!$C$40)</f>
        <v>242.79658267889138</v>
      </c>
    </row>
    <row r="826" spans="3:17">
      <c r="C826" s="159"/>
      <c r="D826" s="165" t="s">
        <v>278</v>
      </c>
      <c r="E826" s="162">
        <v>26879</v>
      </c>
      <c r="F826" s="166" t="str">
        <f t="shared" si="39"/>
        <v>Date check - OK</v>
      </c>
      <c r="G826" s="68"/>
      <c r="H826" s="162" t="s">
        <v>279</v>
      </c>
      <c r="I826" s="173">
        <v>150735.53351548137</v>
      </c>
      <c r="J826" s="168">
        <f>IFERROR(MIN('MP Calculations'!$E$30/I826,1),"-")</f>
        <v>0.24630200300931615</v>
      </c>
      <c r="K826" s="12"/>
      <c r="L826" s="159">
        <v>17.995799999999999</v>
      </c>
      <c r="M826" s="187" t="s">
        <v>280</v>
      </c>
      <c r="N826" s="272">
        <v>192.78728599999999</v>
      </c>
      <c r="O826" s="186">
        <f t="shared" si="40"/>
        <v>3469.3614413987998</v>
      </c>
      <c r="P826" s="186">
        <f t="shared" si="41"/>
        <v>854.51067217981256</v>
      </c>
      <c r="Q826" s="215">
        <f>IF(P826="-",0,P826/(1+'General inputs'!$H$30)^'MP Calculations'!$C$40)</f>
        <v>1898.1151612553811</v>
      </c>
    </row>
    <row r="827" spans="3:17">
      <c r="C827" s="159"/>
      <c r="D827" s="165" t="s">
        <v>278</v>
      </c>
      <c r="E827" s="162">
        <v>26982</v>
      </c>
      <c r="F827" s="166" t="str">
        <f t="shared" si="39"/>
        <v>Date check - OK</v>
      </c>
      <c r="G827" s="68"/>
      <c r="H827" s="162" t="s">
        <v>279</v>
      </c>
      <c r="I827" s="173">
        <v>150735.53351548137</v>
      </c>
      <c r="J827" s="168">
        <f>IFERROR(MIN('MP Calculations'!$E$30/I827,1),"-")</f>
        <v>0.24630200300931615</v>
      </c>
      <c r="K827" s="12"/>
      <c r="L827" s="159">
        <v>66.647576000000001</v>
      </c>
      <c r="M827" s="187" t="s">
        <v>280</v>
      </c>
      <c r="N827" s="272">
        <v>192.78728599999999</v>
      </c>
      <c r="O827" s="186">
        <f t="shared" si="40"/>
        <v>12848.805295518736</v>
      </c>
      <c r="P827" s="186">
        <f t="shared" si="41"/>
        <v>3164.686480562973</v>
      </c>
      <c r="Q827" s="215">
        <f>IF(P827="-",0,P827/(1+'General inputs'!$H$30)^'MP Calculations'!$C$40)</f>
        <v>7029.6832853510414</v>
      </c>
    </row>
    <row r="828" spans="3:17">
      <c r="C828" s="159"/>
      <c r="D828" s="165" t="s">
        <v>278</v>
      </c>
      <c r="E828" s="162">
        <v>26982</v>
      </c>
      <c r="F828" s="166" t="str">
        <f t="shared" si="39"/>
        <v>Date check - OK</v>
      </c>
      <c r="G828" s="68"/>
      <c r="H828" s="162" t="s">
        <v>279</v>
      </c>
      <c r="I828" s="173">
        <v>150735.53351548137</v>
      </c>
      <c r="J828" s="168">
        <f>IFERROR(MIN('MP Calculations'!$E$30/I828,1),"-")</f>
        <v>0.24630200300931615</v>
      </c>
      <c r="K828" s="12"/>
      <c r="L828" s="159">
        <v>2.093839</v>
      </c>
      <c r="M828" s="187" t="s">
        <v>280</v>
      </c>
      <c r="N828" s="272">
        <v>192.78728599999999</v>
      </c>
      <c r="O828" s="186">
        <f t="shared" si="40"/>
        <v>403.66553813095396</v>
      </c>
      <c r="P828" s="186">
        <f t="shared" si="41"/>
        <v>99.423630587487452</v>
      </c>
      <c r="Q828" s="215">
        <f>IF(P828="-",0,P828/(1+'General inputs'!$H$30)^'MP Calculations'!$C$40)</f>
        <v>220.84861751785451</v>
      </c>
    </row>
    <row r="829" spans="3:17">
      <c r="C829" s="159"/>
      <c r="D829" s="165" t="s">
        <v>278</v>
      </c>
      <c r="E829" s="162">
        <v>26982</v>
      </c>
      <c r="F829" s="166" t="str">
        <f t="shared" si="39"/>
        <v>Date check - OK</v>
      </c>
      <c r="G829" s="68"/>
      <c r="H829" s="162" t="s">
        <v>279</v>
      </c>
      <c r="I829" s="173">
        <v>150735.53351548137</v>
      </c>
      <c r="J829" s="168">
        <f>IFERROR(MIN('MP Calculations'!$E$30/I829,1),"-")</f>
        <v>0.24630200300931615</v>
      </c>
      <c r="K829" s="12"/>
      <c r="L829" s="159">
        <v>8.2320270000000004</v>
      </c>
      <c r="M829" s="187" t="s">
        <v>280</v>
      </c>
      <c r="N829" s="272">
        <v>192.78728599999999</v>
      </c>
      <c r="O829" s="186">
        <f t="shared" si="40"/>
        <v>1587.030143608722</v>
      </c>
      <c r="P829" s="186">
        <f t="shared" si="41"/>
        <v>390.8887032069909</v>
      </c>
      <c r="Q829" s="215">
        <f>IF(P829="-",0,P829/(1+'General inputs'!$H$30)^'MP Calculations'!$C$40)</f>
        <v>868.27677883526451</v>
      </c>
    </row>
    <row r="830" spans="3:17">
      <c r="C830" s="159"/>
      <c r="D830" s="165" t="s">
        <v>278</v>
      </c>
      <c r="E830" s="162">
        <v>26982</v>
      </c>
      <c r="F830" s="166" t="str">
        <f t="shared" si="39"/>
        <v>Date check - OK</v>
      </c>
      <c r="G830" s="68"/>
      <c r="H830" s="162" t="s">
        <v>279</v>
      </c>
      <c r="I830" s="173">
        <v>150735.53351548137</v>
      </c>
      <c r="J830" s="168">
        <f>IFERROR(MIN('MP Calculations'!$E$30/I830,1),"-")</f>
        <v>0.24630200300931615</v>
      </c>
      <c r="K830" s="12"/>
      <c r="L830" s="159">
        <v>2.1267969999999998</v>
      </c>
      <c r="M830" s="187" t="s">
        <v>280</v>
      </c>
      <c r="N830" s="272">
        <v>192.78728599999999</v>
      </c>
      <c r="O830" s="186">
        <f t="shared" si="40"/>
        <v>410.01942150294195</v>
      </c>
      <c r="P830" s="186">
        <f t="shared" si="41"/>
        <v>100.98860478889567</v>
      </c>
      <c r="Q830" s="215">
        <f>IF(P830="-",0,P830/(1+'General inputs'!$H$30)^'MP Calculations'!$C$40)</f>
        <v>224.32487750544351</v>
      </c>
    </row>
    <row r="831" spans="3:17">
      <c r="C831" s="159"/>
      <c r="D831" s="165" t="s">
        <v>278</v>
      </c>
      <c r="E831" s="162">
        <v>26982</v>
      </c>
      <c r="F831" s="166" t="str">
        <f t="shared" si="39"/>
        <v>Date check - OK</v>
      </c>
      <c r="G831" s="68"/>
      <c r="H831" s="162" t="s">
        <v>279</v>
      </c>
      <c r="I831" s="173">
        <v>150735.53351548137</v>
      </c>
      <c r="J831" s="168">
        <f>IFERROR(MIN('MP Calculations'!$E$30/I831,1),"-")</f>
        <v>0.24630200300931615</v>
      </c>
      <c r="K831" s="12"/>
      <c r="L831" s="159">
        <v>11.671001</v>
      </c>
      <c r="M831" s="187" t="s">
        <v>280</v>
      </c>
      <c r="N831" s="272">
        <v>192.78728599999999</v>
      </c>
      <c r="O831" s="186">
        <f t="shared" si="40"/>
        <v>2250.0206076932859</v>
      </c>
      <c r="P831" s="186">
        <f t="shared" si="41"/>
        <v>554.1845824870951</v>
      </c>
      <c r="Q831" s="215">
        <f>IF(P831="-",0,P831/(1+'General inputs'!$H$30)^'MP Calculations'!$C$40)</f>
        <v>1231.0041201350714</v>
      </c>
    </row>
    <row r="832" spans="3:17">
      <c r="C832" s="159"/>
      <c r="D832" s="165" t="s">
        <v>278</v>
      </c>
      <c r="E832" s="162">
        <v>26982</v>
      </c>
      <c r="F832" s="166" t="str">
        <f t="shared" si="39"/>
        <v>Date check - OK</v>
      </c>
      <c r="G832" s="68"/>
      <c r="H832" s="162" t="s">
        <v>279</v>
      </c>
      <c r="I832" s="173">
        <v>150735.53351548137</v>
      </c>
      <c r="J832" s="168">
        <f>IFERROR(MIN('MP Calculations'!$E$30/I832,1),"-")</f>
        <v>0.24630200300931615</v>
      </c>
      <c r="K832" s="12"/>
      <c r="L832" s="159">
        <v>18.263981000000001</v>
      </c>
      <c r="M832" s="187" t="s">
        <v>280</v>
      </c>
      <c r="N832" s="272">
        <v>192.78728599999999</v>
      </c>
      <c r="O832" s="186">
        <f t="shared" si="40"/>
        <v>3521.063328545566</v>
      </c>
      <c r="P832" s="186">
        <f t="shared" si="41"/>
        <v>867.24495054342276</v>
      </c>
      <c r="Q832" s="215">
        <f>IF(P832="-",0,P832/(1+'General inputs'!$H$30)^'MP Calculations'!$C$40)</f>
        <v>1926.4016737783384</v>
      </c>
    </row>
    <row r="833" spans="3:17">
      <c r="C833" s="159"/>
      <c r="D833" s="165" t="s">
        <v>278</v>
      </c>
      <c r="E833" s="162">
        <v>26982</v>
      </c>
      <c r="F833" s="166" t="str">
        <f t="shared" si="39"/>
        <v>Date check - OK</v>
      </c>
      <c r="G833" s="68"/>
      <c r="H833" s="162" t="s">
        <v>279</v>
      </c>
      <c r="I833" s="173">
        <v>150735.53351548137</v>
      </c>
      <c r="J833" s="168">
        <f>IFERROR(MIN('MP Calculations'!$E$30/I833,1),"-")</f>
        <v>0.24630200300931615</v>
      </c>
      <c r="K833" s="12"/>
      <c r="L833" s="159">
        <v>1.773136</v>
      </c>
      <c r="M833" s="187" t="s">
        <v>280</v>
      </c>
      <c r="N833" s="272">
        <v>192.78728599999999</v>
      </c>
      <c r="O833" s="186">
        <f t="shared" si="40"/>
        <v>341.83807714889599</v>
      </c>
      <c r="P833" s="186">
        <f t="shared" si="41"/>
        <v>84.19540310662623</v>
      </c>
      <c r="Q833" s="215">
        <f>IF(P833="-",0,P833/(1+'General inputs'!$H$30)^'MP Calculations'!$C$40)</f>
        <v>187.02232324029617</v>
      </c>
    </row>
    <row r="834" spans="3:17">
      <c r="C834" s="159"/>
      <c r="D834" s="165" t="s">
        <v>278</v>
      </c>
      <c r="E834" s="162">
        <v>26982</v>
      </c>
      <c r="F834" s="166" t="str">
        <f t="shared" si="39"/>
        <v>Date check - OK</v>
      </c>
      <c r="G834" s="68"/>
      <c r="H834" s="162" t="s">
        <v>279</v>
      </c>
      <c r="I834" s="173">
        <v>150735.53351548137</v>
      </c>
      <c r="J834" s="168">
        <f>IFERROR(MIN('MP Calculations'!$E$30/I834,1),"-")</f>
        <v>0.24630200300931615</v>
      </c>
      <c r="K834" s="12"/>
      <c r="L834" s="159">
        <v>6.40822</v>
      </c>
      <c r="M834" s="187" t="s">
        <v>280</v>
      </c>
      <c r="N834" s="272">
        <v>192.78728599999999</v>
      </c>
      <c r="O834" s="186">
        <f t="shared" si="40"/>
        <v>1235.42334189092</v>
      </c>
      <c r="P834" s="186">
        <f t="shared" si="41"/>
        <v>304.28724367219678</v>
      </c>
      <c r="Q834" s="215">
        <f>IF(P834="-",0,P834/(1+'General inputs'!$H$30)^'MP Calculations'!$C$40)</f>
        <v>675.90990890429759</v>
      </c>
    </row>
    <row r="835" spans="3:17">
      <c r="C835" s="159"/>
      <c r="D835" s="165" t="s">
        <v>278</v>
      </c>
      <c r="E835" s="162">
        <v>26982</v>
      </c>
      <c r="F835" s="166" t="str">
        <f t="shared" si="39"/>
        <v>Date check - OK</v>
      </c>
      <c r="G835" s="68"/>
      <c r="H835" s="162" t="s">
        <v>279</v>
      </c>
      <c r="I835" s="173">
        <v>150735.53351548137</v>
      </c>
      <c r="J835" s="168">
        <f>IFERROR(MIN('MP Calculations'!$E$30/I835,1),"-")</f>
        <v>0.24630200300931615</v>
      </c>
      <c r="K835" s="12"/>
      <c r="L835" s="159">
        <v>1.074846</v>
      </c>
      <c r="M835" s="187" t="s">
        <v>280</v>
      </c>
      <c r="N835" s="272">
        <v>192.78728599999999</v>
      </c>
      <c r="O835" s="186">
        <f t="shared" si="40"/>
        <v>207.216643207956</v>
      </c>
      <c r="P835" s="186">
        <f t="shared" si="41"/>
        <v>51.037874278986372</v>
      </c>
      <c r="Q835" s="215">
        <f>IF(P835="-",0,P835/(1+'General inputs'!$H$30)^'MP Calculations'!$C$40)</f>
        <v>113.36986900358426</v>
      </c>
    </row>
    <row r="836" spans="3:17">
      <c r="C836" s="159"/>
      <c r="D836" s="165" t="s">
        <v>278</v>
      </c>
      <c r="E836" s="162">
        <v>26982</v>
      </c>
      <c r="F836" s="166" t="str">
        <f t="shared" si="39"/>
        <v>Date check - OK</v>
      </c>
      <c r="G836" s="68"/>
      <c r="H836" s="162" t="s">
        <v>279</v>
      </c>
      <c r="I836" s="173">
        <v>150735.53351548137</v>
      </c>
      <c r="J836" s="168">
        <f>IFERROR(MIN('MP Calculations'!$E$30/I836,1),"-")</f>
        <v>0.24630200300931615</v>
      </c>
      <c r="K836" s="12"/>
      <c r="L836" s="159">
        <v>57.564613999999999</v>
      </c>
      <c r="M836" s="187" t="s">
        <v>280</v>
      </c>
      <c r="N836" s="272">
        <v>192.78728599999999</v>
      </c>
      <c r="O836" s="186">
        <f t="shared" si="40"/>
        <v>11097.725702697604</v>
      </c>
      <c r="P836" s="186">
        <f t="shared" si="41"/>
        <v>2733.3920694223903</v>
      </c>
      <c r="Q836" s="215">
        <f>IF(P836="-",0,P836/(1+'General inputs'!$H$30)^'MP Calculations'!$C$40)</f>
        <v>6071.6537517206107</v>
      </c>
    </row>
    <row r="837" spans="3:17">
      <c r="C837" s="159"/>
      <c r="D837" s="165" t="s">
        <v>278</v>
      </c>
      <c r="E837" s="162">
        <v>26982</v>
      </c>
      <c r="F837" s="166" t="str">
        <f t="shared" si="39"/>
        <v>Date check - OK</v>
      </c>
      <c r="G837" s="68"/>
      <c r="H837" s="162" t="s">
        <v>279</v>
      </c>
      <c r="I837" s="173">
        <v>150735.53351548137</v>
      </c>
      <c r="J837" s="168">
        <f>IFERROR(MIN('MP Calculations'!$E$30/I837,1),"-")</f>
        <v>0.24630200300931615</v>
      </c>
      <c r="K837" s="12"/>
      <c r="L837" s="159">
        <v>37.955891999999999</v>
      </c>
      <c r="M837" s="187" t="s">
        <v>280</v>
      </c>
      <c r="N837" s="272">
        <v>192.78728599999999</v>
      </c>
      <c r="O837" s="186">
        <f t="shared" si="40"/>
        <v>7317.4134063891115</v>
      </c>
      <c r="P837" s="186">
        <f t="shared" si="41"/>
        <v>1802.2935788408613</v>
      </c>
      <c r="Q837" s="215">
        <f>IF(P837="-",0,P837/(1+'General inputs'!$H$30)^'MP Calculations'!$C$40)</f>
        <v>4003.4149114888937</v>
      </c>
    </row>
    <row r="838" spans="3:17">
      <c r="C838" s="159"/>
      <c r="D838" s="165" t="s">
        <v>278</v>
      </c>
      <c r="E838" s="162">
        <v>26982</v>
      </c>
      <c r="F838" s="166" t="str">
        <f t="shared" si="39"/>
        <v>Date check - OK</v>
      </c>
      <c r="G838" s="68"/>
      <c r="H838" s="162" t="s">
        <v>279</v>
      </c>
      <c r="I838" s="173">
        <v>150735.53351548137</v>
      </c>
      <c r="J838" s="168">
        <f>IFERROR(MIN('MP Calculations'!$E$30/I838,1),"-")</f>
        <v>0.24630200300931615</v>
      </c>
      <c r="K838" s="12"/>
      <c r="L838" s="159">
        <v>6.6466859999999999</v>
      </c>
      <c r="M838" s="187" t="s">
        <v>280</v>
      </c>
      <c r="N838" s="272">
        <v>192.78728599999999</v>
      </c>
      <c r="O838" s="186">
        <f t="shared" si="40"/>
        <v>1281.396554834196</v>
      </c>
      <c r="P838" s="186">
        <f t="shared" si="41"/>
        <v>315.61053810489949</v>
      </c>
      <c r="Q838" s="215">
        <f>IF(P838="-",0,P838/(1+'General inputs'!$H$30)^'MP Calculations'!$C$40)</f>
        <v>701.06221833449388</v>
      </c>
    </row>
    <row r="839" spans="3:17">
      <c r="C839" s="159"/>
      <c r="D839" s="165" t="s">
        <v>278</v>
      </c>
      <c r="E839" s="162">
        <v>26982</v>
      </c>
      <c r="F839" s="166" t="str">
        <f t="shared" si="39"/>
        <v>Date check - OK</v>
      </c>
      <c r="G839" s="68"/>
      <c r="H839" s="162" t="s">
        <v>279</v>
      </c>
      <c r="I839" s="173">
        <v>150735.53351548137</v>
      </c>
      <c r="J839" s="168">
        <f>IFERROR(MIN('MP Calculations'!$E$30/I839,1),"-")</f>
        <v>0.24630200300931615</v>
      </c>
      <c r="K839" s="12"/>
      <c r="L839" s="159">
        <v>11.448622</v>
      </c>
      <c r="M839" s="187" t="s">
        <v>280</v>
      </c>
      <c r="N839" s="272">
        <v>192.78728599999999</v>
      </c>
      <c r="O839" s="186">
        <f t="shared" si="40"/>
        <v>2207.1487638198919</v>
      </c>
      <c r="P839" s="186">
        <f t="shared" si="41"/>
        <v>543.62516146837538</v>
      </c>
      <c r="Q839" s="215">
        <f>IF(P839="-",0,P839/(1+'General inputs'!$H$30)^'MP Calculations'!$C$40)</f>
        <v>1207.5485943210028</v>
      </c>
    </row>
    <row r="840" spans="3:17">
      <c r="C840" s="159"/>
      <c r="D840" s="165" t="s">
        <v>278</v>
      </c>
      <c r="E840" s="162">
        <v>26982</v>
      </c>
      <c r="F840" s="166" t="str">
        <f t="shared" si="39"/>
        <v>Date check - OK</v>
      </c>
      <c r="G840" s="68"/>
      <c r="H840" s="162" t="s">
        <v>279</v>
      </c>
      <c r="I840" s="173">
        <v>150735.53351548137</v>
      </c>
      <c r="J840" s="168">
        <f>IFERROR(MIN('MP Calculations'!$E$30/I840,1),"-")</f>
        <v>0.24630200300931615</v>
      </c>
      <c r="K840" s="12"/>
      <c r="L840" s="159">
        <v>10.881055999999999</v>
      </c>
      <c r="M840" s="187" t="s">
        <v>280</v>
      </c>
      <c r="N840" s="272">
        <v>192.78728599999999</v>
      </c>
      <c r="O840" s="186">
        <f t="shared" si="40"/>
        <v>2097.729255054016</v>
      </c>
      <c r="P840" s="186">
        <f t="shared" si="41"/>
        <v>516.67491729104472</v>
      </c>
      <c r="Q840" s="215">
        <f>IF(P840="-",0,P840/(1+'General inputs'!$H$30)^'MP Calculations'!$C$40)</f>
        <v>1147.684313232467</v>
      </c>
    </row>
    <row r="841" spans="3:17">
      <c r="C841" s="159"/>
      <c r="D841" s="165" t="s">
        <v>278</v>
      </c>
      <c r="E841" s="162">
        <v>26982</v>
      </c>
      <c r="F841" s="166" t="str">
        <f t="shared" si="39"/>
        <v>Date check - OK</v>
      </c>
      <c r="G841" s="68"/>
      <c r="H841" s="162" t="s">
        <v>279</v>
      </c>
      <c r="I841" s="173">
        <v>150735.53351548137</v>
      </c>
      <c r="J841" s="168">
        <f>IFERROR(MIN('MP Calculations'!$E$30/I841,1),"-")</f>
        <v>0.24630200300931615</v>
      </c>
      <c r="K841" s="12"/>
      <c r="L841" s="159">
        <v>39.797251000000003</v>
      </c>
      <c r="M841" s="187" t="s">
        <v>280</v>
      </c>
      <c r="N841" s="272">
        <v>192.78728599999999</v>
      </c>
      <c r="O841" s="186">
        <f t="shared" si="40"/>
        <v>7672.4040105507866</v>
      </c>
      <c r="P841" s="186">
        <f t="shared" si="41"/>
        <v>1889.7284756953691</v>
      </c>
      <c r="Q841" s="215">
        <f>IF(P841="-",0,P841/(1+'General inputs'!$H$30)^'MP Calculations'!$C$40)</f>
        <v>4197.6330865749724</v>
      </c>
    </row>
    <row r="842" spans="3:17">
      <c r="C842" s="159"/>
      <c r="D842" s="165" t="s">
        <v>278</v>
      </c>
      <c r="E842" s="162">
        <v>26982</v>
      </c>
      <c r="F842" s="166" t="str">
        <f t="shared" si="39"/>
        <v>Date check - OK</v>
      </c>
      <c r="G842" s="68"/>
      <c r="H842" s="162" t="s">
        <v>279</v>
      </c>
      <c r="I842" s="173">
        <v>150735.53351548137</v>
      </c>
      <c r="J842" s="168">
        <f>IFERROR(MIN('MP Calculations'!$E$30/I842,1),"-")</f>
        <v>0.24630200300931615</v>
      </c>
      <c r="K842" s="12"/>
      <c r="L842" s="159">
        <v>20.860271999999998</v>
      </c>
      <c r="M842" s="187" t="s">
        <v>280</v>
      </c>
      <c r="N842" s="272">
        <v>192.78728599999999</v>
      </c>
      <c r="O842" s="186">
        <f t="shared" si="40"/>
        <v>4021.5952241017917</v>
      </c>
      <c r="P842" s="186">
        <f t="shared" si="41"/>
        <v>990.52695898897093</v>
      </c>
      <c r="Q842" s="215">
        <f>IF(P842="-",0,P842/(1+'General inputs'!$H$30)^'MP Calculations'!$C$40)</f>
        <v>2200.2466437230414</v>
      </c>
    </row>
    <row r="843" spans="3:17">
      <c r="C843" s="159"/>
      <c r="D843" s="165" t="s">
        <v>278</v>
      </c>
      <c r="E843" s="162">
        <v>26982</v>
      </c>
      <c r="F843" s="166" t="str">
        <f t="shared" si="39"/>
        <v>Date check - OK</v>
      </c>
      <c r="G843" s="68"/>
      <c r="H843" s="162" t="s">
        <v>279</v>
      </c>
      <c r="I843" s="173">
        <v>150735.53351548137</v>
      </c>
      <c r="J843" s="168">
        <f>IFERROR(MIN('MP Calculations'!$E$30/I843,1),"-")</f>
        <v>0.24630200300931615</v>
      </c>
      <c r="K843" s="12"/>
      <c r="L843" s="159">
        <v>13.163217</v>
      </c>
      <c r="M843" s="187" t="s">
        <v>280</v>
      </c>
      <c r="N843" s="272">
        <v>192.78728599999999</v>
      </c>
      <c r="O843" s="186">
        <f t="shared" si="40"/>
        <v>2537.7008804590619</v>
      </c>
      <c r="P843" s="186">
        <f t="shared" si="41"/>
        <v>625.04080989557212</v>
      </c>
      <c r="Q843" s="215">
        <f>IF(P843="-",0,P843/(1+'General inputs'!$H$30)^'MP Calculations'!$C$40)</f>
        <v>1388.3962790537</v>
      </c>
    </row>
    <row r="844" spans="3:17">
      <c r="C844" s="159"/>
      <c r="D844" s="165" t="s">
        <v>291</v>
      </c>
      <c r="E844" s="162">
        <v>27003</v>
      </c>
      <c r="F844" s="166" t="str">
        <f t="shared" si="39"/>
        <v>Date check - OK</v>
      </c>
      <c r="G844" s="68"/>
      <c r="H844" s="162" t="s">
        <v>279</v>
      </c>
      <c r="I844" s="173">
        <v>150735.53351548137</v>
      </c>
      <c r="J844" s="168">
        <f>IFERROR(MIN('MP Calculations'!$E$30/I844,1),"-")</f>
        <v>0.24630200300931615</v>
      </c>
      <c r="K844" s="12"/>
      <c r="L844" s="159">
        <v>61.803963000000003</v>
      </c>
      <c r="M844" s="187" t="s">
        <v>280</v>
      </c>
      <c r="N844" s="272">
        <v>297.51652200000001</v>
      </c>
      <c r="O844" s="186">
        <f t="shared" si="40"/>
        <v>18387.700117576689</v>
      </c>
      <c r="P844" s="186">
        <f t="shared" si="41"/>
        <v>4528.9273696937762</v>
      </c>
      <c r="Q844" s="215">
        <f>IF(P844="-",0,P844/(1+'General inputs'!$H$30)^'MP Calculations'!$C$40)</f>
        <v>10060.056573326548</v>
      </c>
    </row>
    <row r="845" spans="3:17">
      <c r="C845" s="159"/>
      <c r="D845" s="165" t="s">
        <v>291</v>
      </c>
      <c r="E845" s="162">
        <v>27003</v>
      </c>
      <c r="F845" s="166" t="str">
        <f t="shared" si="39"/>
        <v>Date check - OK</v>
      </c>
      <c r="G845" s="68"/>
      <c r="H845" s="162" t="s">
        <v>279</v>
      </c>
      <c r="I845" s="173">
        <v>150735.53351548137</v>
      </c>
      <c r="J845" s="168">
        <f>IFERROR(MIN('MP Calculations'!$E$30/I845,1),"-")</f>
        <v>0.24630200300931615</v>
      </c>
      <c r="K845" s="12"/>
      <c r="L845" s="159">
        <v>157.46975599999999</v>
      </c>
      <c r="M845" s="187" t="s">
        <v>280</v>
      </c>
      <c r="N845" s="272">
        <v>297.51652200000001</v>
      </c>
      <c r="O845" s="186">
        <f t="shared" si="40"/>
        <v>46849.85412530863</v>
      </c>
      <c r="P845" s="186">
        <f t="shared" si="41"/>
        <v>11539.212911757788</v>
      </c>
      <c r="Q845" s="215">
        <f>IF(P845="-",0,P845/(1+'General inputs'!$H$30)^'MP Calculations'!$C$40)</f>
        <v>25631.926773820756</v>
      </c>
    </row>
    <row r="846" spans="3:17">
      <c r="C846" s="159"/>
      <c r="D846" s="165" t="s">
        <v>291</v>
      </c>
      <c r="E846" s="162">
        <v>27003</v>
      </c>
      <c r="F846" s="166" t="str">
        <f t="shared" si="39"/>
        <v>Date check - OK</v>
      </c>
      <c r="G846" s="68"/>
      <c r="H846" s="162" t="s">
        <v>279</v>
      </c>
      <c r="I846" s="173">
        <v>150735.53351548137</v>
      </c>
      <c r="J846" s="168">
        <f>IFERROR(MIN('MP Calculations'!$E$30/I846,1),"-")</f>
        <v>0.24630200300931615</v>
      </c>
      <c r="K846" s="12"/>
      <c r="L846" s="159">
        <v>100.557238</v>
      </c>
      <c r="M846" s="187" t="s">
        <v>280</v>
      </c>
      <c r="N846" s="272">
        <v>297.51652200000001</v>
      </c>
      <c r="O846" s="186">
        <f t="shared" si="40"/>
        <v>29917.439711686235</v>
      </c>
      <c r="P846" s="186">
        <f t="shared" si="41"/>
        <v>7368.7253258987776</v>
      </c>
      <c r="Q846" s="215">
        <f>IF(P846="-",0,P846/(1+'General inputs'!$H$30)^'MP Calculations'!$C$40)</f>
        <v>16368.068551485316</v>
      </c>
    </row>
    <row r="847" spans="3:17">
      <c r="C847" s="159"/>
      <c r="D847" s="165" t="s">
        <v>278</v>
      </c>
      <c r="E847" s="162">
        <v>27009</v>
      </c>
      <c r="F847" s="166" t="str">
        <f t="shared" si="39"/>
        <v>Date check - OK</v>
      </c>
      <c r="G847" s="68"/>
      <c r="H847" s="162" t="s">
        <v>279</v>
      </c>
      <c r="I847" s="173">
        <v>150735.53351548137</v>
      </c>
      <c r="J847" s="168">
        <f>IFERROR(MIN('MP Calculations'!$E$30/I847,1),"-")</f>
        <v>0.24630200300931615</v>
      </c>
      <c r="K847" s="12"/>
      <c r="L847" s="159">
        <v>66.784289000000001</v>
      </c>
      <c r="M847" s="187" t="s">
        <v>280</v>
      </c>
      <c r="N847" s="272">
        <v>192.78728599999999</v>
      </c>
      <c r="O847" s="186">
        <f t="shared" si="40"/>
        <v>12875.161823749653</v>
      </c>
      <c r="P847" s="186">
        <f t="shared" si="41"/>
        <v>3171.1781462586196</v>
      </c>
      <c r="Q847" s="215">
        <f>IF(P847="-",0,P847/(1+'General inputs'!$H$30)^'MP Calculations'!$C$40)</f>
        <v>7044.1031509886179</v>
      </c>
    </row>
    <row r="848" spans="3:17">
      <c r="C848" s="159"/>
      <c r="D848" s="165" t="s">
        <v>278</v>
      </c>
      <c r="E848" s="162">
        <v>27009</v>
      </c>
      <c r="F848" s="166" t="str">
        <f t="shared" si="39"/>
        <v>Date check - OK</v>
      </c>
      <c r="G848" s="68"/>
      <c r="H848" s="162" t="s">
        <v>279</v>
      </c>
      <c r="I848" s="173">
        <v>150735.53351548137</v>
      </c>
      <c r="J848" s="168">
        <f>IFERROR(MIN('MP Calculations'!$E$30/I848,1),"-")</f>
        <v>0.24630200300931615</v>
      </c>
      <c r="K848" s="12"/>
      <c r="L848" s="159">
        <v>7.988022</v>
      </c>
      <c r="M848" s="187" t="s">
        <v>280</v>
      </c>
      <c r="N848" s="272">
        <v>192.78728599999999</v>
      </c>
      <c r="O848" s="186">
        <f t="shared" si="40"/>
        <v>1539.989081888292</v>
      </c>
      <c r="P848" s="186">
        <f t="shared" si="41"/>
        <v>379.30239548156413</v>
      </c>
      <c r="Q848" s="215">
        <f>IF(P848="-",0,P848/(1+'General inputs'!$H$30)^'MP Calculations'!$C$40)</f>
        <v>842.54024086962147</v>
      </c>
    </row>
    <row r="849" spans="3:17">
      <c r="C849" s="159"/>
      <c r="D849" s="165" t="s">
        <v>278</v>
      </c>
      <c r="E849" s="162">
        <v>27009</v>
      </c>
      <c r="F849" s="166" t="str">
        <f t="shared" si="39"/>
        <v>Date check - OK</v>
      </c>
      <c r="G849" s="68"/>
      <c r="H849" s="162" t="s">
        <v>279</v>
      </c>
      <c r="I849" s="173">
        <v>150735.53351548137</v>
      </c>
      <c r="J849" s="168">
        <f>IFERROR(MIN('MP Calculations'!$E$30/I849,1),"-")</f>
        <v>0.24630200300931615</v>
      </c>
      <c r="K849" s="12"/>
      <c r="L849" s="159">
        <v>70.986744000000002</v>
      </c>
      <c r="M849" s="187" t="s">
        <v>280</v>
      </c>
      <c r="N849" s="272">
        <v>192.78728599999999</v>
      </c>
      <c r="O849" s="186">
        <f t="shared" si="40"/>
        <v>13685.341717736785</v>
      </c>
      <c r="P849" s="186">
        <f t="shared" si="41"/>
        <v>3370.7270769455254</v>
      </c>
      <c r="Q849" s="215">
        <f>IF(P849="-",0,P849/(1+'General inputs'!$H$30)^'MP Calculations'!$C$40)</f>
        <v>7487.3589967967227</v>
      </c>
    </row>
    <row r="850" spans="3:17">
      <c r="C850" s="159"/>
      <c r="D850" s="165" t="s">
        <v>278</v>
      </c>
      <c r="E850" s="162">
        <v>27009</v>
      </c>
      <c r="F850" s="166" t="str">
        <f t="shared" si="39"/>
        <v>Date check - OK</v>
      </c>
      <c r="G850" s="68"/>
      <c r="H850" s="162" t="s">
        <v>279</v>
      </c>
      <c r="I850" s="173">
        <v>150735.53351548137</v>
      </c>
      <c r="J850" s="168">
        <f>IFERROR(MIN('MP Calculations'!$E$30/I850,1),"-")</f>
        <v>0.24630200300931615</v>
      </c>
      <c r="K850" s="12"/>
      <c r="L850" s="159">
        <v>10.297694999999999</v>
      </c>
      <c r="M850" s="187" t="s">
        <v>280</v>
      </c>
      <c r="N850" s="272">
        <v>192.78728599999999</v>
      </c>
      <c r="O850" s="186">
        <f t="shared" si="40"/>
        <v>1985.2646711057698</v>
      </c>
      <c r="P850" s="186">
        <f t="shared" si="41"/>
        <v>488.97466499698237</v>
      </c>
      <c r="Q850" s="215">
        <f>IF(P850="-",0,P850/(1+'General inputs'!$H$30)^'MP Calculations'!$C$40)</f>
        <v>1086.1540473601469</v>
      </c>
    </row>
    <row r="851" spans="3:17">
      <c r="C851" s="159"/>
      <c r="D851" s="165" t="s">
        <v>278</v>
      </c>
      <c r="E851" s="162">
        <v>27009</v>
      </c>
      <c r="F851" s="166" t="str">
        <f t="shared" si="39"/>
        <v>Date check - OK</v>
      </c>
      <c r="G851" s="68"/>
      <c r="H851" s="162" t="s">
        <v>279</v>
      </c>
      <c r="I851" s="173">
        <v>150735.53351548137</v>
      </c>
      <c r="J851" s="168">
        <f>IFERROR(MIN('MP Calculations'!$E$30/I851,1),"-")</f>
        <v>0.24630200300931615</v>
      </c>
      <c r="K851" s="12"/>
      <c r="L851" s="159">
        <v>30.999825000000001</v>
      </c>
      <c r="M851" s="187" t="s">
        <v>280</v>
      </c>
      <c r="N851" s="272">
        <v>192.78728599999999</v>
      </c>
      <c r="O851" s="186">
        <f t="shared" si="40"/>
        <v>5976.3721282249498</v>
      </c>
      <c r="P851" s="186">
        <f t="shared" si="41"/>
        <v>1471.9924259108548</v>
      </c>
      <c r="Q851" s="215">
        <f>IF(P851="-",0,P851/(1+'General inputs'!$H$30)^'MP Calculations'!$C$40)</f>
        <v>3269.7205919583234</v>
      </c>
    </row>
    <row r="852" spans="3:17">
      <c r="C852" s="159"/>
      <c r="D852" s="165" t="s">
        <v>278</v>
      </c>
      <c r="E852" s="162">
        <v>27009</v>
      </c>
      <c r="F852" s="166" t="str">
        <f t="shared" si="39"/>
        <v>Date check - OK</v>
      </c>
      <c r="G852" s="68"/>
      <c r="H852" s="162" t="s">
        <v>279</v>
      </c>
      <c r="I852" s="173">
        <v>150735.53351548137</v>
      </c>
      <c r="J852" s="168">
        <f>IFERROR(MIN('MP Calculations'!$E$30/I852,1),"-")</f>
        <v>0.24630200300931615</v>
      </c>
      <c r="K852" s="12"/>
      <c r="L852" s="159">
        <v>15.38561</v>
      </c>
      <c r="M852" s="187" t="s">
        <v>280</v>
      </c>
      <c r="N852" s="272">
        <v>192.78728599999999</v>
      </c>
      <c r="O852" s="186">
        <f t="shared" si="40"/>
        <v>2966.1499953544599</v>
      </c>
      <c r="P852" s="186">
        <f t="shared" si="41"/>
        <v>730.56868508187722</v>
      </c>
      <c r="Q852" s="215">
        <f>IF(P852="-",0,P852/(1+'General inputs'!$H$30)^'MP Calculations'!$C$40)</f>
        <v>1622.8041879862192</v>
      </c>
    </row>
    <row r="853" spans="3:17">
      <c r="C853" s="159"/>
      <c r="D853" s="165" t="s">
        <v>278</v>
      </c>
      <c r="E853" s="162">
        <v>27009</v>
      </c>
      <c r="F853" s="166" t="str">
        <f t="shared" si="39"/>
        <v>Date check - OK</v>
      </c>
      <c r="G853" s="68"/>
      <c r="H853" s="162" t="s">
        <v>279</v>
      </c>
      <c r="I853" s="173">
        <v>150735.53351548137</v>
      </c>
      <c r="J853" s="168">
        <f>IFERROR(MIN('MP Calculations'!$E$30/I853,1),"-")</f>
        <v>0.24630200300931615</v>
      </c>
      <c r="K853" s="12"/>
      <c r="L853" s="159">
        <v>12.635672</v>
      </c>
      <c r="M853" s="187" t="s">
        <v>280</v>
      </c>
      <c r="N853" s="272">
        <v>192.78728599999999</v>
      </c>
      <c r="O853" s="186">
        <f t="shared" si="40"/>
        <v>2435.9969116661919</v>
      </c>
      <c r="P853" s="186">
        <f t="shared" si="41"/>
        <v>599.99091866789126</v>
      </c>
      <c r="Q853" s="215">
        <f>IF(P853="-",0,P853/(1+'General inputs'!$H$30)^'MP Calculations'!$C$40)</f>
        <v>1332.7532310789243</v>
      </c>
    </row>
    <row r="854" spans="3:17">
      <c r="C854" s="159"/>
      <c r="D854" s="165" t="s">
        <v>278</v>
      </c>
      <c r="E854" s="162">
        <v>27009</v>
      </c>
      <c r="F854" s="166" t="str">
        <f t="shared" si="39"/>
        <v>Date check - OK</v>
      </c>
      <c r="G854" s="68"/>
      <c r="H854" s="162" t="s">
        <v>279</v>
      </c>
      <c r="I854" s="173">
        <v>150735.53351548137</v>
      </c>
      <c r="J854" s="168">
        <f>IFERROR(MIN('MP Calculations'!$E$30/I854,1),"-")</f>
        <v>0.24630200300931615</v>
      </c>
      <c r="K854" s="12"/>
      <c r="L854" s="159">
        <v>33.991743999999997</v>
      </c>
      <c r="M854" s="187" t="s">
        <v>280</v>
      </c>
      <c r="N854" s="272">
        <v>192.78728599999999</v>
      </c>
      <c r="O854" s="186">
        <f t="shared" si="40"/>
        <v>6553.1760721667833</v>
      </c>
      <c r="P854" s="186">
        <f t="shared" si="41"/>
        <v>1614.0603926474016</v>
      </c>
      <c r="Q854" s="215">
        <f>IF(P854="-",0,P854/(1+'General inputs'!$H$30)^'MP Calculations'!$C$40)</f>
        <v>3585.2946045139215</v>
      </c>
    </row>
    <row r="855" spans="3:17">
      <c r="C855" s="159"/>
      <c r="D855" s="165" t="s">
        <v>278</v>
      </c>
      <c r="E855" s="162">
        <v>27009</v>
      </c>
      <c r="F855" s="166" t="str">
        <f t="shared" ref="F855:F918" si="42">IF(E855="","-",IF(OR(E855&lt;$E$15,E855&gt;$E$16),"ERROR - date outside of range","Date check - OK"))</f>
        <v>Date check - OK</v>
      </c>
      <c r="G855" s="68"/>
      <c r="H855" s="162" t="s">
        <v>279</v>
      </c>
      <c r="I855" s="173">
        <v>150735.53351548137</v>
      </c>
      <c r="J855" s="168">
        <f>IFERROR(MIN('MP Calculations'!$E$30/I855,1),"-")</f>
        <v>0.24630200300931615</v>
      </c>
      <c r="K855" s="12"/>
      <c r="L855" s="159">
        <v>1.9136340000000001</v>
      </c>
      <c r="M855" s="187" t="s">
        <v>280</v>
      </c>
      <c r="N855" s="272">
        <v>192.78728599999999</v>
      </c>
      <c r="O855" s="186">
        <f t="shared" ref="O855:O918" si="43">IF(N855="","-",L855*N855)</f>
        <v>368.92430525732402</v>
      </c>
      <c r="P855" s="186">
        <f t="shared" ref="P855:P918" si="44">IF(O855="-","-",IF(OR(E855&lt;$E$15,E855&gt;$E$16),0,O855*J855))</f>
        <v>90.866795343699295</v>
      </c>
      <c r="Q855" s="215">
        <f>IF(P855="-",0,P855/(1+'General inputs'!$H$30)^'MP Calculations'!$C$40)</f>
        <v>201.84141346835264</v>
      </c>
    </row>
    <row r="856" spans="3:17">
      <c r="C856" s="159"/>
      <c r="D856" s="165" t="s">
        <v>278</v>
      </c>
      <c r="E856" s="162">
        <v>27009</v>
      </c>
      <c r="F856" s="166" t="str">
        <f t="shared" si="42"/>
        <v>Date check - OK</v>
      </c>
      <c r="G856" s="68"/>
      <c r="H856" s="162" t="s">
        <v>279</v>
      </c>
      <c r="I856" s="173">
        <v>150735.53351548137</v>
      </c>
      <c r="J856" s="168">
        <f>IFERROR(MIN('MP Calculations'!$E$30/I856,1),"-")</f>
        <v>0.24630200300931615</v>
      </c>
      <c r="K856" s="12"/>
      <c r="L856" s="159">
        <v>32.441769000000001</v>
      </c>
      <c r="M856" s="187" t="s">
        <v>280</v>
      </c>
      <c r="N856" s="272">
        <v>192.78728599999999</v>
      </c>
      <c r="O856" s="186">
        <f t="shared" si="43"/>
        <v>6254.3605985489339</v>
      </c>
      <c r="P856" s="186">
        <f t="shared" si="44"/>
        <v>1540.4615429651478</v>
      </c>
      <c r="Q856" s="215">
        <f>IF(P856="-",0,P856/(1+'General inputs'!$H$30)^'MP Calculations'!$C$40)</f>
        <v>3421.8102888921208</v>
      </c>
    </row>
    <row r="857" spans="3:17">
      <c r="C857" s="159"/>
      <c r="D857" s="165" t="s">
        <v>278</v>
      </c>
      <c r="E857" s="162">
        <v>27009</v>
      </c>
      <c r="F857" s="166" t="str">
        <f t="shared" si="42"/>
        <v>Date check - OK</v>
      </c>
      <c r="G857" s="68"/>
      <c r="H857" s="162" t="s">
        <v>279</v>
      </c>
      <c r="I857" s="173">
        <v>150735.53351548137</v>
      </c>
      <c r="J857" s="168">
        <f>IFERROR(MIN('MP Calculations'!$E$30/I857,1),"-")</f>
        <v>0.24630200300931615</v>
      </c>
      <c r="K857" s="12"/>
      <c r="L857" s="159">
        <v>69.650919000000002</v>
      </c>
      <c r="M857" s="187" t="s">
        <v>280</v>
      </c>
      <c r="N857" s="272">
        <v>192.78728599999999</v>
      </c>
      <c r="O857" s="186">
        <f t="shared" si="43"/>
        <v>13427.811641415834</v>
      </c>
      <c r="P857" s="186">
        <f t="shared" si="44"/>
        <v>3307.2969033125332</v>
      </c>
      <c r="Q857" s="215">
        <f>IF(P857="-",0,P857/(1+'General inputs'!$H$30)^'MP Calculations'!$C$40)</f>
        <v>7346.4622494843516</v>
      </c>
    </row>
    <row r="858" spans="3:17">
      <c r="C858" s="159"/>
      <c r="D858" s="165" t="s">
        <v>278</v>
      </c>
      <c r="E858" s="162">
        <v>27009</v>
      </c>
      <c r="F858" s="166" t="str">
        <f t="shared" si="42"/>
        <v>Date check - OK</v>
      </c>
      <c r="G858" s="68"/>
      <c r="H858" s="162" t="s">
        <v>279</v>
      </c>
      <c r="I858" s="173">
        <v>150735.53351548137</v>
      </c>
      <c r="J858" s="168">
        <f>IFERROR(MIN('MP Calculations'!$E$30/I858,1),"-")</f>
        <v>0.24630200300931615</v>
      </c>
      <c r="K858" s="12"/>
      <c r="L858" s="159">
        <v>38.092801999999999</v>
      </c>
      <c r="M858" s="187" t="s">
        <v>280</v>
      </c>
      <c r="N858" s="272">
        <v>192.78728599999999</v>
      </c>
      <c r="O858" s="186">
        <f t="shared" si="43"/>
        <v>7343.8079137153718</v>
      </c>
      <c r="P858" s="186">
        <f t="shared" si="44"/>
        <v>1808.7945988637632</v>
      </c>
      <c r="Q858" s="215">
        <f>IF(P858="-",0,P858/(1+'General inputs'!$H$30)^'MP Calculations'!$C$40)</f>
        <v>4017.8555557907571</v>
      </c>
    </row>
    <row r="859" spans="3:17">
      <c r="C859" s="159"/>
      <c r="D859" s="165" t="s">
        <v>278</v>
      </c>
      <c r="E859" s="162">
        <v>27009</v>
      </c>
      <c r="F859" s="166" t="str">
        <f t="shared" si="42"/>
        <v>Date check - OK</v>
      </c>
      <c r="G859" s="68"/>
      <c r="H859" s="162" t="s">
        <v>279</v>
      </c>
      <c r="I859" s="173">
        <v>150735.53351548137</v>
      </c>
      <c r="J859" s="168">
        <f>IFERROR(MIN('MP Calculations'!$E$30/I859,1),"-")</f>
        <v>0.24630200300931615</v>
      </c>
      <c r="K859" s="12"/>
      <c r="L859" s="159">
        <v>13.296829000000001</v>
      </c>
      <c r="M859" s="187" t="s">
        <v>280</v>
      </c>
      <c r="N859" s="272">
        <v>192.78728599999999</v>
      </c>
      <c r="O859" s="186">
        <f t="shared" si="43"/>
        <v>2563.4595753160938</v>
      </c>
      <c r="P859" s="186">
        <f t="shared" si="44"/>
        <v>631.38522803376486</v>
      </c>
      <c r="Q859" s="215">
        <f>IF(P859="-",0,P859/(1+'General inputs'!$H$30)^'MP Calculations'!$C$40)</f>
        <v>1402.4890653108075</v>
      </c>
    </row>
    <row r="860" spans="3:17">
      <c r="C860" s="159"/>
      <c r="D860" s="165" t="s">
        <v>278</v>
      </c>
      <c r="E860" s="162">
        <v>27009</v>
      </c>
      <c r="F860" s="166" t="str">
        <f t="shared" si="42"/>
        <v>Date check - OK</v>
      </c>
      <c r="G860" s="68"/>
      <c r="H860" s="162" t="s">
        <v>279</v>
      </c>
      <c r="I860" s="173">
        <v>150735.53351548137</v>
      </c>
      <c r="J860" s="168">
        <f>IFERROR(MIN('MP Calculations'!$E$30/I860,1),"-")</f>
        <v>0.24630200300931615</v>
      </c>
      <c r="K860" s="12"/>
      <c r="L860" s="159">
        <v>56.887188000000002</v>
      </c>
      <c r="M860" s="187" t="s">
        <v>280</v>
      </c>
      <c r="N860" s="272">
        <v>192.78728599999999</v>
      </c>
      <c r="O860" s="186">
        <f t="shared" si="43"/>
        <v>10967.126582691768</v>
      </c>
      <c r="P860" s="186">
        <f t="shared" si="44"/>
        <v>2701.225244573699</v>
      </c>
      <c r="Q860" s="215">
        <f>IF(P860="-",0,P860/(1+'General inputs'!$H$30)^'MP Calculations'!$C$40)</f>
        <v>6000.2019373401117</v>
      </c>
    </row>
    <row r="861" spans="3:17">
      <c r="C861" s="159"/>
      <c r="D861" s="165" t="s">
        <v>278</v>
      </c>
      <c r="E861" s="162">
        <v>27009</v>
      </c>
      <c r="F861" s="166" t="str">
        <f t="shared" si="42"/>
        <v>Date check - OK</v>
      </c>
      <c r="G861" s="68"/>
      <c r="H861" s="162" t="s">
        <v>279</v>
      </c>
      <c r="I861" s="173">
        <v>150735.53351548137</v>
      </c>
      <c r="J861" s="168">
        <f>IFERROR(MIN('MP Calculations'!$E$30/I861,1),"-")</f>
        <v>0.24630200300931615</v>
      </c>
      <c r="K861" s="12"/>
      <c r="L861" s="159">
        <v>14.299721999999999</v>
      </c>
      <c r="M861" s="187" t="s">
        <v>280</v>
      </c>
      <c r="N861" s="272">
        <v>192.78728599999999</v>
      </c>
      <c r="O861" s="186">
        <f t="shared" si="43"/>
        <v>2756.8045949344919</v>
      </c>
      <c r="P861" s="186">
        <f t="shared" si="44"/>
        <v>679.00649363765183</v>
      </c>
      <c r="Q861" s="215">
        <f>IF(P861="-",0,P861/(1+'General inputs'!$H$30)^'MP Calculations'!$C$40)</f>
        <v>1508.2696590280577</v>
      </c>
    </row>
    <row r="862" spans="3:17">
      <c r="C862" s="159"/>
      <c r="D862" s="165" t="s">
        <v>278</v>
      </c>
      <c r="E862" s="162">
        <v>27009</v>
      </c>
      <c r="F862" s="166" t="str">
        <f t="shared" si="42"/>
        <v>Date check - OK</v>
      </c>
      <c r="G862" s="68"/>
      <c r="H862" s="162" t="s">
        <v>279</v>
      </c>
      <c r="I862" s="173">
        <v>150735.53351548137</v>
      </c>
      <c r="J862" s="168">
        <f>IFERROR(MIN('MP Calculations'!$E$30/I862,1),"-")</f>
        <v>0.24630200300931615</v>
      </c>
      <c r="K862" s="12"/>
      <c r="L862" s="159">
        <v>6.9841949999999997</v>
      </c>
      <c r="M862" s="187" t="s">
        <v>280</v>
      </c>
      <c r="N862" s="272">
        <v>192.78728599999999</v>
      </c>
      <c r="O862" s="186">
        <f t="shared" si="43"/>
        <v>1346.4639989447699</v>
      </c>
      <c r="P862" s="186">
        <f t="shared" si="44"/>
        <v>331.63677992003056</v>
      </c>
      <c r="Q862" s="215">
        <f>IF(P862="-",0,P862/(1+'General inputs'!$H$30)^'MP Calculations'!$C$40)</f>
        <v>736.66113307905323</v>
      </c>
    </row>
    <row r="863" spans="3:17">
      <c r="C863" s="159"/>
      <c r="D863" s="165" t="s">
        <v>278</v>
      </c>
      <c r="E863" s="162">
        <v>27009</v>
      </c>
      <c r="F863" s="166" t="str">
        <f t="shared" si="42"/>
        <v>Date check - OK</v>
      </c>
      <c r="G863" s="68"/>
      <c r="H863" s="162" t="s">
        <v>279</v>
      </c>
      <c r="I863" s="173">
        <v>150735.53351548137</v>
      </c>
      <c r="J863" s="168">
        <f>IFERROR(MIN('MP Calculations'!$E$30/I863,1),"-")</f>
        <v>0.24630200300931615</v>
      </c>
      <c r="K863" s="12"/>
      <c r="L863" s="159">
        <v>1.8968590000000001</v>
      </c>
      <c r="M863" s="187" t="s">
        <v>280</v>
      </c>
      <c r="N863" s="272">
        <v>192.78728599999999</v>
      </c>
      <c r="O863" s="186">
        <f t="shared" si="43"/>
        <v>365.69029853467401</v>
      </c>
      <c r="P863" s="186">
        <f t="shared" si="44"/>
        <v>90.070253010165004</v>
      </c>
      <c r="Q863" s="215">
        <f>IF(P863="-",0,P863/(1+'General inputs'!$H$30)^'MP Calculations'!$C$40)</f>
        <v>200.07206274040172</v>
      </c>
    </row>
    <row r="864" spans="3:17">
      <c r="C864" s="159"/>
      <c r="D864" s="165" t="s">
        <v>282</v>
      </c>
      <c r="E864" s="162">
        <v>27030</v>
      </c>
      <c r="F864" s="166" t="str">
        <f t="shared" si="42"/>
        <v>Date check - OK</v>
      </c>
      <c r="G864" s="68"/>
      <c r="H864" s="162" t="s">
        <v>279</v>
      </c>
      <c r="I864" s="173">
        <v>150735.53351548137</v>
      </c>
      <c r="J864" s="168">
        <f>IFERROR(MIN('MP Calculations'!$E$30/I864,1),"-")</f>
        <v>0.24630200300931615</v>
      </c>
      <c r="K864" s="12"/>
      <c r="L864" s="159">
        <v>1.8000350000000001</v>
      </c>
      <c r="M864" s="187" t="s">
        <v>280</v>
      </c>
      <c r="N864" s="272">
        <v>237.97403299999999</v>
      </c>
      <c r="O864" s="186">
        <f t="shared" si="43"/>
        <v>428.36158849115498</v>
      </c>
      <c r="P864" s="186">
        <f t="shared" si="44"/>
        <v>105.50631725762391</v>
      </c>
      <c r="Q864" s="215">
        <f>IF(P864="-",0,P864/(1+'General inputs'!$H$30)^'MP Calculations'!$C$40)</f>
        <v>234.36002254255675</v>
      </c>
    </row>
    <row r="865" spans="3:17">
      <c r="C865" s="159"/>
      <c r="D865" s="165" t="s">
        <v>282</v>
      </c>
      <c r="E865" s="162">
        <v>27030</v>
      </c>
      <c r="F865" s="166" t="str">
        <f t="shared" si="42"/>
        <v>Date check - OK</v>
      </c>
      <c r="G865" s="68"/>
      <c r="H865" s="162" t="s">
        <v>279</v>
      </c>
      <c r="I865" s="173">
        <v>150735.53351548137</v>
      </c>
      <c r="J865" s="168">
        <f>IFERROR(MIN('MP Calculations'!$E$30/I865,1),"-")</f>
        <v>0.24630200300931615</v>
      </c>
      <c r="K865" s="12"/>
      <c r="L865" s="159">
        <v>1.7998559999999999</v>
      </c>
      <c r="M865" s="187" t="s">
        <v>280</v>
      </c>
      <c r="N865" s="272">
        <v>237.97403299999999</v>
      </c>
      <c r="O865" s="186">
        <f t="shared" si="43"/>
        <v>428.31899113924794</v>
      </c>
      <c r="P865" s="186">
        <f t="shared" si="44"/>
        <v>105.4958254445263</v>
      </c>
      <c r="Q865" s="215">
        <f>IF(P865="-",0,P865/(1+'General inputs'!$H$30)^'MP Calculations'!$C$40)</f>
        <v>234.33671719347456</v>
      </c>
    </row>
    <row r="866" spans="3:17">
      <c r="C866" s="159"/>
      <c r="D866" s="165" t="s">
        <v>282</v>
      </c>
      <c r="E866" s="162">
        <v>27030</v>
      </c>
      <c r="F866" s="166" t="str">
        <f t="shared" si="42"/>
        <v>Date check - OK</v>
      </c>
      <c r="G866" s="68"/>
      <c r="H866" s="162" t="s">
        <v>279</v>
      </c>
      <c r="I866" s="173">
        <v>150735.53351548137</v>
      </c>
      <c r="J866" s="168">
        <f>IFERROR(MIN('MP Calculations'!$E$30/I866,1),"-")</f>
        <v>0.24630200300931615</v>
      </c>
      <c r="K866" s="12"/>
      <c r="L866" s="159">
        <v>13.597657</v>
      </c>
      <c r="M866" s="187" t="s">
        <v>280</v>
      </c>
      <c r="N866" s="272">
        <v>237.97403299999999</v>
      </c>
      <c r="O866" s="186">
        <f t="shared" si="43"/>
        <v>3235.8892756406808</v>
      </c>
      <c r="P866" s="186">
        <f t="shared" si="44"/>
        <v>797.0060101066648</v>
      </c>
      <c r="Q866" s="215">
        <f>IF(P866="-",0,P866/(1+'General inputs'!$H$30)^'MP Calculations'!$C$40)</f>
        <v>1770.3806876232709</v>
      </c>
    </row>
    <row r="867" spans="3:17">
      <c r="C867" s="159"/>
      <c r="D867" s="165" t="s">
        <v>282</v>
      </c>
      <c r="E867" s="162">
        <v>27030</v>
      </c>
      <c r="F867" s="166" t="str">
        <f t="shared" si="42"/>
        <v>Date check - OK</v>
      </c>
      <c r="G867" s="68"/>
      <c r="H867" s="162" t="s">
        <v>279</v>
      </c>
      <c r="I867" s="173">
        <v>150735.53351548137</v>
      </c>
      <c r="J867" s="168">
        <f>IFERROR(MIN('MP Calculations'!$E$30/I867,1),"-")</f>
        <v>0.24630200300931615</v>
      </c>
      <c r="K867" s="12"/>
      <c r="L867" s="159">
        <v>0.69980600000000004</v>
      </c>
      <c r="M867" s="187" t="s">
        <v>280</v>
      </c>
      <c r="N867" s="272">
        <v>237.97403299999999</v>
      </c>
      <c r="O867" s="186">
        <f t="shared" si="43"/>
        <v>166.53565613759801</v>
      </c>
      <c r="P867" s="186">
        <f t="shared" si="44"/>
        <v>41.018065679161104</v>
      </c>
      <c r="Q867" s="215">
        <f>IF(P867="-",0,P867/(1+'General inputs'!$H$30)^'MP Calculations'!$C$40)</f>
        <v>91.112978322875094</v>
      </c>
    </row>
    <row r="868" spans="3:17">
      <c r="C868" s="159"/>
      <c r="D868" s="165" t="s">
        <v>282</v>
      </c>
      <c r="E868" s="162">
        <v>27030</v>
      </c>
      <c r="F868" s="166" t="str">
        <f t="shared" si="42"/>
        <v>Date check - OK</v>
      </c>
      <c r="G868" s="68"/>
      <c r="H868" s="162" t="s">
        <v>279</v>
      </c>
      <c r="I868" s="173">
        <v>150735.53351548137</v>
      </c>
      <c r="J868" s="168">
        <f>IFERROR(MIN('MP Calculations'!$E$30/I868,1),"-")</f>
        <v>0.24630200300931615</v>
      </c>
      <c r="K868" s="12"/>
      <c r="L868" s="159">
        <v>0.39987600000000001</v>
      </c>
      <c r="M868" s="187" t="s">
        <v>280</v>
      </c>
      <c r="N868" s="272">
        <v>237.97403299999999</v>
      </c>
      <c r="O868" s="186">
        <f t="shared" si="43"/>
        <v>95.160104419907995</v>
      </c>
      <c r="P868" s="186">
        <f t="shared" si="44"/>
        <v>23.43812432519902</v>
      </c>
      <c r="Q868" s="215">
        <f>IF(P868="-",0,P868/(1+'General inputs'!$H$30)^'MP Calculations'!$C$40)</f>
        <v>52.062847874751007</v>
      </c>
    </row>
    <row r="869" spans="3:17">
      <c r="C869" s="159"/>
      <c r="D869" s="165" t="s">
        <v>282</v>
      </c>
      <c r="E869" s="162">
        <v>27030</v>
      </c>
      <c r="F869" s="166" t="str">
        <f t="shared" si="42"/>
        <v>Date check - OK</v>
      </c>
      <c r="G869" s="68"/>
      <c r="H869" s="162" t="s">
        <v>279</v>
      </c>
      <c r="I869" s="173">
        <v>150735.53351548137</v>
      </c>
      <c r="J869" s="168">
        <f>IFERROR(MIN('MP Calculations'!$E$30/I869,1),"-")</f>
        <v>0.24630200300931615</v>
      </c>
      <c r="K869" s="12"/>
      <c r="L869" s="159">
        <v>68.573764999999995</v>
      </c>
      <c r="M869" s="187" t="s">
        <v>280</v>
      </c>
      <c r="N869" s="272">
        <v>237.97403299999999</v>
      </c>
      <c r="O869" s="186">
        <f t="shared" si="43"/>
        <v>16318.775415044243</v>
      </c>
      <c r="P869" s="186">
        <f t="shared" si="44"/>
        <v>4019.3470713845818</v>
      </c>
      <c r="Q869" s="215">
        <f>IF(P869="-",0,P869/(1+'General inputs'!$H$30)^'MP Calculations'!$C$40)</f>
        <v>8928.1314592371746</v>
      </c>
    </row>
    <row r="870" spans="3:17">
      <c r="C870" s="159"/>
      <c r="D870" s="165" t="s">
        <v>278</v>
      </c>
      <c r="E870" s="162">
        <v>27030</v>
      </c>
      <c r="F870" s="166" t="str">
        <f t="shared" si="42"/>
        <v>Date check - OK</v>
      </c>
      <c r="G870" s="68"/>
      <c r="H870" s="162" t="s">
        <v>279</v>
      </c>
      <c r="I870" s="173">
        <v>150735.53351548137</v>
      </c>
      <c r="J870" s="168">
        <f>IFERROR(MIN('MP Calculations'!$E$30/I870,1),"-")</f>
        <v>0.24630200300931615</v>
      </c>
      <c r="K870" s="12"/>
      <c r="L870" s="159">
        <v>13.828408</v>
      </c>
      <c r="M870" s="187" t="s">
        <v>280</v>
      </c>
      <c r="N870" s="272">
        <v>192.78728599999999</v>
      </c>
      <c r="O870" s="186">
        <f t="shared" si="43"/>
        <v>2665.9412480206879</v>
      </c>
      <c r="P870" s="186">
        <f t="shared" si="44"/>
        <v>656.62666929265151</v>
      </c>
      <c r="Q870" s="215">
        <f>IF(P870="-",0,P870/(1+'General inputs'!$H$30)^'MP Calculations'!$C$40)</f>
        <v>1458.5576012639174</v>
      </c>
    </row>
    <row r="871" spans="3:17">
      <c r="C871" s="159"/>
      <c r="D871" s="165" t="s">
        <v>278</v>
      </c>
      <c r="E871" s="162">
        <v>27030</v>
      </c>
      <c r="F871" s="166" t="str">
        <f t="shared" si="42"/>
        <v>Date check - OK</v>
      </c>
      <c r="G871" s="68"/>
      <c r="H871" s="162" t="s">
        <v>279</v>
      </c>
      <c r="I871" s="173">
        <v>150735.53351548137</v>
      </c>
      <c r="J871" s="168">
        <f>IFERROR(MIN('MP Calculations'!$E$30/I871,1),"-")</f>
        <v>0.24630200300931615</v>
      </c>
      <c r="K871" s="12"/>
      <c r="L871" s="159">
        <v>25.037395</v>
      </c>
      <c r="M871" s="187" t="s">
        <v>280</v>
      </c>
      <c r="N871" s="272">
        <v>192.78728599999999</v>
      </c>
      <c r="O871" s="186">
        <f t="shared" si="43"/>
        <v>4826.8914305599701</v>
      </c>
      <c r="P871" s="186">
        <f t="shared" si="44"/>
        <v>1188.873027655424</v>
      </c>
      <c r="Q871" s="215">
        <f>IF(P871="-",0,P871/(1+'General inputs'!$H$30)^'MP Calculations'!$C$40)</f>
        <v>2640.8305853498969</v>
      </c>
    </row>
    <row r="872" spans="3:17">
      <c r="C872" s="159"/>
      <c r="D872" s="165" t="s">
        <v>278</v>
      </c>
      <c r="E872" s="162">
        <v>27030</v>
      </c>
      <c r="F872" s="166" t="str">
        <f t="shared" si="42"/>
        <v>Date check - OK</v>
      </c>
      <c r="G872" s="68"/>
      <c r="H872" s="162" t="s">
        <v>279</v>
      </c>
      <c r="I872" s="173">
        <v>150735.53351548137</v>
      </c>
      <c r="J872" s="168">
        <f>IFERROR(MIN('MP Calculations'!$E$30/I872,1),"-")</f>
        <v>0.24630200300931615</v>
      </c>
      <c r="K872" s="12"/>
      <c r="L872" s="159">
        <v>49.486505999999999</v>
      </c>
      <c r="M872" s="187" t="s">
        <v>280</v>
      </c>
      <c r="N872" s="272">
        <v>192.78728599999999</v>
      </c>
      <c r="O872" s="186">
        <f t="shared" si="43"/>
        <v>9540.3691853627151</v>
      </c>
      <c r="P872" s="186">
        <f t="shared" si="44"/>
        <v>2349.8120398031947</v>
      </c>
      <c r="Q872" s="215">
        <f>IF(P872="-",0,P872/(1+'General inputs'!$H$30)^'MP Calculations'!$C$40)</f>
        <v>5219.6116491712173</v>
      </c>
    </row>
    <row r="873" spans="3:17">
      <c r="C873" s="159"/>
      <c r="D873" s="165" t="s">
        <v>278</v>
      </c>
      <c r="E873" s="162">
        <v>27030</v>
      </c>
      <c r="F873" s="166" t="str">
        <f t="shared" si="42"/>
        <v>Date check - OK</v>
      </c>
      <c r="G873" s="68"/>
      <c r="H873" s="162" t="s">
        <v>279</v>
      </c>
      <c r="I873" s="173">
        <v>150735.53351548137</v>
      </c>
      <c r="J873" s="168">
        <f>IFERROR(MIN('MP Calculations'!$E$30/I873,1),"-")</f>
        <v>0.24630200300931615</v>
      </c>
      <c r="K873" s="12"/>
      <c r="L873" s="159">
        <v>0.89792700000000003</v>
      </c>
      <c r="M873" s="187" t="s">
        <v>280</v>
      </c>
      <c r="N873" s="272">
        <v>192.78728599999999</v>
      </c>
      <c r="O873" s="186">
        <f t="shared" si="43"/>
        <v>173.10890935612201</v>
      </c>
      <c r="P873" s="186">
        <f t="shared" si="44"/>
        <v>42.637071113171004</v>
      </c>
      <c r="Q873" s="215">
        <f>IF(P873="-",0,P873/(1+'General inputs'!$H$30)^'MP Calculations'!$C$40)</f>
        <v>94.709257293399631</v>
      </c>
    </row>
    <row r="874" spans="3:17">
      <c r="C874" s="159"/>
      <c r="D874" s="165" t="s">
        <v>278</v>
      </c>
      <c r="E874" s="162">
        <v>27030</v>
      </c>
      <c r="F874" s="166" t="str">
        <f t="shared" si="42"/>
        <v>Date check - OK</v>
      </c>
      <c r="G874" s="68"/>
      <c r="H874" s="162" t="s">
        <v>279</v>
      </c>
      <c r="I874" s="173">
        <v>150735.53351548137</v>
      </c>
      <c r="J874" s="168">
        <f>IFERROR(MIN('MP Calculations'!$E$30/I874,1),"-")</f>
        <v>0.24630200300931615</v>
      </c>
      <c r="K874" s="12"/>
      <c r="L874" s="159">
        <v>16.345245999999999</v>
      </c>
      <c r="M874" s="187" t="s">
        <v>280</v>
      </c>
      <c r="N874" s="272">
        <v>192.78728599999999</v>
      </c>
      <c r="O874" s="186">
        <f t="shared" si="43"/>
        <v>3151.1556153423558</v>
      </c>
      <c r="P874" s="186">
        <f t="shared" si="44"/>
        <v>776.13593985287639</v>
      </c>
      <c r="Q874" s="215">
        <f>IF(P874="-",0,P874/(1+'General inputs'!$H$30)^'MP Calculations'!$C$40)</f>
        <v>1724.0222300230539</v>
      </c>
    </row>
    <row r="875" spans="3:17">
      <c r="C875" s="159"/>
      <c r="D875" s="165" t="s">
        <v>278</v>
      </c>
      <c r="E875" s="162">
        <v>27030</v>
      </c>
      <c r="F875" s="166" t="str">
        <f t="shared" si="42"/>
        <v>Date check - OK</v>
      </c>
      <c r="G875" s="68"/>
      <c r="H875" s="162" t="s">
        <v>279</v>
      </c>
      <c r="I875" s="173">
        <v>150735.53351548137</v>
      </c>
      <c r="J875" s="168">
        <f>IFERROR(MIN('MP Calculations'!$E$30/I875,1),"-")</f>
        <v>0.24630200300931615</v>
      </c>
      <c r="K875" s="12"/>
      <c r="L875" s="159">
        <v>58.064436000000001</v>
      </c>
      <c r="M875" s="187" t="s">
        <v>280</v>
      </c>
      <c r="N875" s="272">
        <v>192.78728599999999</v>
      </c>
      <c r="O875" s="186">
        <f t="shared" si="43"/>
        <v>11194.085029560696</v>
      </c>
      <c r="P875" s="186">
        <f t="shared" si="44"/>
        <v>2757.1255646373993</v>
      </c>
      <c r="Q875" s="215">
        <f>IF(P875="-",0,P875/(1+'General inputs'!$H$30)^'MP Calculations'!$C$40)</f>
        <v>6124.3727037054623</v>
      </c>
    </row>
    <row r="876" spans="3:17">
      <c r="C876" s="159"/>
      <c r="D876" s="165" t="s">
        <v>278</v>
      </c>
      <c r="E876" s="162">
        <v>27030</v>
      </c>
      <c r="F876" s="166" t="str">
        <f t="shared" si="42"/>
        <v>Date check - OK</v>
      </c>
      <c r="G876" s="68"/>
      <c r="H876" s="162" t="s">
        <v>279</v>
      </c>
      <c r="I876" s="173">
        <v>150735.53351548137</v>
      </c>
      <c r="J876" s="168">
        <f>IFERROR(MIN('MP Calculations'!$E$30/I876,1),"-")</f>
        <v>0.24630200300931615</v>
      </c>
      <c r="K876" s="12"/>
      <c r="L876" s="159">
        <v>71.958955000000003</v>
      </c>
      <c r="M876" s="187" t="s">
        <v>280</v>
      </c>
      <c r="N876" s="272">
        <v>192.78728599999999</v>
      </c>
      <c r="O876" s="186">
        <f t="shared" si="43"/>
        <v>13872.77163784613</v>
      </c>
      <c r="P876" s="186">
        <f t="shared" si="44"/>
        <v>3416.891441692333</v>
      </c>
      <c r="Q876" s="215">
        <f>IF(P876="-",0,P876/(1+'General inputs'!$H$30)^'MP Calculations'!$C$40)</f>
        <v>7589.9033926579377</v>
      </c>
    </row>
    <row r="877" spans="3:17">
      <c r="C877" s="159"/>
      <c r="D877" s="165" t="s">
        <v>278</v>
      </c>
      <c r="E877" s="162">
        <v>27030</v>
      </c>
      <c r="F877" s="166" t="str">
        <f t="shared" si="42"/>
        <v>Date check - OK</v>
      </c>
      <c r="G877" s="68"/>
      <c r="H877" s="162" t="s">
        <v>279</v>
      </c>
      <c r="I877" s="173">
        <v>150735.53351548137</v>
      </c>
      <c r="J877" s="168">
        <f>IFERROR(MIN('MP Calculations'!$E$30/I877,1),"-")</f>
        <v>0.24630200300931615</v>
      </c>
      <c r="K877" s="12"/>
      <c r="L877" s="159">
        <v>70.553859000000003</v>
      </c>
      <c r="M877" s="187" t="s">
        <v>280</v>
      </c>
      <c r="N877" s="272">
        <v>192.78728599999999</v>
      </c>
      <c r="O877" s="186">
        <f t="shared" si="43"/>
        <v>13601.886993436674</v>
      </c>
      <c r="P877" s="186">
        <f t="shared" si="44"/>
        <v>3350.172011189818</v>
      </c>
      <c r="Q877" s="215">
        <f>IF(P877="-",0,P877/(1+'General inputs'!$H$30)^'MP Calculations'!$C$40)</f>
        <v>7441.7002552247986</v>
      </c>
    </row>
    <row r="878" spans="3:17">
      <c r="C878" s="159"/>
      <c r="D878" s="165" t="s">
        <v>278</v>
      </c>
      <c r="E878" s="162">
        <v>27030</v>
      </c>
      <c r="F878" s="166" t="str">
        <f t="shared" si="42"/>
        <v>Date check - OK</v>
      </c>
      <c r="G878" s="68"/>
      <c r="H878" s="162" t="s">
        <v>279</v>
      </c>
      <c r="I878" s="173">
        <v>150735.53351548137</v>
      </c>
      <c r="J878" s="168">
        <f>IFERROR(MIN('MP Calculations'!$E$30/I878,1),"-")</f>
        <v>0.24630200300931615</v>
      </c>
      <c r="K878" s="12"/>
      <c r="L878" s="159">
        <v>28.096</v>
      </c>
      <c r="M878" s="187" t="s">
        <v>280</v>
      </c>
      <c r="N878" s="272">
        <v>192.78728599999999</v>
      </c>
      <c r="O878" s="186">
        <f t="shared" si="43"/>
        <v>5416.5515874559997</v>
      </c>
      <c r="P878" s="186">
        <f t="shared" si="44"/>
        <v>1334.1075053937038</v>
      </c>
      <c r="Q878" s="215">
        <f>IF(P878="-",0,P878/(1+'General inputs'!$H$30)^'MP Calculations'!$C$40)</f>
        <v>2963.4383339796614</v>
      </c>
    </row>
    <row r="879" spans="3:17">
      <c r="C879" s="159"/>
      <c r="D879" s="165" t="s">
        <v>278</v>
      </c>
      <c r="E879" s="162">
        <v>27030</v>
      </c>
      <c r="F879" s="166" t="str">
        <f t="shared" si="42"/>
        <v>Date check - OK</v>
      </c>
      <c r="G879" s="68"/>
      <c r="H879" s="162" t="s">
        <v>279</v>
      </c>
      <c r="I879" s="173">
        <v>150735.53351548137</v>
      </c>
      <c r="J879" s="168">
        <f>IFERROR(MIN('MP Calculations'!$E$30/I879,1),"-")</f>
        <v>0.24630200300931615</v>
      </c>
      <c r="K879" s="12"/>
      <c r="L879" s="159">
        <v>17.272283000000002</v>
      </c>
      <c r="M879" s="187" t="s">
        <v>280</v>
      </c>
      <c r="N879" s="272">
        <v>192.78728599999999</v>
      </c>
      <c r="O879" s="186">
        <f t="shared" si="43"/>
        <v>3329.8765625939382</v>
      </c>
      <c r="P879" s="186">
        <f t="shared" si="44"/>
        <v>820.15526714066345</v>
      </c>
      <c r="Q879" s="215">
        <f>IF(P879="-",0,P879/(1+'General inputs'!$H$30)^'MP Calculations'!$C$40)</f>
        <v>1821.8018777600096</v>
      </c>
    </row>
    <row r="880" spans="3:17">
      <c r="C880" s="159"/>
      <c r="D880" s="165" t="s">
        <v>278</v>
      </c>
      <c r="E880" s="162">
        <v>27030</v>
      </c>
      <c r="F880" s="166" t="str">
        <f t="shared" si="42"/>
        <v>Date check - OK</v>
      </c>
      <c r="G880" s="68"/>
      <c r="H880" s="162" t="s">
        <v>279</v>
      </c>
      <c r="I880" s="173">
        <v>150735.53351548137</v>
      </c>
      <c r="J880" s="168">
        <f>IFERROR(MIN('MP Calculations'!$E$30/I880,1),"-")</f>
        <v>0.24630200300931615</v>
      </c>
      <c r="K880" s="12"/>
      <c r="L880" s="159">
        <v>3.100832</v>
      </c>
      <c r="M880" s="187" t="s">
        <v>280</v>
      </c>
      <c r="N880" s="272">
        <v>192.78728599999999</v>
      </c>
      <c r="O880" s="186">
        <f t="shared" si="43"/>
        <v>597.80098562195201</v>
      </c>
      <c r="P880" s="186">
        <f t="shared" si="44"/>
        <v>147.23958015963018</v>
      </c>
      <c r="Q880" s="215">
        <f>IF(P880="-",0,P880/(1+'General inputs'!$H$30)^'MP Calculations'!$C$40)</f>
        <v>327.06166059335214</v>
      </c>
    </row>
    <row r="881" spans="3:17">
      <c r="C881" s="159"/>
      <c r="D881" s="165" t="s">
        <v>278</v>
      </c>
      <c r="E881" s="162">
        <v>27030</v>
      </c>
      <c r="F881" s="166" t="str">
        <f t="shared" si="42"/>
        <v>Date check - OK</v>
      </c>
      <c r="G881" s="68"/>
      <c r="H881" s="162" t="s">
        <v>279</v>
      </c>
      <c r="I881" s="173">
        <v>150735.53351548137</v>
      </c>
      <c r="J881" s="168">
        <f>IFERROR(MIN('MP Calculations'!$E$30/I881,1),"-")</f>
        <v>0.24630200300931615</v>
      </c>
      <c r="K881" s="12"/>
      <c r="L881" s="159">
        <v>18.592298</v>
      </c>
      <c r="M881" s="187" t="s">
        <v>280</v>
      </c>
      <c r="N881" s="272">
        <v>192.78728599999999</v>
      </c>
      <c r="O881" s="186">
        <f t="shared" si="43"/>
        <v>3584.358671923228</v>
      </c>
      <c r="P881" s="186">
        <f t="shared" si="44"/>
        <v>882.83472039850335</v>
      </c>
      <c r="Q881" s="215">
        <f>IF(P881="-",0,P881/(1+'General inputs'!$H$30)^'MP Calculations'!$C$40)</f>
        <v>1961.0310581567978</v>
      </c>
    </row>
    <row r="882" spans="3:17">
      <c r="C882" s="159"/>
      <c r="D882" s="165" t="s">
        <v>278</v>
      </c>
      <c r="E882" s="162">
        <v>27030</v>
      </c>
      <c r="F882" s="166" t="str">
        <f t="shared" si="42"/>
        <v>Date check - OK</v>
      </c>
      <c r="G882" s="68"/>
      <c r="H882" s="162" t="s">
        <v>279</v>
      </c>
      <c r="I882" s="173">
        <v>150735.53351548137</v>
      </c>
      <c r="J882" s="168">
        <f>IFERROR(MIN('MP Calculations'!$E$30/I882,1),"-")</f>
        <v>0.24630200300931615</v>
      </c>
      <c r="K882" s="12"/>
      <c r="L882" s="159">
        <v>70.318270999999996</v>
      </c>
      <c r="M882" s="187" t="s">
        <v>280</v>
      </c>
      <c r="N882" s="272">
        <v>192.78728599999999</v>
      </c>
      <c r="O882" s="186">
        <f t="shared" si="43"/>
        <v>13556.468622302506</v>
      </c>
      <c r="P882" s="186">
        <f t="shared" si="44"/>
        <v>3338.9853754060518</v>
      </c>
      <c r="Q882" s="215">
        <f>IF(P882="-",0,P882/(1+'General inputs'!$H$30)^'MP Calculations'!$C$40)</f>
        <v>7416.8515041490018</v>
      </c>
    </row>
    <row r="883" spans="3:17">
      <c r="C883" s="159"/>
      <c r="D883" s="165" t="s">
        <v>278</v>
      </c>
      <c r="E883" s="162">
        <v>27030</v>
      </c>
      <c r="F883" s="166" t="str">
        <f t="shared" si="42"/>
        <v>Date check - OK</v>
      </c>
      <c r="G883" s="68"/>
      <c r="H883" s="162" t="s">
        <v>279</v>
      </c>
      <c r="I883" s="173">
        <v>150735.53351548137</v>
      </c>
      <c r="J883" s="168">
        <f>IFERROR(MIN('MP Calculations'!$E$30/I883,1),"-")</f>
        <v>0.24630200300931615</v>
      </c>
      <c r="K883" s="12"/>
      <c r="L883" s="159">
        <v>35.810654</v>
      </c>
      <c r="M883" s="187" t="s">
        <v>280</v>
      </c>
      <c r="N883" s="272">
        <v>192.78728599999999</v>
      </c>
      <c r="O883" s="186">
        <f t="shared" si="43"/>
        <v>6903.838794545044</v>
      </c>
      <c r="P883" s="186">
        <f t="shared" si="44"/>
        <v>1700.4293235498669</v>
      </c>
      <c r="Q883" s="215">
        <f>IF(P883="-",0,P883/(1+'General inputs'!$H$30)^'MP Calculations'!$C$40)</f>
        <v>3777.1449611504163</v>
      </c>
    </row>
    <row r="884" spans="3:17">
      <c r="C884" s="159"/>
      <c r="D884" s="165" t="s">
        <v>291</v>
      </c>
      <c r="E884" s="162">
        <v>27030</v>
      </c>
      <c r="F884" s="166" t="str">
        <f t="shared" si="42"/>
        <v>Date check - OK</v>
      </c>
      <c r="G884" s="68"/>
      <c r="H884" s="162" t="s">
        <v>279</v>
      </c>
      <c r="I884" s="173">
        <v>150735.53351548137</v>
      </c>
      <c r="J884" s="168">
        <f>IFERROR(MIN('MP Calculations'!$E$30/I884,1),"-")</f>
        <v>0.24630200300931615</v>
      </c>
      <c r="K884" s="12"/>
      <c r="L884" s="159">
        <v>0.93896999999999997</v>
      </c>
      <c r="M884" s="187" t="s">
        <v>280</v>
      </c>
      <c r="N884" s="272">
        <v>297.51652200000001</v>
      </c>
      <c r="O884" s="186">
        <f t="shared" si="43"/>
        <v>279.35908866234001</v>
      </c>
      <c r="P884" s="186">
        <f t="shared" si="44"/>
        <v>68.806703096391487</v>
      </c>
      <c r="Q884" s="215">
        <f>IF(P884="-",0,P884/(1+'General inputs'!$H$30)^'MP Calculations'!$C$40)</f>
        <v>152.83957309754439</v>
      </c>
    </row>
    <row r="885" spans="3:17">
      <c r="C885" s="159"/>
      <c r="D885" s="165" t="s">
        <v>291</v>
      </c>
      <c r="E885" s="162">
        <v>27030</v>
      </c>
      <c r="F885" s="166" t="str">
        <f t="shared" si="42"/>
        <v>Date check - OK</v>
      </c>
      <c r="G885" s="68"/>
      <c r="H885" s="162" t="s">
        <v>279</v>
      </c>
      <c r="I885" s="173">
        <v>150735.53351548137</v>
      </c>
      <c r="J885" s="168">
        <f>IFERROR(MIN('MP Calculations'!$E$30/I885,1),"-")</f>
        <v>0.24630200300931615</v>
      </c>
      <c r="K885" s="12"/>
      <c r="L885" s="159">
        <v>16.695896000000001</v>
      </c>
      <c r="M885" s="187" t="s">
        <v>280</v>
      </c>
      <c r="N885" s="272">
        <v>297.51652200000001</v>
      </c>
      <c r="O885" s="186">
        <f t="shared" si="43"/>
        <v>4967.3049095937122</v>
      </c>
      <c r="P885" s="186">
        <f t="shared" si="44"/>
        <v>1223.4571487909413</v>
      </c>
      <c r="Q885" s="215">
        <f>IF(P885="-",0,P885/(1+'General inputs'!$H$30)^'MP Calculations'!$C$40)</f>
        <v>2717.651913395528</v>
      </c>
    </row>
    <row r="886" spans="3:17">
      <c r="C886" s="159"/>
      <c r="D886" s="165" t="s">
        <v>282</v>
      </c>
      <c r="E886" s="162">
        <v>27030</v>
      </c>
      <c r="F886" s="166" t="str">
        <f t="shared" si="42"/>
        <v>Date check - OK</v>
      </c>
      <c r="G886" s="68"/>
      <c r="H886" s="162" t="s">
        <v>279</v>
      </c>
      <c r="I886" s="173">
        <v>150735.53351548137</v>
      </c>
      <c r="J886" s="168">
        <f>IFERROR(MIN('MP Calculations'!$E$30/I886,1),"-")</f>
        <v>0.24630200300931615</v>
      </c>
      <c r="K886" s="12"/>
      <c r="L886" s="159">
        <v>0.74650000000000005</v>
      </c>
      <c r="M886" s="187" t="s">
        <v>280</v>
      </c>
      <c r="N886" s="272">
        <v>237.97403299999999</v>
      </c>
      <c r="O886" s="186">
        <f t="shared" si="43"/>
        <v>177.6476156345</v>
      </c>
      <c r="P886" s="186">
        <f t="shared" si="44"/>
        <v>43.754963560606456</v>
      </c>
      <c r="Q886" s="215">
        <f>IF(P886="-",0,P886/(1+'General inputs'!$H$30)^'MP Calculations'!$C$40)</f>
        <v>97.192419496297902</v>
      </c>
    </row>
    <row r="887" spans="3:17">
      <c r="C887" s="159"/>
      <c r="D887" s="165" t="s">
        <v>289</v>
      </c>
      <c r="E887" s="162">
        <v>27030</v>
      </c>
      <c r="F887" s="166" t="str">
        <f t="shared" si="42"/>
        <v>Date check - OK</v>
      </c>
      <c r="G887" s="68"/>
      <c r="H887" s="162" t="s">
        <v>279</v>
      </c>
      <c r="I887" s="173">
        <v>150735.53351548137</v>
      </c>
      <c r="J887" s="168">
        <f>IFERROR(MIN('MP Calculations'!$E$30/I887,1),"-")</f>
        <v>0.24630200300931615</v>
      </c>
      <c r="K887" s="12"/>
      <c r="L887" s="159">
        <v>74.580117000000001</v>
      </c>
      <c r="M887" s="187" t="s">
        <v>280</v>
      </c>
      <c r="N887" s="272">
        <v>315.45229399999999</v>
      </c>
      <c r="O887" s="186">
        <f t="shared" si="43"/>
        <v>23526.468994438397</v>
      </c>
      <c r="P887" s="186">
        <f t="shared" si="44"/>
        <v>5794.6164370667493</v>
      </c>
      <c r="Q887" s="215">
        <f>IF(P887="-",0,P887/(1+'General inputs'!$H$30)^'MP Calculations'!$C$40)</f>
        <v>12871.517783152478</v>
      </c>
    </row>
    <row r="888" spans="3:17">
      <c r="C888" s="159"/>
      <c r="D888" s="165" t="s">
        <v>282</v>
      </c>
      <c r="E888" s="162">
        <v>27030</v>
      </c>
      <c r="F888" s="166" t="str">
        <f t="shared" si="42"/>
        <v>Date check - OK</v>
      </c>
      <c r="G888" s="68"/>
      <c r="H888" s="162" t="s">
        <v>279</v>
      </c>
      <c r="I888" s="173">
        <v>150735.53351548137</v>
      </c>
      <c r="J888" s="168">
        <f>IFERROR(MIN('MP Calculations'!$E$30/I888,1),"-")</f>
        <v>0.24630200300931615</v>
      </c>
      <c r="K888" s="12"/>
      <c r="L888" s="159">
        <v>0.60744200000000004</v>
      </c>
      <c r="M888" s="187" t="s">
        <v>280</v>
      </c>
      <c r="N888" s="272">
        <v>237.97403299999999</v>
      </c>
      <c r="O888" s="186">
        <f t="shared" si="43"/>
        <v>144.555422553586</v>
      </c>
      <c r="P888" s="186">
        <f t="shared" si="44"/>
        <v>35.604290120806304</v>
      </c>
      <c r="Q888" s="215">
        <f>IF(P888="-",0,P888/(1+'General inputs'!$H$30)^'MP Calculations'!$C$40)</f>
        <v>79.087418196477145</v>
      </c>
    </row>
    <row r="889" spans="3:17">
      <c r="C889" s="159"/>
      <c r="D889" s="165" t="s">
        <v>278</v>
      </c>
      <c r="E889" s="162">
        <v>27030</v>
      </c>
      <c r="F889" s="166" t="str">
        <f t="shared" si="42"/>
        <v>Date check - OK</v>
      </c>
      <c r="G889" s="68"/>
      <c r="H889" s="162" t="s">
        <v>279</v>
      </c>
      <c r="I889" s="173">
        <v>150735.53351548137</v>
      </c>
      <c r="J889" s="168">
        <f>IFERROR(MIN('MP Calculations'!$E$30/I889,1),"-")</f>
        <v>0.24630200300931615</v>
      </c>
      <c r="K889" s="12"/>
      <c r="L889" s="159">
        <v>0.20152200000000001</v>
      </c>
      <c r="M889" s="187" t="s">
        <v>280</v>
      </c>
      <c r="N889" s="272">
        <v>192.78728599999999</v>
      </c>
      <c r="O889" s="186">
        <f t="shared" si="43"/>
        <v>38.850879449292002</v>
      </c>
      <c r="P889" s="186">
        <f t="shared" si="44"/>
        <v>9.5690494270340984</v>
      </c>
      <c r="Q889" s="215">
        <f>IF(P889="-",0,P889/(1+'General inputs'!$H$30)^'MP Calculations'!$C$40)</f>
        <v>21.25562428602824</v>
      </c>
    </row>
    <row r="890" spans="3:17">
      <c r="C890" s="159"/>
      <c r="D890" s="165" t="s">
        <v>282</v>
      </c>
      <c r="E890" s="162">
        <v>27030</v>
      </c>
      <c r="F890" s="166" t="str">
        <f t="shared" si="42"/>
        <v>Date check - OK</v>
      </c>
      <c r="G890" s="68"/>
      <c r="H890" s="162" t="s">
        <v>279</v>
      </c>
      <c r="I890" s="173">
        <v>150735.53351548137</v>
      </c>
      <c r="J890" s="168">
        <f>IFERROR(MIN('MP Calculations'!$E$30/I890,1),"-")</f>
        <v>0.24630200300931615</v>
      </c>
      <c r="K890" s="12"/>
      <c r="L890" s="159">
        <v>0.37004999999999999</v>
      </c>
      <c r="M890" s="187" t="s">
        <v>280</v>
      </c>
      <c r="N890" s="272">
        <v>237.97403299999999</v>
      </c>
      <c r="O890" s="186">
        <f t="shared" si="43"/>
        <v>88.062290911649995</v>
      </c>
      <c r="P890" s="186">
        <f t="shared" si="44"/>
        <v>21.689918641128493</v>
      </c>
      <c r="Q890" s="215">
        <f>IF(P890="-",0,P890/(1+'General inputs'!$H$30)^'MP Calculations'!$C$40)</f>
        <v>48.179577809249892</v>
      </c>
    </row>
    <row r="891" spans="3:17">
      <c r="C891" s="159"/>
      <c r="D891" s="165" t="s">
        <v>291</v>
      </c>
      <c r="E891" s="162">
        <v>27030</v>
      </c>
      <c r="F891" s="166" t="str">
        <f t="shared" si="42"/>
        <v>Date check - OK</v>
      </c>
      <c r="G891" s="68"/>
      <c r="H891" s="162" t="s">
        <v>279</v>
      </c>
      <c r="I891" s="173">
        <v>150735.53351548137</v>
      </c>
      <c r="J891" s="168">
        <f>IFERROR(MIN('MP Calculations'!$E$30/I891,1),"-")</f>
        <v>0.24630200300931615</v>
      </c>
      <c r="K891" s="12"/>
      <c r="L891" s="159">
        <v>0.29934100000000002</v>
      </c>
      <c r="M891" s="187" t="s">
        <v>280</v>
      </c>
      <c r="N891" s="272">
        <v>297.51652200000001</v>
      </c>
      <c r="O891" s="186">
        <f t="shared" si="43"/>
        <v>89.058893212002005</v>
      </c>
      <c r="P891" s="186">
        <f t="shared" si="44"/>
        <v>21.935383783908883</v>
      </c>
      <c r="Q891" s="215">
        <f>IF(P891="-",0,P891/(1+'General inputs'!$H$30)^'MP Calculations'!$C$40)</f>
        <v>48.724826832158676</v>
      </c>
    </row>
    <row r="892" spans="3:17">
      <c r="C892" s="159"/>
      <c r="D892" s="165" t="s">
        <v>282</v>
      </c>
      <c r="E892" s="162">
        <v>27030</v>
      </c>
      <c r="F892" s="166" t="str">
        <f t="shared" si="42"/>
        <v>Date check - OK</v>
      </c>
      <c r="G892" s="68"/>
      <c r="H892" s="162" t="s">
        <v>279</v>
      </c>
      <c r="I892" s="173">
        <v>150735.53351548137</v>
      </c>
      <c r="J892" s="168">
        <f>IFERROR(MIN('MP Calculations'!$E$30/I892,1),"-")</f>
        <v>0.24630200300931615</v>
      </c>
      <c r="K892" s="12"/>
      <c r="L892" s="159">
        <v>2.850222</v>
      </c>
      <c r="M892" s="187" t="s">
        <v>280</v>
      </c>
      <c r="N892" s="272">
        <v>237.97403299999999</v>
      </c>
      <c r="O892" s="186">
        <f t="shared" si="43"/>
        <v>678.27882428532598</v>
      </c>
      <c r="P892" s="186">
        <f t="shared" si="44"/>
        <v>167.06143302027979</v>
      </c>
      <c r="Q892" s="215">
        <f>IF(P892="-",0,P892/(1+'General inputs'!$H$30)^'MP Calculations'!$C$40)</f>
        <v>371.09172442274246</v>
      </c>
    </row>
    <row r="893" spans="3:17">
      <c r="C893" s="159"/>
      <c r="D893" s="165" t="s">
        <v>282</v>
      </c>
      <c r="E893" s="162">
        <v>27030</v>
      </c>
      <c r="F893" s="166" t="str">
        <f t="shared" si="42"/>
        <v>Date check - OK</v>
      </c>
      <c r="G893" s="68"/>
      <c r="H893" s="162" t="s">
        <v>279</v>
      </c>
      <c r="I893" s="173">
        <v>150735.53351548137</v>
      </c>
      <c r="J893" s="168">
        <f>IFERROR(MIN('MP Calculations'!$E$30/I893,1),"-")</f>
        <v>0.24630200300931615</v>
      </c>
      <c r="K893" s="12"/>
      <c r="L893" s="159">
        <v>0.27647100000000002</v>
      </c>
      <c r="M893" s="187" t="s">
        <v>280</v>
      </c>
      <c r="N893" s="272">
        <v>237.97403299999999</v>
      </c>
      <c r="O893" s="186">
        <f t="shared" si="43"/>
        <v>65.792918877543002</v>
      </c>
      <c r="P893" s="186">
        <f t="shared" si="44"/>
        <v>16.204927703368291</v>
      </c>
      <c r="Q893" s="215">
        <f>IF(P893="-",0,P893/(1+'General inputs'!$H$30)^'MP Calculations'!$C$40)</f>
        <v>35.995827743551217</v>
      </c>
    </row>
    <row r="894" spans="3:17">
      <c r="C894" s="159"/>
      <c r="D894" s="165" t="s">
        <v>289</v>
      </c>
      <c r="E894" s="162">
        <v>27030</v>
      </c>
      <c r="F894" s="166" t="str">
        <f t="shared" si="42"/>
        <v>Date check - OK</v>
      </c>
      <c r="G894" s="68"/>
      <c r="H894" s="162" t="s">
        <v>279</v>
      </c>
      <c r="I894" s="173">
        <v>150735.53351548137</v>
      </c>
      <c r="J894" s="168">
        <f>IFERROR(MIN('MP Calculations'!$E$30/I894,1),"-")</f>
        <v>0.24630200300931615</v>
      </c>
      <c r="K894" s="12"/>
      <c r="L894" s="159">
        <v>2.3715860000000002</v>
      </c>
      <c r="M894" s="187" t="s">
        <v>280</v>
      </c>
      <c r="N894" s="272">
        <v>315.45229399999999</v>
      </c>
      <c r="O894" s="186">
        <f t="shared" si="43"/>
        <v>748.12224411828402</v>
      </c>
      <c r="P894" s="186">
        <f t="shared" si="44"/>
        <v>184.26400722215794</v>
      </c>
      <c r="Q894" s="215">
        <f>IF(P894="-",0,P894/(1+'General inputs'!$H$30)^'MP Calculations'!$C$40)</f>
        <v>409.3036133648792</v>
      </c>
    </row>
    <row r="895" spans="3:17">
      <c r="C895" s="159"/>
      <c r="D895" s="165" t="s">
        <v>282</v>
      </c>
      <c r="E895" s="162">
        <v>27030</v>
      </c>
      <c r="F895" s="166" t="str">
        <f t="shared" si="42"/>
        <v>Date check - OK</v>
      </c>
      <c r="G895" s="68"/>
      <c r="H895" s="162" t="s">
        <v>279</v>
      </c>
      <c r="I895" s="173">
        <v>150735.53351548137</v>
      </c>
      <c r="J895" s="168">
        <f>IFERROR(MIN('MP Calculations'!$E$30/I895,1),"-")</f>
        <v>0.24630200300931615</v>
      </c>
      <c r="K895" s="12"/>
      <c r="L895" s="159">
        <v>0.371286</v>
      </c>
      <c r="M895" s="187" t="s">
        <v>280</v>
      </c>
      <c r="N895" s="272">
        <v>237.97403299999999</v>
      </c>
      <c r="O895" s="186">
        <f t="shared" si="43"/>
        <v>88.356426816438002</v>
      </c>
      <c r="P895" s="186">
        <f t="shared" si="44"/>
        <v>21.762364903634737</v>
      </c>
      <c r="Q895" s="215">
        <f>IF(P895="-",0,P895/(1+'General inputs'!$H$30)^'MP Calculations'!$C$40)</f>
        <v>48.340501895649659</v>
      </c>
    </row>
    <row r="896" spans="3:17">
      <c r="C896" s="159"/>
      <c r="D896" s="165" t="s">
        <v>291</v>
      </c>
      <c r="E896" s="162">
        <v>27030</v>
      </c>
      <c r="F896" s="166" t="str">
        <f t="shared" si="42"/>
        <v>Date check - OK</v>
      </c>
      <c r="G896" s="68"/>
      <c r="H896" s="162" t="s">
        <v>279</v>
      </c>
      <c r="I896" s="173">
        <v>150735.53351548137</v>
      </c>
      <c r="J896" s="168">
        <f>IFERROR(MIN('MP Calculations'!$E$30/I896,1),"-")</f>
        <v>0.24630200300931615</v>
      </c>
      <c r="K896" s="12"/>
      <c r="L896" s="159">
        <v>13.535100999999999</v>
      </c>
      <c r="M896" s="187" t="s">
        <v>280</v>
      </c>
      <c r="N896" s="272">
        <v>297.51652200000001</v>
      </c>
      <c r="O896" s="186">
        <f t="shared" si="43"/>
        <v>4026.916174438722</v>
      </c>
      <c r="P896" s="186">
        <f t="shared" si="44"/>
        <v>991.83751971487004</v>
      </c>
      <c r="Q896" s="215">
        <f>IF(P896="-",0,P896/(1+'General inputs'!$H$30)^'MP Calculations'!$C$40)</f>
        <v>2203.1577778546134</v>
      </c>
    </row>
    <row r="897" spans="3:17">
      <c r="C897" s="159"/>
      <c r="D897" s="165" t="s">
        <v>282</v>
      </c>
      <c r="E897" s="162">
        <v>27030</v>
      </c>
      <c r="F897" s="166" t="str">
        <f t="shared" si="42"/>
        <v>Date check - OK</v>
      </c>
      <c r="G897" s="68"/>
      <c r="H897" s="162" t="s">
        <v>279</v>
      </c>
      <c r="I897" s="173">
        <v>150735.53351548137</v>
      </c>
      <c r="J897" s="168">
        <f>IFERROR(MIN('MP Calculations'!$E$30/I897,1),"-")</f>
        <v>0.24630200300931615</v>
      </c>
      <c r="K897" s="12"/>
      <c r="L897" s="159">
        <v>0.59219299999999997</v>
      </c>
      <c r="M897" s="187" t="s">
        <v>280</v>
      </c>
      <c r="N897" s="272">
        <v>237.97403299999999</v>
      </c>
      <c r="O897" s="186">
        <f t="shared" si="43"/>
        <v>140.92655652436898</v>
      </c>
      <c r="P897" s="186">
        <f t="shared" si="44"/>
        <v>34.710493149157692</v>
      </c>
      <c r="Q897" s="215">
        <f>IF(P897="-",0,P897/(1+'General inputs'!$H$30)^'MP Calculations'!$C$40)</f>
        <v>77.102036810142181</v>
      </c>
    </row>
    <row r="898" spans="3:17">
      <c r="C898" s="159"/>
      <c r="D898" s="165" t="s">
        <v>289</v>
      </c>
      <c r="E898" s="162">
        <v>27030</v>
      </c>
      <c r="F898" s="166" t="str">
        <f t="shared" si="42"/>
        <v>Date check - OK</v>
      </c>
      <c r="G898" s="68"/>
      <c r="H898" s="162" t="s">
        <v>279</v>
      </c>
      <c r="I898" s="173">
        <v>150735.53351548137</v>
      </c>
      <c r="J898" s="168">
        <f>IFERROR(MIN('MP Calculations'!$E$30/I898,1),"-")</f>
        <v>0.24630200300931615</v>
      </c>
      <c r="K898" s="12"/>
      <c r="L898" s="159">
        <v>1.111659</v>
      </c>
      <c r="M898" s="187" t="s">
        <v>280</v>
      </c>
      <c r="N898" s="272">
        <v>315.45229399999999</v>
      </c>
      <c r="O898" s="186">
        <f t="shared" si="43"/>
        <v>350.67538169574595</v>
      </c>
      <c r="P898" s="186">
        <f t="shared" si="44"/>
        <v>86.372048917718715</v>
      </c>
      <c r="Q898" s="215">
        <f>IF(P898="-",0,P898/(1+'General inputs'!$H$30)^'MP Calculations'!$C$40)</f>
        <v>191.85728264949623</v>
      </c>
    </row>
    <row r="899" spans="3:17">
      <c r="C899" s="159"/>
      <c r="D899" s="165" t="s">
        <v>291</v>
      </c>
      <c r="E899" s="162">
        <v>27030</v>
      </c>
      <c r="F899" s="166" t="str">
        <f t="shared" si="42"/>
        <v>Date check - OK</v>
      </c>
      <c r="G899" s="68"/>
      <c r="H899" s="162" t="s">
        <v>279</v>
      </c>
      <c r="I899" s="173">
        <v>150735.53351548137</v>
      </c>
      <c r="J899" s="168">
        <f>IFERROR(MIN('MP Calculations'!$E$30/I899,1),"-")</f>
        <v>0.24630200300931615</v>
      </c>
      <c r="K899" s="12"/>
      <c r="L899" s="159">
        <v>27.444637</v>
      </c>
      <c r="M899" s="187" t="s">
        <v>280</v>
      </c>
      <c r="N899" s="272">
        <v>297.51652200000001</v>
      </c>
      <c r="O899" s="186">
        <f t="shared" si="43"/>
        <v>8165.2329477925141</v>
      </c>
      <c r="P899" s="186">
        <f t="shared" si="44"/>
        <v>2011.1132300789591</v>
      </c>
      <c r="Q899" s="215">
        <f>IF(P899="-",0,P899/(1+'General inputs'!$H$30)^'MP Calculations'!$C$40)</f>
        <v>4467.263706931074</v>
      </c>
    </row>
    <row r="900" spans="3:17">
      <c r="C900" s="159"/>
      <c r="D900" s="165" t="s">
        <v>289</v>
      </c>
      <c r="E900" s="162">
        <v>27030</v>
      </c>
      <c r="F900" s="166" t="str">
        <f t="shared" si="42"/>
        <v>Date check - OK</v>
      </c>
      <c r="G900" s="68"/>
      <c r="H900" s="162" t="s">
        <v>279</v>
      </c>
      <c r="I900" s="173">
        <v>150735.53351548137</v>
      </c>
      <c r="J900" s="168">
        <f>IFERROR(MIN('MP Calculations'!$E$30/I900,1),"-")</f>
        <v>0.24630200300931615</v>
      </c>
      <c r="K900" s="12"/>
      <c r="L900" s="159">
        <v>7.2931840000000001</v>
      </c>
      <c r="M900" s="187" t="s">
        <v>280</v>
      </c>
      <c r="N900" s="272">
        <v>315.45229399999999</v>
      </c>
      <c r="O900" s="186">
        <f t="shared" si="43"/>
        <v>2300.6516233640959</v>
      </c>
      <c r="P900" s="186">
        <f t="shared" si="44"/>
        <v>566.65510306121166</v>
      </c>
      <c r="Q900" s="215">
        <f>IF(P900="-",0,P900/(1+'General inputs'!$H$30)^'MP Calculations'!$C$40)</f>
        <v>1258.7047503800929</v>
      </c>
    </row>
    <row r="901" spans="3:17">
      <c r="C901" s="159"/>
      <c r="D901" s="165" t="s">
        <v>282</v>
      </c>
      <c r="E901" s="162">
        <v>27030</v>
      </c>
      <c r="F901" s="166" t="str">
        <f t="shared" si="42"/>
        <v>Date check - OK</v>
      </c>
      <c r="G901" s="68"/>
      <c r="H901" s="162" t="s">
        <v>279</v>
      </c>
      <c r="I901" s="173">
        <v>150735.53351548137</v>
      </c>
      <c r="J901" s="168">
        <f>IFERROR(MIN('MP Calculations'!$E$30/I901,1),"-")</f>
        <v>0.24630200300931615</v>
      </c>
      <c r="K901" s="12"/>
      <c r="L901" s="159">
        <v>0.50159799999999999</v>
      </c>
      <c r="M901" s="187" t="s">
        <v>280</v>
      </c>
      <c r="N901" s="272">
        <v>237.97403299999999</v>
      </c>
      <c r="O901" s="186">
        <f t="shared" si="43"/>
        <v>119.36729900473399</v>
      </c>
      <c r="P901" s="186">
        <f t="shared" si="44"/>
        <v>29.400404838677932</v>
      </c>
      <c r="Q901" s="215">
        <f>IF(P901="-",0,P901/(1+'General inputs'!$H$30)^'MP Calculations'!$C$40)</f>
        <v>65.306796027466888</v>
      </c>
    </row>
    <row r="902" spans="3:17">
      <c r="C902" s="159"/>
      <c r="D902" s="165" t="s">
        <v>289</v>
      </c>
      <c r="E902" s="162">
        <v>27030</v>
      </c>
      <c r="F902" s="166" t="str">
        <f t="shared" si="42"/>
        <v>Date check - OK</v>
      </c>
      <c r="G902" s="68"/>
      <c r="H902" s="162" t="s">
        <v>279</v>
      </c>
      <c r="I902" s="173">
        <v>150735.53351548137</v>
      </c>
      <c r="J902" s="168">
        <f>IFERROR(MIN('MP Calculations'!$E$30/I902,1),"-")</f>
        <v>0.24630200300931615</v>
      </c>
      <c r="K902" s="12"/>
      <c r="L902" s="159">
        <v>0.99833700000000003</v>
      </c>
      <c r="M902" s="187" t="s">
        <v>280</v>
      </c>
      <c r="N902" s="272">
        <v>315.45229399999999</v>
      </c>
      <c r="O902" s="186">
        <f t="shared" si="43"/>
        <v>314.927696835078</v>
      </c>
      <c r="P902" s="186">
        <f t="shared" si="44"/>
        <v>77.567322533590385</v>
      </c>
      <c r="Q902" s="215">
        <f>IF(P902="-",0,P902/(1+'General inputs'!$H$30)^'MP Calculations'!$C$40)</f>
        <v>172.29944073537851</v>
      </c>
    </row>
    <row r="903" spans="3:17">
      <c r="C903" s="159"/>
      <c r="D903" s="165" t="s">
        <v>282</v>
      </c>
      <c r="E903" s="162">
        <v>27030</v>
      </c>
      <c r="F903" s="166" t="str">
        <f t="shared" si="42"/>
        <v>Date check - OK</v>
      </c>
      <c r="G903" s="68"/>
      <c r="H903" s="162" t="s">
        <v>279</v>
      </c>
      <c r="I903" s="173">
        <v>150735.53351548137</v>
      </c>
      <c r="J903" s="168">
        <f>IFERROR(MIN('MP Calculations'!$E$30/I903,1),"-")</f>
        <v>0.24630200300931615</v>
      </c>
      <c r="K903" s="12"/>
      <c r="L903" s="159">
        <v>0.74390400000000001</v>
      </c>
      <c r="M903" s="187" t="s">
        <v>280</v>
      </c>
      <c r="N903" s="272">
        <v>237.97403299999999</v>
      </c>
      <c r="O903" s="186">
        <f t="shared" si="43"/>
        <v>177.029835044832</v>
      </c>
      <c r="P903" s="186">
        <f t="shared" si="44"/>
        <v>43.60280296395095</v>
      </c>
      <c r="Q903" s="215">
        <f>IF(P903="-",0,P903/(1+'General inputs'!$H$30)^'MP Calculations'!$C$40)</f>
        <v>96.854426835866036</v>
      </c>
    </row>
    <row r="904" spans="3:17">
      <c r="C904" s="159"/>
      <c r="D904" s="165" t="s">
        <v>282</v>
      </c>
      <c r="E904" s="162">
        <v>27030</v>
      </c>
      <c r="F904" s="166" t="str">
        <f t="shared" si="42"/>
        <v>Date check - OK</v>
      </c>
      <c r="G904" s="68"/>
      <c r="H904" s="162" t="s">
        <v>279</v>
      </c>
      <c r="I904" s="173">
        <v>150735.53351548137</v>
      </c>
      <c r="J904" s="168">
        <f>IFERROR(MIN('MP Calculations'!$E$30/I904,1),"-")</f>
        <v>0.24630200300931615</v>
      </c>
      <c r="K904" s="12"/>
      <c r="L904" s="159">
        <v>4.6511979999999999</v>
      </c>
      <c r="M904" s="187" t="s">
        <v>280</v>
      </c>
      <c r="N904" s="272">
        <v>237.97403299999999</v>
      </c>
      <c r="O904" s="186">
        <f t="shared" si="43"/>
        <v>1106.864346341534</v>
      </c>
      <c r="P904" s="186">
        <f t="shared" si="44"/>
        <v>272.62290556351724</v>
      </c>
      <c r="Q904" s="215">
        <f>IF(P904="-",0,P904/(1+'General inputs'!$H$30)^'MP Calculations'!$C$40)</f>
        <v>605.57426279483161</v>
      </c>
    </row>
    <row r="905" spans="3:17">
      <c r="C905" s="159"/>
      <c r="D905" s="165" t="s">
        <v>289</v>
      </c>
      <c r="E905" s="162">
        <v>27030</v>
      </c>
      <c r="F905" s="166" t="str">
        <f t="shared" si="42"/>
        <v>Date check - OK</v>
      </c>
      <c r="G905" s="68"/>
      <c r="H905" s="162" t="s">
        <v>279</v>
      </c>
      <c r="I905" s="173">
        <v>150735.53351548137</v>
      </c>
      <c r="J905" s="168">
        <f>IFERROR(MIN('MP Calculations'!$E$30/I905,1),"-")</f>
        <v>0.24630200300931615</v>
      </c>
      <c r="K905" s="12"/>
      <c r="L905" s="159">
        <v>0.71001099999999995</v>
      </c>
      <c r="M905" s="187" t="s">
        <v>280</v>
      </c>
      <c r="N905" s="272">
        <v>315.45229399999999</v>
      </c>
      <c r="O905" s="186">
        <f t="shared" si="43"/>
        <v>223.97459871523398</v>
      </c>
      <c r="P905" s="186">
        <f t="shared" si="44"/>
        <v>55.165392286769936</v>
      </c>
      <c r="Q905" s="215">
        <f>IF(P905="-",0,P905/(1+'General inputs'!$H$30)^'MP Calculations'!$C$40)</f>
        <v>122.53827937456673</v>
      </c>
    </row>
    <row r="906" spans="3:17">
      <c r="C906" s="159"/>
      <c r="D906" s="165" t="s">
        <v>289</v>
      </c>
      <c r="E906" s="162">
        <v>27030</v>
      </c>
      <c r="F906" s="166" t="str">
        <f t="shared" si="42"/>
        <v>Date check - OK</v>
      </c>
      <c r="G906" s="68"/>
      <c r="H906" s="162" t="s">
        <v>279</v>
      </c>
      <c r="I906" s="173">
        <v>150735.53351548137</v>
      </c>
      <c r="J906" s="168">
        <f>IFERROR(MIN('MP Calculations'!$E$30/I906,1),"-")</f>
        <v>0.24630200300931615</v>
      </c>
      <c r="K906" s="12"/>
      <c r="L906" s="159">
        <v>0.299929</v>
      </c>
      <c r="M906" s="187" t="s">
        <v>280</v>
      </c>
      <c r="N906" s="272">
        <v>315.45229399999999</v>
      </c>
      <c r="O906" s="186">
        <f t="shared" si="43"/>
        <v>94.613291087126001</v>
      </c>
      <c r="P906" s="186">
        <f t="shared" si="44"/>
        <v>23.303443106062613</v>
      </c>
      <c r="Q906" s="215">
        <f>IF(P906="-",0,P906/(1+'General inputs'!$H$30)^'MP Calculations'!$C$40)</f>
        <v>51.763681963426521</v>
      </c>
    </row>
    <row r="907" spans="3:17">
      <c r="C907" s="159"/>
      <c r="D907" s="165" t="s">
        <v>289</v>
      </c>
      <c r="E907" s="162">
        <v>27030</v>
      </c>
      <c r="F907" s="166" t="str">
        <f t="shared" si="42"/>
        <v>Date check - OK</v>
      </c>
      <c r="G907" s="68"/>
      <c r="H907" s="162" t="s">
        <v>279</v>
      </c>
      <c r="I907" s="173">
        <v>150735.53351548137</v>
      </c>
      <c r="J907" s="168">
        <f>IFERROR(MIN('MP Calculations'!$E$30/I907,1),"-")</f>
        <v>0.24630200300931615</v>
      </c>
      <c r="K907" s="12"/>
      <c r="L907" s="159">
        <v>15.51252</v>
      </c>
      <c r="M907" s="187" t="s">
        <v>280</v>
      </c>
      <c r="N907" s="272">
        <v>315.45229399999999</v>
      </c>
      <c r="O907" s="186">
        <f t="shared" si="43"/>
        <v>4893.4600197208802</v>
      </c>
      <c r="P907" s="186">
        <f t="shared" si="44"/>
        <v>1205.2690045032605</v>
      </c>
      <c r="Q907" s="215">
        <f>IF(P907="-",0,P907/(1+'General inputs'!$H$30)^'MP Calculations'!$C$40)</f>
        <v>2677.2507884575789</v>
      </c>
    </row>
    <row r="908" spans="3:17">
      <c r="C908" s="159"/>
      <c r="D908" s="165" t="s">
        <v>282</v>
      </c>
      <c r="E908" s="162">
        <v>27030</v>
      </c>
      <c r="F908" s="166" t="str">
        <f t="shared" si="42"/>
        <v>Date check - OK</v>
      </c>
      <c r="G908" s="68"/>
      <c r="H908" s="162" t="s">
        <v>279</v>
      </c>
      <c r="I908" s="173">
        <v>150735.53351548137</v>
      </c>
      <c r="J908" s="168">
        <f>IFERROR(MIN('MP Calculations'!$E$30/I908,1),"-")</f>
        <v>0.24630200300931615</v>
      </c>
      <c r="K908" s="12"/>
      <c r="L908" s="159">
        <v>2.849793</v>
      </c>
      <c r="M908" s="187" t="s">
        <v>280</v>
      </c>
      <c r="N908" s="272">
        <v>237.97403299999999</v>
      </c>
      <c r="O908" s="186">
        <f t="shared" si="43"/>
        <v>678.176733425169</v>
      </c>
      <c r="P908" s="186">
        <f t="shared" si="44"/>
        <v>167.03628783693418</v>
      </c>
      <c r="Q908" s="215">
        <f>IF(P908="-",0,P908/(1+'General inputs'!$H$30)^'MP Calculations'!$C$40)</f>
        <v>371.03586970343378</v>
      </c>
    </row>
    <row r="909" spans="3:17">
      <c r="C909" s="159"/>
      <c r="D909" s="165" t="s">
        <v>289</v>
      </c>
      <c r="E909" s="162">
        <v>27030</v>
      </c>
      <c r="F909" s="166" t="str">
        <f t="shared" si="42"/>
        <v>Date check - OK</v>
      </c>
      <c r="G909" s="68"/>
      <c r="H909" s="162" t="s">
        <v>279</v>
      </c>
      <c r="I909" s="173">
        <v>150735.53351548137</v>
      </c>
      <c r="J909" s="168">
        <f>IFERROR(MIN('MP Calculations'!$E$30/I909,1),"-")</f>
        <v>0.24630200300931615</v>
      </c>
      <c r="K909" s="12"/>
      <c r="L909" s="159">
        <v>1.788435</v>
      </c>
      <c r="M909" s="187" t="s">
        <v>280</v>
      </c>
      <c r="N909" s="272">
        <v>315.45229399999999</v>
      </c>
      <c r="O909" s="186">
        <f t="shared" si="43"/>
        <v>564.16592341988996</v>
      </c>
      <c r="P909" s="186">
        <f t="shared" si="44"/>
        <v>138.95519696791936</v>
      </c>
      <c r="Q909" s="215">
        <f>IF(P909="-",0,P909/(1+'General inputs'!$H$30)^'MP Calculations'!$C$40)</f>
        <v>308.65965129167472</v>
      </c>
    </row>
    <row r="910" spans="3:17">
      <c r="C910" s="159"/>
      <c r="D910" s="165" t="s">
        <v>282</v>
      </c>
      <c r="E910" s="162">
        <v>27030</v>
      </c>
      <c r="F910" s="166" t="str">
        <f t="shared" si="42"/>
        <v>Date check - OK</v>
      </c>
      <c r="G910" s="68"/>
      <c r="H910" s="162" t="s">
        <v>279</v>
      </c>
      <c r="I910" s="173">
        <v>150735.53351548137</v>
      </c>
      <c r="J910" s="168">
        <f>IFERROR(MIN('MP Calculations'!$E$30/I910,1),"-")</f>
        <v>0.24630200300931615</v>
      </c>
      <c r="K910" s="12"/>
      <c r="L910" s="159">
        <v>0.282503</v>
      </c>
      <c r="M910" s="187" t="s">
        <v>280</v>
      </c>
      <c r="N910" s="272">
        <v>237.97403299999999</v>
      </c>
      <c r="O910" s="186">
        <f t="shared" si="43"/>
        <v>67.228378244599</v>
      </c>
      <c r="P910" s="186">
        <f t="shared" si="44"/>
        <v>16.558484220712668</v>
      </c>
      <c r="Q910" s="215">
        <f>IF(P910="-",0,P910/(1+'General inputs'!$H$30)^'MP Calculations'!$C$40)</f>
        <v>36.781178948375953</v>
      </c>
    </row>
    <row r="911" spans="3:17">
      <c r="C911" s="159"/>
      <c r="D911" s="165" t="s">
        <v>282</v>
      </c>
      <c r="E911" s="162">
        <v>27030</v>
      </c>
      <c r="F911" s="166" t="str">
        <f t="shared" si="42"/>
        <v>Date check - OK</v>
      </c>
      <c r="G911" s="68"/>
      <c r="H911" s="162" t="s">
        <v>279</v>
      </c>
      <c r="I911" s="173">
        <v>150735.53351548137</v>
      </c>
      <c r="J911" s="168">
        <f>IFERROR(MIN('MP Calculations'!$E$30/I911,1),"-")</f>
        <v>0.24630200300931615</v>
      </c>
      <c r="K911" s="12"/>
      <c r="L911" s="159">
        <v>2.4996350000000001</v>
      </c>
      <c r="M911" s="187" t="s">
        <v>280</v>
      </c>
      <c r="N911" s="272">
        <v>237.97403299999999</v>
      </c>
      <c r="O911" s="186">
        <f t="shared" si="43"/>
        <v>594.84822197795495</v>
      </c>
      <c r="P911" s="186">
        <f t="shared" si="44"/>
        <v>146.51230855970061</v>
      </c>
      <c r="Q911" s="215">
        <f>IF(P911="-",0,P911/(1+'General inputs'!$H$30)^'MP Calculations'!$C$40)</f>
        <v>325.44618018436518</v>
      </c>
    </row>
    <row r="912" spans="3:17">
      <c r="C912" s="159"/>
      <c r="D912" s="165" t="s">
        <v>289</v>
      </c>
      <c r="E912" s="162">
        <v>27030</v>
      </c>
      <c r="F912" s="166" t="str">
        <f t="shared" si="42"/>
        <v>Date check - OK</v>
      </c>
      <c r="G912" s="68"/>
      <c r="H912" s="162" t="s">
        <v>279</v>
      </c>
      <c r="I912" s="173">
        <v>150735.53351548137</v>
      </c>
      <c r="J912" s="168">
        <f>IFERROR(MIN('MP Calculations'!$E$30/I912,1),"-")</f>
        <v>0.24630200300931615</v>
      </c>
      <c r="K912" s="12"/>
      <c r="L912" s="159">
        <v>0.70952400000000004</v>
      </c>
      <c r="M912" s="187" t="s">
        <v>280</v>
      </c>
      <c r="N912" s="272">
        <v>315.45229399999999</v>
      </c>
      <c r="O912" s="186">
        <f t="shared" si="43"/>
        <v>223.82097344805601</v>
      </c>
      <c r="P912" s="186">
        <f t="shared" si="44"/>
        <v>55.127554075751164</v>
      </c>
      <c r="Q912" s="215">
        <f>IF(P912="-",0,P912/(1+'General inputs'!$H$30)^'MP Calculations'!$C$40)</f>
        <v>122.45422977244027</v>
      </c>
    </row>
    <row r="913" spans="3:17">
      <c r="C913" s="159"/>
      <c r="D913" s="165" t="s">
        <v>282</v>
      </c>
      <c r="E913" s="162">
        <v>27030</v>
      </c>
      <c r="F913" s="166" t="str">
        <f t="shared" si="42"/>
        <v>Date check - OK</v>
      </c>
      <c r="G913" s="68"/>
      <c r="H913" s="162" t="s">
        <v>279</v>
      </c>
      <c r="I913" s="173">
        <v>150735.53351548137</v>
      </c>
      <c r="J913" s="168">
        <f>IFERROR(MIN('MP Calculations'!$E$30/I913,1),"-")</f>
        <v>0.24630200300931615</v>
      </c>
      <c r="K913" s="12"/>
      <c r="L913" s="159">
        <v>0.855769</v>
      </c>
      <c r="M913" s="187" t="s">
        <v>280</v>
      </c>
      <c r="N913" s="272">
        <v>237.97403299999999</v>
      </c>
      <c r="O913" s="186">
        <f t="shared" si="43"/>
        <v>203.650800246377</v>
      </c>
      <c r="P913" s="186">
        <f t="shared" si="44"/>
        <v>50.159600015132789</v>
      </c>
      <c r="Q913" s="215">
        <f>IF(P913="-",0,P913/(1+'General inputs'!$H$30)^'MP Calculations'!$C$40)</f>
        <v>111.41896803741108</v>
      </c>
    </row>
    <row r="914" spans="3:17">
      <c r="C914" s="159"/>
      <c r="D914" s="165" t="s">
        <v>291</v>
      </c>
      <c r="E914" s="162">
        <v>27030</v>
      </c>
      <c r="F914" s="166" t="str">
        <f t="shared" si="42"/>
        <v>Date check - OK</v>
      </c>
      <c r="G914" s="68"/>
      <c r="H914" s="162" t="s">
        <v>279</v>
      </c>
      <c r="I914" s="173">
        <v>150735.53351548137</v>
      </c>
      <c r="J914" s="168">
        <f>IFERROR(MIN('MP Calculations'!$E$30/I914,1),"-")</f>
        <v>0.24630200300931615</v>
      </c>
      <c r="K914" s="12"/>
      <c r="L914" s="159">
        <v>9.3303689999999992</v>
      </c>
      <c r="M914" s="187" t="s">
        <v>280</v>
      </c>
      <c r="N914" s="272">
        <v>297.51652200000001</v>
      </c>
      <c r="O914" s="186">
        <f t="shared" si="43"/>
        <v>2775.938933856618</v>
      </c>
      <c r="P914" s="186">
        <f t="shared" si="44"/>
        <v>683.71931964043063</v>
      </c>
      <c r="Q914" s="215">
        <f>IF(P914="-",0,P914/(1+'General inputs'!$H$30)^'MP Calculations'!$C$40)</f>
        <v>1518.7382076131955</v>
      </c>
    </row>
    <row r="915" spans="3:17">
      <c r="C915" s="159"/>
      <c r="D915" s="165" t="s">
        <v>289</v>
      </c>
      <c r="E915" s="162">
        <v>27030</v>
      </c>
      <c r="F915" s="166" t="str">
        <f t="shared" si="42"/>
        <v>Date check - OK</v>
      </c>
      <c r="G915" s="68"/>
      <c r="H915" s="162" t="s">
        <v>279</v>
      </c>
      <c r="I915" s="173">
        <v>150735.53351548137</v>
      </c>
      <c r="J915" s="168">
        <f>IFERROR(MIN('MP Calculations'!$E$30/I915,1),"-")</f>
        <v>0.24630200300931615</v>
      </c>
      <c r="K915" s="12"/>
      <c r="L915" s="159">
        <v>1.706348</v>
      </c>
      <c r="M915" s="187" t="s">
        <v>280</v>
      </c>
      <c r="N915" s="272">
        <v>315.45229399999999</v>
      </c>
      <c r="O915" s="186">
        <f t="shared" si="43"/>
        <v>538.27139096231201</v>
      </c>
      <c r="P915" s="186">
        <f t="shared" si="44"/>
        <v>132.57732175662815</v>
      </c>
      <c r="Q915" s="215">
        <f>IF(P915="-",0,P915/(1+'General inputs'!$H$30)^'MP Calculations'!$C$40)</f>
        <v>294.49254720593507</v>
      </c>
    </row>
    <row r="916" spans="3:17">
      <c r="C916" s="159"/>
      <c r="D916" s="165" t="s">
        <v>278</v>
      </c>
      <c r="E916" s="162">
        <v>27030</v>
      </c>
      <c r="F916" s="166" t="str">
        <f t="shared" si="42"/>
        <v>Date check - OK</v>
      </c>
      <c r="G916" s="68"/>
      <c r="H916" s="162" t="s">
        <v>279</v>
      </c>
      <c r="I916" s="173">
        <v>150735.53351548137</v>
      </c>
      <c r="J916" s="168">
        <f>IFERROR(MIN('MP Calculations'!$E$30/I916,1),"-")</f>
        <v>0.24630200300931615</v>
      </c>
      <c r="K916" s="12"/>
      <c r="L916" s="159">
        <v>0.1603</v>
      </c>
      <c r="M916" s="187" t="s">
        <v>280</v>
      </c>
      <c r="N916" s="272">
        <v>192.78728599999999</v>
      </c>
      <c r="O916" s="186">
        <f t="shared" si="43"/>
        <v>30.903801945799998</v>
      </c>
      <c r="P916" s="186">
        <f t="shared" si="44"/>
        <v>7.6116683198537416</v>
      </c>
      <c r="Q916" s="215">
        <f>IF(P916="-",0,P916/(1+'General inputs'!$H$30)^'MP Calculations'!$C$40)</f>
        <v>16.907715152937776</v>
      </c>
    </row>
    <row r="917" spans="3:17">
      <c r="C917" s="159"/>
      <c r="D917" s="165" t="s">
        <v>291</v>
      </c>
      <c r="E917" s="162">
        <v>27030</v>
      </c>
      <c r="F917" s="166" t="str">
        <f t="shared" si="42"/>
        <v>Date check - OK</v>
      </c>
      <c r="G917" s="68"/>
      <c r="H917" s="162" t="s">
        <v>279</v>
      </c>
      <c r="I917" s="173">
        <v>150735.53351548137</v>
      </c>
      <c r="J917" s="168">
        <f>IFERROR(MIN('MP Calculations'!$E$30/I917,1),"-")</f>
        <v>0.24630200300931615</v>
      </c>
      <c r="K917" s="12"/>
      <c r="L917" s="159">
        <v>0.80053799999999997</v>
      </c>
      <c r="M917" s="187" t="s">
        <v>280</v>
      </c>
      <c r="N917" s="272">
        <v>297.51652200000001</v>
      </c>
      <c r="O917" s="186">
        <f t="shared" si="43"/>
        <v>238.17328148883601</v>
      </c>
      <c r="P917" s="186">
        <f t="shared" si="44"/>
        <v>58.662556294001988</v>
      </c>
      <c r="Q917" s="215">
        <f>IF(P917="-",0,P917/(1+'General inputs'!$H$30)^'MP Calculations'!$C$40)</f>
        <v>130.30649133450694</v>
      </c>
    </row>
    <row r="918" spans="3:17">
      <c r="C918" s="159"/>
      <c r="D918" s="165" t="s">
        <v>282</v>
      </c>
      <c r="E918" s="162">
        <v>27030</v>
      </c>
      <c r="F918" s="166" t="str">
        <f t="shared" si="42"/>
        <v>Date check - OK</v>
      </c>
      <c r="G918" s="68"/>
      <c r="H918" s="162" t="s">
        <v>279</v>
      </c>
      <c r="I918" s="173">
        <v>150735.53351548137</v>
      </c>
      <c r="J918" s="168">
        <f>IFERROR(MIN('MP Calculations'!$E$30/I918,1),"-")</f>
        <v>0.24630200300931615</v>
      </c>
      <c r="K918" s="12"/>
      <c r="L918" s="159">
        <v>0.220193</v>
      </c>
      <c r="M918" s="187" t="s">
        <v>280</v>
      </c>
      <c r="N918" s="272">
        <v>237.97403299999999</v>
      </c>
      <c r="O918" s="186">
        <f t="shared" si="43"/>
        <v>52.400216248368999</v>
      </c>
      <c r="P918" s="186">
        <f t="shared" si="44"/>
        <v>12.906278220094599</v>
      </c>
      <c r="Q918" s="215">
        <f>IF(P918="-",0,P918/(1+'General inputs'!$H$30)^'MP Calculations'!$C$40)</f>
        <v>28.668573913125687</v>
      </c>
    </row>
    <row r="919" spans="3:17">
      <c r="C919" s="159"/>
      <c r="D919" s="165" t="s">
        <v>282</v>
      </c>
      <c r="E919" s="162">
        <v>27030</v>
      </c>
      <c r="F919" s="166" t="str">
        <f t="shared" ref="F919:F982" si="45">IF(E919="","-",IF(OR(E919&lt;$E$15,E919&gt;$E$16),"ERROR - date outside of range","Date check - OK"))</f>
        <v>Date check - OK</v>
      </c>
      <c r="G919" s="68"/>
      <c r="H919" s="162" t="s">
        <v>279</v>
      </c>
      <c r="I919" s="173">
        <v>150735.53351548137</v>
      </c>
      <c r="J919" s="168">
        <f>IFERROR(MIN('MP Calculations'!$E$30/I919,1),"-")</f>
        <v>0.24630200300931615</v>
      </c>
      <c r="K919" s="12"/>
      <c r="L919" s="159">
        <v>0.43764599999999998</v>
      </c>
      <c r="M919" s="187" t="s">
        <v>280</v>
      </c>
      <c r="N919" s="272">
        <v>237.97403299999999</v>
      </c>
      <c r="O919" s="186">
        <f t="shared" ref="O919:O982" si="46">IF(N919="","-",L919*N919)</f>
        <v>104.148383646318</v>
      </c>
      <c r="P919" s="186">
        <f t="shared" ref="P919:P982" si="47">IF(O919="-","-",IF(OR(E919&lt;$E$15,E919&gt;$E$16),0,O919*J919))</f>
        <v>25.651955502270827</v>
      </c>
      <c r="Q919" s="215">
        <f>IF(P919="-",0,P919/(1+'General inputs'!$H$30)^'MP Calculations'!$C$40)</f>
        <v>56.980406728569044</v>
      </c>
    </row>
    <row r="920" spans="3:17">
      <c r="C920" s="159"/>
      <c r="D920" s="165" t="s">
        <v>282</v>
      </c>
      <c r="E920" s="162">
        <v>27030</v>
      </c>
      <c r="F920" s="166" t="str">
        <f t="shared" si="45"/>
        <v>Date check - OK</v>
      </c>
      <c r="G920" s="68"/>
      <c r="H920" s="162" t="s">
        <v>279</v>
      </c>
      <c r="I920" s="173">
        <v>150735.53351548137</v>
      </c>
      <c r="J920" s="168">
        <f>IFERROR(MIN('MP Calculations'!$E$30/I920,1),"-")</f>
        <v>0.24630200300931615</v>
      </c>
      <c r="K920" s="12"/>
      <c r="L920" s="159">
        <v>0.227379</v>
      </c>
      <c r="M920" s="187" t="s">
        <v>280</v>
      </c>
      <c r="N920" s="272">
        <v>237.97403299999999</v>
      </c>
      <c r="O920" s="186">
        <f t="shared" si="46"/>
        <v>54.110297649506997</v>
      </c>
      <c r="P920" s="186">
        <f t="shared" si="47"/>
        <v>13.327474694503865</v>
      </c>
      <c r="Q920" s="215">
        <f>IF(P920="-",0,P920/(1+'General inputs'!$H$30)^'MP Calculations'!$C$40)</f>
        <v>29.6041730109159</v>
      </c>
    </row>
    <row r="921" spans="3:17">
      <c r="C921" s="159"/>
      <c r="D921" s="165" t="s">
        <v>289</v>
      </c>
      <c r="E921" s="162">
        <v>27030</v>
      </c>
      <c r="F921" s="166" t="str">
        <f t="shared" si="45"/>
        <v>Date check - OK</v>
      </c>
      <c r="G921" s="68"/>
      <c r="H921" s="162" t="s">
        <v>279</v>
      </c>
      <c r="I921" s="173">
        <v>150735.53351548137</v>
      </c>
      <c r="J921" s="168">
        <f>IFERROR(MIN('MP Calculations'!$E$30/I921,1),"-")</f>
        <v>0.24630200300931615</v>
      </c>
      <c r="K921" s="12"/>
      <c r="L921" s="159">
        <v>1.4271210000000001</v>
      </c>
      <c r="M921" s="187" t="s">
        <v>280</v>
      </c>
      <c r="N921" s="272">
        <v>315.45229399999999</v>
      </c>
      <c r="O921" s="186">
        <f t="shared" si="46"/>
        <v>450.18859326557401</v>
      </c>
      <c r="P921" s="186">
        <f t="shared" si="47"/>
        <v>110.88235225325721</v>
      </c>
      <c r="Q921" s="215">
        <f>IF(P921="-",0,P921/(1+'General inputs'!$H$30)^'MP Calculations'!$C$40)</f>
        <v>246.30174997191742</v>
      </c>
    </row>
    <row r="922" spans="3:17">
      <c r="C922" s="159"/>
      <c r="D922" s="165" t="s">
        <v>282</v>
      </c>
      <c r="E922" s="162">
        <v>27030</v>
      </c>
      <c r="F922" s="166" t="str">
        <f t="shared" si="45"/>
        <v>Date check - OK</v>
      </c>
      <c r="G922" s="68"/>
      <c r="H922" s="162" t="s">
        <v>279</v>
      </c>
      <c r="I922" s="173">
        <v>150735.53351548137</v>
      </c>
      <c r="J922" s="168">
        <f>IFERROR(MIN('MP Calculations'!$E$30/I922,1),"-")</f>
        <v>0.24630200300931615</v>
      </c>
      <c r="K922" s="12"/>
      <c r="L922" s="159">
        <v>0.74553800000000003</v>
      </c>
      <c r="M922" s="187" t="s">
        <v>280</v>
      </c>
      <c r="N922" s="272">
        <v>237.97403299999999</v>
      </c>
      <c r="O922" s="186">
        <f t="shared" si="46"/>
        <v>177.418684614754</v>
      </c>
      <c r="P922" s="186">
        <f t="shared" si="47"/>
        <v>43.698577391892051</v>
      </c>
      <c r="Q922" s="215">
        <f>IF(P922="-",0,P922/(1+'General inputs'!$H$30)^'MP Calculations'!$C$40)</f>
        <v>97.067169519666379</v>
      </c>
    </row>
    <row r="923" spans="3:17">
      <c r="C923" s="159"/>
      <c r="D923" s="165" t="s">
        <v>289</v>
      </c>
      <c r="E923" s="162">
        <v>27030</v>
      </c>
      <c r="F923" s="166" t="str">
        <f t="shared" si="45"/>
        <v>Date check - OK</v>
      </c>
      <c r="G923" s="68"/>
      <c r="H923" s="162" t="s">
        <v>279</v>
      </c>
      <c r="I923" s="173">
        <v>150735.53351548137</v>
      </c>
      <c r="J923" s="168">
        <f>IFERROR(MIN('MP Calculations'!$E$30/I923,1),"-")</f>
        <v>0.24630200300931615</v>
      </c>
      <c r="K923" s="12"/>
      <c r="L923" s="159">
        <v>6.7994839999999996</v>
      </c>
      <c r="M923" s="187" t="s">
        <v>280</v>
      </c>
      <c r="N923" s="272">
        <v>315.45229399999999</v>
      </c>
      <c r="O923" s="186">
        <f t="shared" si="46"/>
        <v>2144.9128258162959</v>
      </c>
      <c r="P923" s="186">
        <f t="shared" si="47"/>
        <v>528.29632527892613</v>
      </c>
      <c r="Q923" s="215">
        <f>IF(P923="-",0,P923/(1+'General inputs'!$H$30)^'MP Calculations'!$C$40)</f>
        <v>1173.4988190251931</v>
      </c>
    </row>
    <row r="924" spans="3:17">
      <c r="C924" s="159"/>
      <c r="D924" s="165" t="s">
        <v>282</v>
      </c>
      <c r="E924" s="162">
        <v>27030</v>
      </c>
      <c r="F924" s="166" t="str">
        <f t="shared" si="45"/>
        <v>Date check - OK</v>
      </c>
      <c r="G924" s="68"/>
      <c r="H924" s="162" t="s">
        <v>279</v>
      </c>
      <c r="I924" s="173">
        <v>150735.53351548137</v>
      </c>
      <c r="J924" s="168">
        <f>IFERROR(MIN('MP Calculations'!$E$30/I924,1),"-")</f>
        <v>0.24630200300931615</v>
      </c>
      <c r="K924" s="12"/>
      <c r="L924" s="159">
        <v>0.74706300000000003</v>
      </c>
      <c r="M924" s="187" t="s">
        <v>280</v>
      </c>
      <c r="N924" s="272">
        <v>237.97403299999999</v>
      </c>
      <c r="O924" s="186">
        <f t="shared" si="46"/>
        <v>177.78159501507901</v>
      </c>
      <c r="P924" s="186">
        <f t="shared" si="47"/>
        <v>43.787962950405017</v>
      </c>
      <c r="Q924" s="215">
        <f>IF(P924="-",0,P924/(1+'General inputs'!$H$30)^'MP Calculations'!$C$40)</f>
        <v>97.26572067804797</v>
      </c>
    </row>
    <row r="925" spans="3:17">
      <c r="C925" s="159"/>
      <c r="D925" s="165" t="s">
        <v>291</v>
      </c>
      <c r="E925" s="162">
        <v>27030</v>
      </c>
      <c r="F925" s="166" t="str">
        <f t="shared" si="45"/>
        <v>Date check - OK</v>
      </c>
      <c r="G925" s="68"/>
      <c r="H925" s="162" t="s">
        <v>279</v>
      </c>
      <c r="I925" s="173">
        <v>150735.53351548137</v>
      </c>
      <c r="J925" s="168">
        <f>IFERROR(MIN('MP Calculations'!$E$30/I925,1),"-")</f>
        <v>0.24630200300931615</v>
      </c>
      <c r="K925" s="12"/>
      <c r="L925" s="159">
        <v>9.3921480000000006</v>
      </c>
      <c r="M925" s="187" t="s">
        <v>280</v>
      </c>
      <c r="N925" s="272">
        <v>297.51652200000001</v>
      </c>
      <c r="O925" s="186">
        <f t="shared" si="46"/>
        <v>2794.3192070692562</v>
      </c>
      <c r="P925" s="186">
        <f t="shared" si="47"/>
        <v>688.24641774856184</v>
      </c>
      <c r="Q925" s="215">
        <f>IF(P925="-",0,P925/(1+'General inputs'!$H$30)^'MP Calculations'!$C$40)</f>
        <v>1528.7942008679247</v>
      </c>
    </row>
    <row r="926" spans="3:17">
      <c r="C926" s="159"/>
      <c r="D926" s="165" t="s">
        <v>282</v>
      </c>
      <c r="E926" s="162">
        <v>27030</v>
      </c>
      <c r="F926" s="166" t="str">
        <f t="shared" si="45"/>
        <v>Date check - OK</v>
      </c>
      <c r="G926" s="68"/>
      <c r="H926" s="162" t="s">
        <v>279</v>
      </c>
      <c r="I926" s="173">
        <v>150735.53351548137</v>
      </c>
      <c r="J926" s="168">
        <f>IFERROR(MIN('MP Calculations'!$E$30/I926,1),"-")</f>
        <v>0.24630200300931615</v>
      </c>
      <c r="K926" s="12"/>
      <c r="L926" s="159">
        <v>4.9097160000000004</v>
      </c>
      <c r="M926" s="187" t="s">
        <v>280</v>
      </c>
      <c r="N926" s="272">
        <v>237.97403299999999</v>
      </c>
      <c r="O926" s="186">
        <f t="shared" si="46"/>
        <v>1168.3849174046281</v>
      </c>
      <c r="P926" s="186">
        <f t="shared" si="47"/>
        <v>287.77554544263432</v>
      </c>
      <c r="Q926" s="215">
        <f>IF(P926="-",0,P926/(1+'General inputs'!$H$30)^'MP Calculations'!$C$40)</f>
        <v>639.23265516367826</v>
      </c>
    </row>
    <row r="927" spans="3:17">
      <c r="C927" s="159"/>
      <c r="D927" s="165" t="s">
        <v>281</v>
      </c>
      <c r="E927" s="162">
        <v>27030</v>
      </c>
      <c r="F927" s="166" t="str">
        <f t="shared" si="45"/>
        <v>Date check - OK</v>
      </c>
      <c r="G927" s="68"/>
      <c r="H927" s="162" t="s">
        <v>279</v>
      </c>
      <c r="I927" s="173">
        <v>150735.53351548137</v>
      </c>
      <c r="J927" s="168">
        <f>IFERROR(MIN('MP Calculations'!$E$30/I927,1),"-")</f>
        <v>0.24630200300931615</v>
      </c>
      <c r="K927" s="12"/>
      <c r="L927" s="159">
        <v>19.99963</v>
      </c>
      <c r="M927" s="187" t="s">
        <v>280</v>
      </c>
      <c r="N927" s="272">
        <v>421.28581700000001</v>
      </c>
      <c r="O927" s="186">
        <f t="shared" si="46"/>
        <v>8425.5604642477101</v>
      </c>
      <c r="P927" s="186">
        <f t="shared" si="47"/>
        <v>2075.2324188203147</v>
      </c>
      <c r="Q927" s="215">
        <f>IF(P927="-",0,P927/(1+'General inputs'!$H$30)^'MP Calculations'!$C$40)</f>
        <v>4609.6909559283258</v>
      </c>
    </row>
    <row r="928" spans="3:17">
      <c r="C928" s="159"/>
      <c r="D928" s="165" t="s">
        <v>281</v>
      </c>
      <c r="E928" s="162">
        <v>27030</v>
      </c>
      <c r="F928" s="166" t="str">
        <f t="shared" si="45"/>
        <v>Date check - OK</v>
      </c>
      <c r="G928" s="68"/>
      <c r="H928" s="162" t="s">
        <v>279</v>
      </c>
      <c r="I928" s="173">
        <v>150735.53351548137</v>
      </c>
      <c r="J928" s="168">
        <f>IFERROR(MIN('MP Calculations'!$E$30/I928,1),"-")</f>
        <v>0.24630200300931615</v>
      </c>
      <c r="K928" s="12"/>
      <c r="L928" s="159">
        <v>4.0011559999999999</v>
      </c>
      <c r="M928" s="187" t="s">
        <v>280</v>
      </c>
      <c r="N928" s="272">
        <v>421.28581700000001</v>
      </c>
      <c r="O928" s="186">
        <f t="shared" si="46"/>
        <v>1685.6302744044519</v>
      </c>
      <c r="P928" s="186">
        <f t="shared" si="47"/>
        <v>415.17411291895974</v>
      </c>
      <c r="Q928" s="215">
        <f>IF(P928="-",0,P928/(1+'General inputs'!$H$30)^'MP Calculations'!$C$40)</f>
        <v>922.22169242422751</v>
      </c>
    </row>
    <row r="929" spans="3:17">
      <c r="C929" s="159"/>
      <c r="D929" s="165" t="s">
        <v>281</v>
      </c>
      <c r="E929" s="162">
        <v>27030</v>
      </c>
      <c r="F929" s="166" t="str">
        <f t="shared" si="45"/>
        <v>Date check - OK</v>
      </c>
      <c r="G929" s="68"/>
      <c r="H929" s="162" t="s">
        <v>279</v>
      </c>
      <c r="I929" s="173">
        <v>150735.53351548137</v>
      </c>
      <c r="J929" s="168">
        <f>IFERROR(MIN('MP Calculations'!$E$30/I929,1),"-")</f>
        <v>0.24630200300931615</v>
      </c>
      <c r="K929" s="12"/>
      <c r="L929" s="159">
        <v>1.501301</v>
      </c>
      <c r="M929" s="187" t="s">
        <v>280</v>
      </c>
      <c r="N929" s="272">
        <v>421.28581700000001</v>
      </c>
      <c r="O929" s="186">
        <f t="shared" si="46"/>
        <v>632.47681834791706</v>
      </c>
      <c r="P929" s="186">
        <f t="shared" si="47"/>
        <v>155.78030721605137</v>
      </c>
      <c r="Q929" s="215">
        <f>IF(P929="-",0,P929/(1+'General inputs'!$H$30)^'MP Calculations'!$C$40)</f>
        <v>346.03308370335606</v>
      </c>
    </row>
    <row r="930" spans="3:17">
      <c r="C930" s="159"/>
      <c r="D930" s="165" t="s">
        <v>292</v>
      </c>
      <c r="E930" s="162">
        <v>27030</v>
      </c>
      <c r="F930" s="166" t="str">
        <f t="shared" si="45"/>
        <v>Date check - OK</v>
      </c>
      <c r="G930" s="68"/>
      <c r="H930" s="162" t="s">
        <v>279</v>
      </c>
      <c r="I930" s="173">
        <v>150735.53351548137</v>
      </c>
      <c r="J930" s="168">
        <f>IFERROR(MIN('MP Calculations'!$E$30/I930,1),"-")</f>
        <v>0.24630200300931615</v>
      </c>
      <c r="K930" s="12"/>
      <c r="L930" s="159">
        <v>0.99226499999999995</v>
      </c>
      <c r="M930" s="187" t="s">
        <v>280</v>
      </c>
      <c r="N930" s="272">
        <v>560.03424299999995</v>
      </c>
      <c r="O930" s="186">
        <f t="shared" si="46"/>
        <v>555.70237813039489</v>
      </c>
      <c r="P930" s="186">
        <f t="shared" si="47"/>
        <v>136.87060881055666</v>
      </c>
      <c r="Q930" s="215">
        <f>IF(P930="-",0,P930/(1+'General inputs'!$H$30)^'MP Calculations'!$C$40)</f>
        <v>304.02917853658317</v>
      </c>
    </row>
    <row r="931" spans="3:17">
      <c r="C931" s="159"/>
      <c r="D931" s="165" t="s">
        <v>292</v>
      </c>
      <c r="E931" s="162">
        <v>27030</v>
      </c>
      <c r="F931" s="166" t="str">
        <f t="shared" si="45"/>
        <v>Date check - OK</v>
      </c>
      <c r="G931" s="68"/>
      <c r="H931" s="162" t="s">
        <v>279</v>
      </c>
      <c r="I931" s="173">
        <v>150735.53351548137</v>
      </c>
      <c r="J931" s="168">
        <f>IFERROR(MIN('MP Calculations'!$E$30/I931,1),"-")</f>
        <v>0.24630200300931615</v>
      </c>
      <c r="K931" s="12"/>
      <c r="L931" s="159">
        <v>167.95676499999999</v>
      </c>
      <c r="M931" s="187" t="s">
        <v>280</v>
      </c>
      <c r="N931" s="272">
        <v>560.03424299999995</v>
      </c>
      <c r="O931" s="186">
        <f t="shared" si="46"/>
        <v>94061.539743503876</v>
      </c>
      <c r="P931" s="186">
        <f t="shared" si="47"/>
        <v>23167.545644965401</v>
      </c>
      <c r="Q931" s="215">
        <f>IF(P931="-",0,P931/(1+'General inputs'!$H$30)^'MP Calculations'!$C$40)</f>
        <v>51461.81442720638</v>
      </c>
    </row>
    <row r="932" spans="3:17">
      <c r="C932" s="159"/>
      <c r="D932" s="165" t="s">
        <v>292</v>
      </c>
      <c r="E932" s="162">
        <v>27030</v>
      </c>
      <c r="F932" s="166" t="str">
        <f t="shared" si="45"/>
        <v>Date check - OK</v>
      </c>
      <c r="G932" s="68"/>
      <c r="H932" s="162" t="s">
        <v>279</v>
      </c>
      <c r="I932" s="173">
        <v>150735.53351548137</v>
      </c>
      <c r="J932" s="168">
        <f>IFERROR(MIN('MP Calculations'!$E$30/I932,1),"-")</f>
        <v>0.24630200300931615</v>
      </c>
      <c r="K932" s="12"/>
      <c r="L932" s="159">
        <v>28.595541999999998</v>
      </c>
      <c r="M932" s="187" t="s">
        <v>280</v>
      </c>
      <c r="N932" s="272">
        <v>560.03424299999995</v>
      </c>
      <c r="O932" s="186">
        <f t="shared" si="46"/>
        <v>16014.482717144703</v>
      </c>
      <c r="P932" s="186">
        <f t="shared" si="47"/>
        <v>3944.3991703908164</v>
      </c>
      <c r="Q932" s="215">
        <f>IF(P932="-",0,P932/(1+'General inputs'!$H$30)^'MP Calculations'!$C$40)</f>
        <v>8761.6505107691628</v>
      </c>
    </row>
    <row r="933" spans="3:17">
      <c r="C933" s="159"/>
      <c r="D933" s="165" t="s">
        <v>282</v>
      </c>
      <c r="E933" s="162">
        <v>27030</v>
      </c>
      <c r="F933" s="166" t="str">
        <f t="shared" si="45"/>
        <v>Date check - OK</v>
      </c>
      <c r="G933" s="68"/>
      <c r="H933" s="162" t="s">
        <v>279</v>
      </c>
      <c r="I933" s="173">
        <v>150735.53351548137</v>
      </c>
      <c r="J933" s="168">
        <f>IFERROR(MIN('MP Calculations'!$E$30/I933,1),"-")</f>
        <v>0.24630200300931615</v>
      </c>
      <c r="K933" s="12"/>
      <c r="L933" s="159">
        <v>0.68354199999999998</v>
      </c>
      <c r="M933" s="187" t="s">
        <v>280</v>
      </c>
      <c r="N933" s="272">
        <v>237.97403299999999</v>
      </c>
      <c r="O933" s="186">
        <f t="shared" si="46"/>
        <v>162.665246464886</v>
      </c>
      <c r="P933" s="186">
        <f t="shared" si="47"/>
        <v>40.064776024305502</v>
      </c>
      <c r="Q933" s="215">
        <f>IF(P933="-",0,P933/(1+'General inputs'!$H$30)^'MP Calculations'!$C$40)</f>
        <v>88.995446493420573</v>
      </c>
    </row>
    <row r="934" spans="3:17">
      <c r="C934" s="159"/>
      <c r="D934" s="165" t="s">
        <v>292</v>
      </c>
      <c r="E934" s="162">
        <v>27030</v>
      </c>
      <c r="F934" s="166" t="str">
        <f t="shared" si="45"/>
        <v>Date check - OK</v>
      </c>
      <c r="G934" s="68"/>
      <c r="H934" s="162" t="s">
        <v>279</v>
      </c>
      <c r="I934" s="173">
        <v>150735.53351548137</v>
      </c>
      <c r="J934" s="168">
        <f>IFERROR(MIN('MP Calculations'!$E$30/I934,1),"-")</f>
        <v>0.24630200300931615</v>
      </c>
      <c r="K934" s="12"/>
      <c r="L934" s="159">
        <v>6.9205100000000002</v>
      </c>
      <c r="M934" s="187" t="s">
        <v>280</v>
      </c>
      <c r="N934" s="272">
        <v>560.03424299999995</v>
      </c>
      <c r="O934" s="186">
        <f t="shared" si="46"/>
        <v>3875.7225790239299</v>
      </c>
      <c r="P934" s="186">
        <f t="shared" si="47"/>
        <v>954.59823432202654</v>
      </c>
      <c r="Q934" s="215">
        <f>IF(P934="-",0,P934/(1+'General inputs'!$H$30)^'MP Calculations'!$C$40)</f>
        <v>2120.4385626362005</v>
      </c>
    </row>
    <row r="935" spans="3:17">
      <c r="C935" s="159"/>
      <c r="D935" s="165" t="s">
        <v>282</v>
      </c>
      <c r="E935" s="162">
        <v>27030</v>
      </c>
      <c r="F935" s="166" t="str">
        <f t="shared" si="45"/>
        <v>Date check - OK</v>
      </c>
      <c r="G935" s="68"/>
      <c r="H935" s="162" t="s">
        <v>279</v>
      </c>
      <c r="I935" s="173">
        <v>150735.53351548137</v>
      </c>
      <c r="J935" s="168">
        <f>IFERROR(MIN('MP Calculations'!$E$30/I935,1),"-")</f>
        <v>0.24630200300931615</v>
      </c>
      <c r="K935" s="12"/>
      <c r="L935" s="159">
        <v>1.374925</v>
      </c>
      <c r="M935" s="187" t="s">
        <v>280</v>
      </c>
      <c r="N935" s="272">
        <v>237.97403299999999</v>
      </c>
      <c r="O935" s="186">
        <f t="shared" si="46"/>
        <v>327.19644732252499</v>
      </c>
      <c r="P935" s="186">
        <f t="shared" si="47"/>
        <v>80.589140353070107</v>
      </c>
      <c r="Q935" s="215">
        <f>IF(P935="-",0,P935/(1+'General inputs'!$H$30)^'MP Calculations'!$C$40)</f>
        <v>179.01177143462479</v>
      </c>
    </row>
    <row r="936" spans="3:17">
      <c r="C936" s="159"/>
      <c r="D936" s="165" t="s">
        <v>292</v>
      </c>
      <c r="E936" s="162">
        <v>27030</v>
      </c>
      <c r="F936" s="166" t="str">
        <f t="shared" si="45"/>
        <v>Date check - OK</v>
      </c>
      <c r="G936" s="68"/>
      <c r="H936" s="162" t="s">
        <v>279</v>
      </c>
      <c r="I936" s="173">
        <v>150735.53351548137</v>
      </c>
      <c r="J936" s="168">
        <f>IFERROR(MIN('MP Calculations'!$E$30/I936,1),"-")</f>
        <v>0.24630200300931615</v>
      </c>
      <c r="K936" s="12"/>
      <c r="L936" s="159">
        <v>220.01011099999999</v>
      </c>
      <c r="M936" s="187" t="s">
        <v>280</v>
      </c>
      <c r="N936" s="272">
        <v>560.03424299999995</v>
      </c>
      <c r="O936" s="186">
        <f t="shared" si="46"/>
        <v>123213.19596623095</v>
      </c>
      <c r="P936" s="186">
        <f t="shared" si="47"/>
        <v>30347.656963662077</v>
      </c>
      <c r="Q936" s="215">
        <f>IF(P936="-",0,P936/(1+'General inputs'!$H$30)^'MP Calculations'!$C$40)</f>
        <v>67410.916758197141</v>
      </c>
    </row>
    <row r="937" spans="3:17">
      <c r="C937" s="159"/>
      <c r="D937" s="165" t="s">
        <v>282</v>
      </c>
      <c r="E937" s="162">
        <v>27030</v>
      </c>
      <c r="F937" s="166" t="str">
        <f t="shared" si="45"/>
        <v>Date check - OK</v>
      </c>
      <c r="G937" s="68"/>
      <c r="H937" s="162" t="s">
        <v>279</v>
      </c>
      <c r="I937" s="173">
        <v>150735.53351548137</v>
      </c>
      <c r="J937" s="168">
        <f>IFERROR(MIN('MP Calculations'!$E$30/I937,1),"-")</f>
        <v>0.24630200300931615</v>
      </c>
      <c r="K937" s="12"/>
      <c r="L937" s="159">
        <v>8.4865069999999996</v>
      </c>
      <c r="M937" s="187" t="s">
        <v>280</v>
      </c>
      <c r="N937" s="272">
        <v>237.97403299999999</v>
      </c>
      <c r="O937" s="186">
        <f t="shared" si="46"/>
        <v>2019.5682968727308</v>
      </c>
      <c r="P937" s="186">
        <f t="shared" si="47"/>
        <v>497.42371673386685</v>
      </c>
      <c r="Q937" s="215">
        <f>IF(P937="-",0,P937/(1+'General inputs'!$H$30)^'MP Calculations'!$C$40)</f>
        <v>1104.9218330907818</v>
      </c>
    </row>
    <row r="938" spans="3:17">
      <c r="C938" s="159"/>
      <c r="D938" s="165" t="s">
        <v>292</v>
      </c>
      <c r="E938" s="162">
        <v>27030</v>
      </c>
      <c r="F938" s="166" t="str">
        <f t="shared" si="45"/>
        <v>Date check - OK</v>
      </c>
      <c r="G938" s="68"/>
      <c r="H938" s="162" t="s">
        <v>279</v>
      </c>
      <c r="I938" s="173">
        <v>150735.53351548137</v>
      </c>
      <c r="J938" s="168">
        <f>IFERROR(MIN('MP Calculations'!$E$30/I938,1),"-")</f>
        <v>0.24630200300931615</v>
      </c>
      <c r="K938" s="12"/>
      <c r="L938" s="159">
        <v>145.30679699999999</v>
      </c>
      <c r="M938" s="187" t="s">
        <v>280</v>
      </c>
      <c r="N938" s="272">
        <v>560.03424299999995</v>
      </c>
      <c r="O938" s="186">
        <f t="shared" si="46"/>
        <v>81376.782060649653</v>
      </c>
      <c r="P938" s="186">
        <f t="shared" si="47"/>
        <v>20043.264419990595</v>
      </c>
      <c r="Q938" s="215">
        <f>IF(P938="-",0,P938/(1+'General inputs'!$H$30)^'MP Calculations'!$C$40)</f>
        <v>44521.882891860587</v>
      </c>
    </row>
    <row r="939" spans="3:17">
      <c r="C939" s="159"/>
      <c r="D939" s="165" t="s">
        <v>292</v>
      </c>
      <c r="E939" s="162">
        <v>27030</v>
      </c>
      <c r="F939" s="166" t="str">
        <f t="shared" si="45"/>
        <v>Date check - OK</v>
      </c>
      <c r="G939" s="68"/>
      <c r="H939" s="162" t="s">
        <v>279</v>
      </c>
      <c r="I939" s="173">
        <v>150735.53351548137</v>
      </c>
      <c r="J939" s="168">
        <f>IFERROR(MIN('MP Calculations'!$E$30/I939,1),"-")</f>
        <v>0.24630200300931615</v>
      </c>
      <c r="K939" s="12"/>
      <c r="L939" s="159">
        <v>55.674647999999998</v>
      </c>
      <c r="M939" s="187" t="s">
        <v>280</v>
      </c>
      <c r="N939" s="272">
        <v>560.03424299999995</v>
      </c>
      <c r="O939" s="186">
        <f t="shared" si="46"/>
        <v>31179.70934697146</v>
      </c>
      <c r="P939" s="186">
        <f t="shared" si="47"/>
        <v>7679.6248654073679</v>
      </c>
      <c r="Q939" s="215">
        <f>IF(P939="-",0,P939/(1+'General inputs'!$H$30)^'MP Calculations'!$C$40)</f>
        <v>17058.666280432572</v>
      </c>
    </row>
    <row r="940" spans="3:17">
      <c r="C940" s="159"/>
      <c r="D940" s="165" t="s">
        <v>292</v>
      </c>
      <c r="E940" s="162">
        <v>27030</v>
      </c>
      <c r="F940" s="166" t="str">
        <f t="shared" si="45"/>
        <v>Date check - OK</v>
      </c>
      <c r="G940" s="68"/>
      <c r="H940" s="162" t="s">
        <v>279</v>
      </c>
      <c r="I940" s="173">
        <v>150735.53351548137</v>
      </c>
      <c r="J940" s="168">
        <f>IFERROR(MIN('MP Calculations'!$E$30/I940,1),"-")</f>
        <v>0.24630200300931615</v>
      </c>
      <c r="K940" s="12"/>
      <c r="L940" s="159">
        <v>32.593567</v>
      </c>
      <c r="M940" s="187" t="s">
        <v>280</v>
      </c>
      <c r="N940" s="272">
        <v>560.03424299999995</v>
      </c>
      <c r="O940" s="186">
        <f t="shared" si="46"/>
        <v>18253.51362151478</v>
      </c>
      <c r="P940" s="186">
        <f t="shared" si="47"/>
        <v>4495.8769669369267</v>
      </c>
      <c r="Q940" s="215">
        <f>IF(P940="-",0,P940/(1+'General inputs'!$H$30)^'MP Calculations'!$C$40)</f>
        <v>9986.6420770530931</v>
      </c>
    </row>
    <row r="941" spans="3:17">
      <c r="C941" s="159"/>
      <c r="D941" s="165" t="s">
        <v>292</v>
      </c>
      <c r="E941" s="162">
        <v>27030</v>
      </c>
      <c r="F941" s="166" t="str">
        <f t="shared" si="45"/>
        <v>Date check - OK</v>
      </c>
      <c r="G941" s="68"/>
      <c r="H941" s="162" t="s">
        <v>279</v>
      </c>
      <c r="I941" s="173">
        <v>150735.53351548137</v>
      </c>
      <c r="J941" s="168">
        <f>IFERROR(MIN('MP Calculations'!$E$30/I941,1),"-")</f>
        <v>0.24630200300931615</v>
      </c>
      <c r="K941" s="12"/>
      <c r="L941" s="159">
        <v>29.900831</v>
      </c>
      <c r="M941" s="187" t="s">
        <v>280</v>
      </c>
      <c r="N941" s="272">
        <v>560.03424299999995</v>
      </c>
      <c r="O941" s="186">
        <f t="shared" si="46"/>
        <v>16745.489254155931</v>
      </c>
      <c r="P941" s="186">
        <f t="shared" si="47"/>
        <v>4124.4475446695851</v>
      </c>
      <c r="Q941" s="215">
        <f>IF(P941="-",0,P941/(1+'General inputs'!$H$30)^'MP Calculations'!$C$40)</f>
        <v>9161.5899850253718</v>
      </c>
    </row>
    <row r="942" spans="3:17">
      <c r="C942" s="159"/>
      <c r="D942" s="165" t="s">
        <v>292</v>
      </c>
      <c r="E942" s="162">
        <v>27030</v>
      </c>
      <c r="F942" s="166" t="str">
        <f t="shared" si="45"/>
        <v>Date check - OK</v>
      </c>
      <c r="G942" s="68"/>
      <c r="H942" s="162" t="s">
        <v>279</v>
      </c>
      <c r="I942" s="173">
        <v>150735.53351548137</v>
      </c>
      <c r="J942" s="168">
        <f>IFERROR(MIN('MP Calculations'!$E$30/I942,1),"-")</f>
        <v>0.24630200300931615</v>
      </c>
      <c r="K942" s="12"/>
      <c r="L942" s="159">
        <v>67.161286000000004</v>
      </c>
      <c r="M942" s="187" t="s">
        <v>280</v>
      </c>
      <c r="N942" s="272">
        <v>560.03424299999995</v>
      </c>
      <c r="O942" s="186">
        <f t="shared" si="46"/>
        <v>37612.619963916499</v>
      </c>
      <c r="P942" s="186">
        <f t="shared" si="47"/>
        <v>9264.063635540826</v>
      </c>
      <c r="Q942" s="215">
        <f>IF(P942="-",0,P942/(1+'General inputs'!$H$30)^'MP Calculations'!$C$40)</f>
        <v>20578.162700529123</v>
      </c>
    </row>
    <row r="943" spans="3:17">
      <c r="C943" s="159"/>
      <c r="D943" s="165" t="s">
        <v>292</v>
      </c>
      <c r="E943" s="162">
        <v>27030</v>
      </c>
      <c r="F943" s="166" t="str">
        <f t="shared" si="45"/>
        <v>Date check - OK</v>
      </c>
      <c r="G943" s="68"/>
      <c r="H943" s="162" t="s">
        <v>279</v>
      </c>
      <c r="I943" s="173">
        <v>150735.53351548137</v>
      </c>
      <c r="J943" s="168">
        <f>IFERROR(MIN('MP Calculations'!$E$30/I943,1),"-")</f>
        <v>0.24630200300931615</v>
      </c>
      <c r="K943" s="12"/>
      <c r="L943" s="159">
        <v>60.852220000000003</v>
      </c>
      <c r="M943" s="187" t="s">
        <v>280</v>
      </c>
      <c r="N943" s="272">
        <v>560.03424299999995</v>
      </c>
      <c r="O943" s="186">
        <f t="shared" si="46"/>
        <v>34079.326962569459</v>
      </c>
      <c r="P943" s="186">
        <f t="shared" si="47"/>
        <v>8393.8064920902525</v>
      </c>
      <c r="Q943" s="215">
        <f>IF(P943="-",0,P943/(1+'General inputs'!$H$30)^'MP Calculations'!$C$40)</f>
        <v>18645.070075763473</v>
      </c>
    </row>
    <row r="944" spans="3:17">
      <c r="C944" s="159"/>
      <c r="D944" s="165" t="s">
        <v>292</v>
      </c>
      <c r="E944" s="162">
        <v>27030</v>
      </c>
      <c r="F944" s="166" t="str">
        <f t="shared" si="45"/>
        <v>Date check - OK</v>
      </c>
      <c r="G944" s="68"/>
      <c r="H944" s="162" t="s">
        <v>279</v>
      </c>
      <c r="I944" s="173">
        <v>150735.53351548137</v>
      </c>
      <c r="J944" s="168">
        <f>IFERROR(MIN('MP Calculations'!$E$30/I944,1),"-")</f>
        <v>0.24630200300931615</v>
      </c>
      <c r="K944" s="12"/>
      <c r="L944" s="159">
        <v>1.035628</v>
      </c>
      <c r="M944" s="187" t="s">
        <v>280</v>
      </c>
      <c r="N944" s="272">
        <v>560.03424299999995</v>
      </c>
      <c r="O944" s="186">
        <f t="shared" si="46"/>
        <v>579.98714300960398</v>
      </c>
      <c r="P944" s="186">
        <f t="shared" si="47"/>
        <v>142.85199504291614</v>
      </c>
      <c r="Q944" s="215">
        <f>IF(P944="-",0,P944/(1+'General inputs'!$H$30)^'MP Calculations'!$C$40)</f>
        <v>317.315566012592</v>
      </c>
    </row>
    <row r="945" spans="3:17">
      <c r="C945" s="159"/>
      <c r="D945" s="165" t="s">
        <v>292</v>
      </c>
      <c r="E945" s="162">
        <v>27030</v>
      </c>
      <c r="F945" s="166" t="str">
        <f t="shared" si="45"/>
        <v>Date check - OK</v>
      </c>
      <c r="G945" s="68"/>
      <c r="H945" s="162" t="s">
        <v>279</v>
      </c>
      <c r="I945" s="173">
        <v>150735.53351548137</v>
      </c>
      <c r="J945" s="168">
        <f>IFERROR(MIN('MP Calculations'!$E$30/I945,1),"-")</f>
        <v>0.24630200300931615</v>
      </c>
      <c r="K945" s="12"/>
      <c r="L945" s="159">
        <v>1.6798500000000001</v>
      </c>
      <c r="M945" s="187" t="s">
        <v>280</v>
      </c>
      <c r="N945" s="272">
        <v>560.03424299999995</v>
      </c>
      <c r="O945" s="186">
        <f t="shared" si="46"/>
        <v>940.77352310354991</v>
      </c>
      <c r="P945" s="186">
        <f t="shared" si="47"/>
        <v>231.7144031185355</v>
      </c>
      <c r="Q945" s="215">
        <f>IF(P945="-",0,P945/(1+'General inputs'!$H$30)^'MP Calculations'!$C$40)</f>
        <v>514.70465607945391</v>
      </c>
    </row>
    <row r="946" spans="3:17">
      <c r="C946" s="159"/>
      <c r="D946" s="165" t="s">
        <v>292</v>
      </c>
      <c r="E946" s="162">
        <v>27030</v>
      </c>
      <c r="F946" s="166" t="str">
        <f t="shared" si="45"/>
        <v>Date check - OK</v>
      </c>
      <c r="G946" s="68"/>
      <c r="H946" s="162" t="s">
        <v>279</v>
      </c>
      <c r="I946" s="173">
        <v>150735.53351548137</v>
      </c>
      <c r="J946" s="168">
        <f>IFERROR(MIN('MP Calculations'!$E$30/I946,1),"-")</f>
        <v>0.24630200300931615</v>
      </c>
      <c r="K946" s="12"/>
      <c r="L946" s="159">
        <v>10.999827</v>
      </c>
      <c r="M946" s="187" t="s">
        <v>280</v>
      </c>
      <c r="N946" s="272">
        <v>560.03424299999995</v>
      </c>
      <c r="O946" s="186">
        <f t="shared" si="46"/>
        <v>6160.2797870759605</v>
      </c>
      <c r="P946" s="186">
        <f t="shared" si="47"/>
        <v>1517.2892506546127</v>
      </c>
      <c r="Q946" s="215">
        <f>IF(P946="-",0,P946/(1+'General inputs'!$H$30)^'MP Calculations'!$C$40)</f>
        <v>3370.3379307488713</v>
      </c>
    </row>
    <row r="947" spans="3:17">
      <c r="C947" s="159"/>
      <c r="D947" s="165" t="s">
        <v>292</v>
      </c>
      <c r="E947" s="162">
        <v>27030</v>
      </c>
      <c r="F947" s="166" t="str">
        <f t="shared" si="45"/>
        <v>Date check - OK</v>
      </c>
      <c r="G947" s="68"/>
      <c r="H947" s="162" t="s">
        <v>279</v>
      </c>
      <c r="I947" s="173">
        <v>150735.53351548137</v>
      </c>
      <c r="J947" s="168">
        <f>IFERROR(MIN('MP Calculations'!$E$30/I947,1),"-")</f>
        <v>0.24630200300931615</v>
      </c>
      <c r="K947" s="12"/>
      <c r="L947" s="159">
        <v>5.1506749999999997</v>
      </c>
      <c r="M947" s="187" t="s">
        <v>280</v>
      </c>
      <c r="N947" s="272">
        <v>560.03424299999995</v>
      </c>
      <c r="O947" s="186">
        <f t="shared" si="46"/>
        <v>2884.5543745640243</v>
      </c>
      <c r="P947" s="186">
        <f t="shared" si="47"/>
        <v>710.47152024440436</v>
      </c>
      <c r="Q947" s="215">
        <f>IF(P947="-",0,P947/(1+'General inputs'!$H$30)^'MP Calculations'!$C$40)</f>
        <v>1578.1625766896095</v>
      </c>
    </row>
    <row r="948" spans="3:17">
      <c r="C948" s="159"/>
      <c r="D948" s="165" t="s">
        <v>292</v>
      </c>
      <c r="E948" s="162">
        <v>27030</v>
      </c>
      <c r="F948" s="166" t="str">
        <f t="shared" si="45"/>
        <v>Date check - OK</v>
      </c>
      <c r="G948" s="68"/>
      <c r="H948" s="162" t="s">
        <v>279</v>
      </c>
      <c r="I948" s="173">
        <v>150735.53351548137</v>
      </c>
      <c r="J948" s="168">
        <f>IFERROR(MIN('MP Calculations'!$E$30/I948,1),"-")</f>
        <v>0.24630200300931615</v>
      </c>
      <c r="K948" s="12"/>
      <c r="L948" s="159">
        <v>10.132654</v>
      </c>
      <c r="M948" s="187" t="s">
        <v>280</v>
      </c>
      <c r="N948" s="272">
        <v>560.03424299999995</v>
      </c>
      <c r="O948" s="186">
        <f t="shared" si="46"/>
        <v>5674.6332124709215</v>
      </c>
      <c r="P948" s="186">
        <f t="shared" si="47"/>
        <v>1397.6735265747782</v>
      </c>
      <c r="Q948" s="215">
        <f>IF(P948="-",0,P948/(1+'General inputs'!$H$30)^'MP Calculations'!$C$40)</f>
        <v>3104.6368379570213</v>
      </c>
    </row>
    <row r="949" spans="3:17">
      <c r="C949" s="159"/>
      <c r="D949" s="165" t="s">
        <v>292</v>
      </c>
      <c r="E949" s="162">
        <v>27030</v>
      </c>
      <c r="F949" s="166" t="str">
        <f t="shared" si="45"/>
        <v>Date check - OK</v>
      </c>
      <c r="G949" s="68"/>
      <c r="H949" s="162" t="s">
        <v>279</v>
      </c>
      <c r="I949" s="173">
        <v>150735.53351548137</v>
      </c>
      <c r="J949" s="168">
        <f>IFERROR(MIN('MP Calculations'!$E$30/I949,1),"-")</f>
        <v>0.24630200300931615</v>
      </c>
      <c r="K949" s="12"/>
      <c r="L949" s="159">
        <v>0.30166399999999999</v>
      </c>
      <c r="M949" s="187" t="s">
        <v>280</v>
      </c>
      <c r="N949" s="272">
        <v>560.03424299999995</v>
      </c>
      <c r="O949" s="186">
        <f t="shared" si="46"/>
        <v>168.94216988035197</v>
      </c>
      <c r="P949" s="186">
        <f t="shared" si="47"/>
        <v>41.610794834270848</v>
      </c>
      <c r="Q949" s="215">
        <f>IF(P949="-",0,P949/(1+'General inputs'!$H$30)^'MP Calculations'!$C$40)</f>
        <v>92.429601078401262</v>
      </c>
    </row>
    <row r="950" spans="3:17">
      <c r="C950" s="159"/>
      <c r="D950" s="165" t="s">
        <v>292</v>
      </c>
      <c r="E950" s="162">
        <v>27030</v>
      </c>
      <c r="F950" s="166" t="str">
        <f t="shared" si="45"/>
        <v>Date check - OK</v>
      </c>
      <c r="G950" s="68"/>
      <c r="H950" s="162" t="s">
        <v>279</v>
      </c>
      <c r="I950" s="173">
        <v>150735.53351548137</v>
      </c>
      <c r="J950" s="168">
        <f>IFERROR(MIN('MP Calculations'!$E$30/I950,1),"-")</f>
        <v>0.24630200300931615</v>
      </c>
      <c r="K950" s="12"/>
      <c r="L950" s="159">
        <v>8.9963909999999991</v>
      </c>
      <c r="M950" s="187" t="s">
        <v>280</v>
      </c>
      <c r="N950" s="272">
        <v>560.03424299999995</v>
      </c>
      <c r="O950" s="186">
        <f t="shared" si="46"/>
        <v>5038.2870234170123</v>
      </c>
      <c r="P950" s="186">
        <f t="shared" si="47"/>
        <v>1240.9401856034556</v>
      </c>
      <c r="Q950" s="215">
        <f>IF(P950="-",0,P950/(1+'General inputs'!$H$30)^'MP Calculations'!$C$40)</f>
        <v>2756.4867908511442</v>
      </c>
    </row>
    <row r="951" spans="3:17">
      <c r="C951" s="159"/>
      <c r="D951" s="165" t="s">
        <v>278</v>
      </c>
      <c r="E951" s="162">
        <v>27030</v>
      </c>
      <c r="F951" s="166" t="str">
        <f t="shared" si="45"/>
        <v>Date check - OK</v>
      </c>
      <c r="G951" s="68"/>
      <c r="H951" s="162" t="s">
        <v>279</v>
      </c>
      <c r="I951" s="173">
        <v>150735.53351548137</v>
      </c>
      <c r="J951" s="168">
        <f>IFERROR(MIN('MP Calculations'!$E$30/I951,1),"-")</f>
        <v>0.24630200300931615</v>
      </c>
      <c r="K951" s="12"/>
      <c r="L951" s="159">
        <v>136.045728</v>
      </c>
      <c r="M951" s="187" t="s">
        <v>280</v>
      </c>
      <c r="N951" s="272">
        <v>192.78728599999999</v>
      </c>
      <c r="O951" s="186">
        <f t="shared" si="46"/>
        <v>26227.886673014207</v>
      </c>
      <c r="P951" s="186">
        <f t="shared" si="47"/>
        <v>6459.9810222647484</v>
      </c>
      <c r="Q951" s="215">
        <f>IF(P951="-",0,P951/(1+'General inputs'!$H$30)^'MP Calculations'!$C$40)</f>
        <v>14349.484820948539</v>
      </c>
    </row>
    <row r="952" spans="3:17">
      <c r="C952" s="159"/>
      <c r="D952" s="165" t="s">
        <v>278</v>
      </c>
      <c r="E952" s="162">
        <v>27030</v>
      </c>
      <c r="F952" s="166" t="str">
        <f t="shared" si="45"/>
        <v>Date check - OK</v>
      </c>
      <c r="G952" s="68"/>
      <c r="H952" s="162" t="s">
        <v>279</v>
      </c>
      <c r="I952" s="173">
        <v>150735.53351548137</v>
      </c>
      <c r="J952" s="168">
        <f>IFERROR(MIN('MP Calculations'!$E$30/I952,1),"-")</f>
        <v>0.24630200300931615</v>
      </c>
      <c r="K952" s="12"/>
      <c r="L952" s="159">
        <v>5.3989580000000004</v>
      </c>
      <c r="M952" s="187" t="s">
        <v>280</v>
      </c>
      <c r="N952" s="272">
        <v>192.78728599999999</v>
      </c>
      <c r="O952" s="186">
        <f t="shared" si="46"/>
        <v>1040.850460047988</v>
      </c>
      <c r="P952" s="186">
        <f t="shared" si="47"/>
        <v>256.36355314298766</v>
      </c>
      <c r="Q952" s="215">
        <f>IF(P952="-",0,P952/(1+'General inputs'!$H$30)^'MP Calculations'!$C$40)</f>
        <v>569.45754202541877</v>
      </c>
    </row>
    <row r="953" spans="3:17">
      <c r="C953" s="159"/>
      <c r="D953" s="165" t="s">
        <v>278</v>
      </c>
      <c r="E953" s="162">
        <v>27030</v>
      </c>
      <c r="F953" s="166" t="str">
        <f t="shared" si="45"/>
        <v>Date check - OK</v>
      </c>
      <c r="G953" s="68"/>
      <c r="H953" s="162" t="s">
        <v>279</v>
      </c>
      <c r="I953" s="173">
        <v>150735.53351548137</v>
      </c>
      <c r="J953" s="168">
        <f>IFERROR(MIN('MP Calculations'!$E$30/I953,1),"-")</f>
        <v>0.24630200300931615</v>
      </c>
      <c r="K953" s="12"/>
      <c r="L953" s="159">
        <v>11.097697999999999</v>
      </c>
      <c r="M953" s="187" t="s">
        <v>280</v>
      </c>
      <c r="N953" s="272">
        <v>192.78728599999999</v>
      </c>
      <c r="O953" s="186">
        <f t="shared" si="46"/>
        <v>2139.4950782676278</v>
      </c>
      <c r="P953" s="186">
        <f t="shared" si="47"/>
        <v>526.96192320589034</v>
      </c>
      <c r="Q953" s="215">
        <f>IF(P953="-",0,P953/(1+'General inputs'!$H$30)^'MP Calculations'!$C$40)</f>
        <v>1170.5347263713488</v>
      </c>
    </row>
    <row r="954" spans="3:17">
      <c r="C954" s="159"/>
      <c r="D954" s="165" t="s">
        <v>278</v>
      </c>
      <c r="E954" s="162">
        <v>27030</v>
      </c>
      <c r="F954" s="166" t="str">
        <f t="shared" si="45"/>
        <v>Date check - OK</v>
      </c>
      <c r="G954" s="68"/>
      <c r="H954" s="162" t="s">
        <v>279</v>
      </c>
      <c r="I954" s="173">
        <v>150735.53351548137</v>
      </c>
      <c r="J954" s="168">
        <f>IFERROR(MIN('MP Calculations'!$E$30/I954,1),"-")</f>
        <v>0.24630200300931615</v>
      </c>
      <c r="K954" s="12"/>
      <c r="L954" s="159">
        <v>12.206789000000001</v>
      </c>
      <c r="M954" s="187" t="s">
        <v>280</v>
      </c>
      <c r="N954" s="272">
        <v>192.78728599999999</v>
      </c>
      <c r="O954" s="186">
        <f t="shared" si="46"/>
        <v>2353.3137220846538</v>
      </c>
      <c r="P954" s="186">
        <f t="shared" si="47"/>
        <v>579.6258834587594</v>
      </c>
      <c r="Q954" s="215">
        <f>IF(P954="-",0,P954/(1+'General inputs'!$H$30)^'MP Calculations'!$C$40)</f>
        <v>1287.5166022708306</v>
      </c>
    </row>
    <row r="955" spans="3:17">
      <c r="C955" s="159"/>
      <c r="D955" s="165" t="s">
        <v>278</v>
      </c>
      <c r="E955" s="162">
        <v>27030</v>
      </c>
      <c r="F955" s="166" t="str">
        <f t="shared" si="45"/>
        <v>Date check - OK</v>
      </c>
      <c r="G955" s="68"/>
      <c r="H955" s="162" t="s">
        <v>279</v>
      </c>
      <c r="I955" s="173">
        <v>150735.53351548137</v>
      </c>
      <c r="J955" s="168">
        <f>IFERROR(MIN('MP Calculations'!$E$30/I955,1),"-")</f>
        <v>0.24630200300931615</v>
      </c>
      <c r="K955" s="12"/>
      <c r="L955" s="159">
        <v>96.840581</v>
      </c>
      <c r="M955" s="187" t="s">
        <v>280</v>
      </c>
      <c r="N955" s="272">
        <v>192.78728599999999</v>
      </c>
      <c r="O955" s="186">
        <f t="shared" si="46"/>
        <v>18669.632785653164</v>
      </c>
      <c r="P955" s="186">
        <f t="shared" si="47"/>
        <v>4598.3679505547734</v>
      </c>
      <c r="Q955" s="215">
        <f>IF(P955="-",0,P955/(1+'General inputs'!$H$30)^'MP Calculations'!$C$40)</f>
        <v>10214.304172133487</v>
      </c>
    </row>
    <row r="956" spans="3:17">
      <c r="C956" s="159"/>
      <c r="D956" s="165" t="s">
        <v>278</v>
      </c>
      <c r="E956" s="162">
        <v>27030</v>
      </c>
      <c r="F956" s="166" t="str">
        <f t="shared" si="45"/>
        <v>Date check - OK</v>
      </c>
      <c r="G956" s="68"/>
      <c r="H956" s="162" t="s">
        <v>279</v>
      </c>
      <c r="I956" s="173">
        <v>150735.53351548137</v>
      </c>
      <c r="J956" s="168">
        <f>IFERROR(MIN('MP Calculations'!$E$30/I956,1),"-")</f>
        <v>0.24630200300931615</v>
      </c>
      <c r="K956" s="12"/>
      <c r="L956" s="159">
        <v>54.474966999999999</v>
      </c>
      <c r="M956" s="187" t="s">
        <v>280</v>
      </c>
      <c r="N956" s="272">
        <v>192.78728599999999</v>
      </c>
      <c r="O956" s="186">
        <f t="shared" si="46"/>
        <v>10502.081042869562</v>
      </c>
      <c r="P956" s="186">
        <f t="shared" si="47"/>
        <v>2586.6835966249409</v>
      </c>
      <c r="Q956" s="215">
        <f>IF(P956="-",0,P956/(1+'General inputs'!$H$30)^'MP Calculations'!$C$40)</f>
        <v>5745.7718340716483</v>
      </c>
    </row>
    <row r="957" spans="3:17">
      <c r="C957" s="159"/>
      <c r="D957" s="165" t="s">
        <v>278</v>
      </c>
      <c r="E957" s="162">
        <v>27030</v>
      </c>
      <c r="F957" s="166" t="str">
        <f t="shared" si="45"/>
        <v>Date check - OK</v>
      </c>
      <c r="G957" s="68"/>
      <c r="H957" s="162" t="s">
        <v>279</v>
      </c>
      <c r="I957" s="173">
        <v>150735.53351548137</v>
      </c>
      <c r="J957" s="168">
        <f>IFERROR(MIN('MP Calculations'!$E$30/I957,1),"-")</f>
        <v>0.24630200300931615</v>
      </c>
      <c r="K957" s="12"/>
      <c r="L957" s="159">
        <v>34.392847000000003</v>
      </c>
      <c r="M957" s="187" t="s">
        <v>280</v>
      </c>
      <c r="N957" s="272">
        <v>192.78728599999999</v>
      </c>
      <c r="O957" s="186">
        <f t="shared" si="46"/>
        <v>6630.5036309432426</v>
      </c>
      <c r="P957" s="186">
        <f t="shared" si="47"/>
        <v>1633.1063252618642</v>
      </c>
      <c r="Q957" s="215">
        <f>IF(P957="-",0,P957/(1+'General inputs'!$H$30)^'MP Calculations'!$C$40)</f>
        <v>3627.6011252312574</v>
      </c>
    </row>
    <row r="958" spans="3:17">
      <c r="C958" s="159"/>
      <c r="D958" s="165" t="s">
        <v>278</v>
      </c>
      <c r="E958" s="162">
        <v>27030</v>
      </c>
      <c r="F958" s="166" t="str">
        <f t="shared" si="45"/>
        <v>Date check - OK</v>
      </c>
      <c r="G958" s="68"/>
      <c r="H958" s="162" t="s">
        <v>279</v>
      </c>
      <c r="I958" s="173">
        <v>150735.53351548137</v>
      </c>
      <c r="J958" s="168">
        <f>IFERROR(MIN('MP Calculations'!$E$30/I958,1),"-")</f>
        <v>0.24630200300931615</v>
      </c>
      <c r="K958" s="12"/>
      <c r="L958" s="159">
        <v>61.065944000000002</v>
      </c>
      <c r="M958" s="187" t="s">
        <v>280</v>
      </c>
      <c r="N958" s="272">
        <v>192.78728599999999</v>
      </c>
      <c r="O958" s="186">
        <f t="shared" si="46"/>
        <v>11772.737610787985</v>
      </c>
      <c r="P958" s="186">
        <f t="shared" si="47"/>
        <v>2899.6488544401914</v>
      </c>
      <c r="Q958" s="215">
        <f>IF(P958="-",0,P958/(1+'General inputs'!$H$30)^'MP Calculations'!$C$40)</f>
        <v>6440.9581203820935</v>
      </c>
    </row>
    <row r="959" spans="3:17">
      <c r="C959" s="159"/>
      <c r="D959" s="165" t="s">
        <v>278</v>
      </c>
      <c r="E959" s="162">
        <v>27030</v>
      </c>
      <c r="F959" s="166" t="str">
        <f t="shared" si="45"/>
        <v>Date check - OK</v>
      </c>
      <c r="G959" s="68"/>
      <c r="H959" s="162" t="s">
        <v>279</v>
      </c>
      <c r="I959" s="173">
        <v>150735.53351548137</v>
      </c>
      <c r="J959" s="168">
        <f>IFERROR(MIN('MP Calculations'!$E$30/I959,1),"-")</f>
        <v>0.24630200300931615</v>
      </c>
      <c r="K959" s="12"/>
      <c r="L959" s="159">
        <v>40.772539999999999</v>
      </c>
      <c r="M959" s="187" t="s">
        <v>280</v>
      </c>
      <c r="N959" s="272">
        <v>192.78728599999999</v>
      </c>
      <c r="O959" s="186">
        <f t="shared" si="46"/>
        <v>7860.4273299264396</v>
      </c>
      <c r="P959" s="186">
        <f t="shared" si="47"/>
        <v>1936.0389958700528</v>
      </c>
      <c r="Q959" s="215">
        <f>IF(P959="-",0,P959/(1+'General inputs'!$H$30)^'MP Calculations'!$C$40)</f>
        <v>4300.5021358812319</v>
      </c>
    </row>
    <row r="960" spans="3:17">
      <c r="C960" s="159"/>
      <c r="D960" s="165" t="s">
        <v>278</v>
      </c>
      <c r="E960" s="162">
        <v>27030</v>
      </c>
      <c r="F960" s="166" t="str">
        <f t="shared" si="45"/>
        <v>Date check - OK</v>
      </c>
      <c r="G960" s="68"/>
      <c r="H960" s="162" t="s">
        <v>279</v>
      </c>
      <c r="I960" s="173">
        <v>150735.53351548137</v>
      </c>
      <c r="J960" s="168">
        <f>IFERROR(MIN('MP Calculations'!$E$30/I960,1),"-")</f>
        <v>0.24630200300931615</v>
      </c>
      <c r="K960" s="12"/>
      <c r="L960" s="159">
        <v>10.696405</v>
      </c>
      <c r="M960" s="187" t="s">
        <v>280</v>
      </c>
      <c r="N960" s="272">
        <v>192.78728599999999</v>
      </c>
      <c r="O960" s="186">
        <f t="shared" si="46"/>
        <v>2062.1308899068299</v>
      </c>
      <c r="P960" s="186">
        <f t="shared" si="47"/>
        <v>507.90696865143582</v>
      </c>
      <c r="Q960" s="215">
        <f>IF(P960="-",0,P960/(1+'General inputs'!$H$30)^'MP Calculations'!$C$40)</f>
        <v>1128.2081653179</v>
      </c>
    </row>
    <row r="961" spans="3:17">
      <c r="C961" s="159"/>
      <c r="D961" s="165" t="s">
        <v>278</v>
      </c>
      <c r="E961" s="162">
        <v>27030</v>
      </c>
      <c r="F961" s="166" t="str">
        <f t="shared" si="45"/>
        <v>Date check - OK</v>
      </c>
      <c r="G961" s="68"/>
      <c r="H961" s="162" t="s">
        <v>279</v>
      </c>
      <c r="I961" s="173">
        <v>150735.53351548137</v>
      </c>
      <c r="J961" s="168">
        <f>IFERROR(MIN('MP Calculations'!$E$30/I961,1),"-")</f>
        <v>0.24630200300931615</v>
      </c>
      <c r="K961" s="12"/>
      <c r="L961" s="159">
        <v>9.3019680000000005</v>
      </c>
      <c r="M961" s="187" t="s">
        <v>280</v>
      </c>
      <c r="N961" s="272">
        <v>192.78728599999999</v>
      </c>
      <c r="O961" s="186">
        <f t="shared" si="46"/>
        <v>1793.3011651788481</v>
      </c>
      <c r="P961" s="186">
        <f t="shared" si="47"/>
        <v>441.69366898249081</v>
      </c>
      <c r="Q961" s="215">
        <f>IF(P961="-",0,P961/(1+'General inputs'!$H$30)^'MP Calculations'!$C$40)</f>
        <v>981.12929074075043</v>
      </c>
    </row>
    <row r="962" spans="3:17">
      <c r="C962" s="159"/>
      <c r="D962" s="165" t="s">
        <v>278</v>
      </c>
      <c r="E962" s="162">
        <v>27030</v>
      </c>
      <c r="F962" s="166" t="str">
        <f t="shared" si="45"/>
        <v>Date check - OK</v>
      </c>
      <c r="G962" s="68"/>
      <c r="H962" s="162" t="s">
        <v>279</v>
      </c>
      <c r="I962" s="173">
        <v>150735.53351548137</v>
      </c>
      <c r="J962" s="168">
        <f>IFERROR(MIN('MP Calculations'!$E$30/I962,1),"-")</f>
        <v>0.24630200300931615</v>
      </c>
      <c r="K962" s="12"/>
      <c r="L962" s="159">
        <v>161.46426600000001</v>
      </c>
      <c r="M962" s="187" t="s">
        <v>280</v>
      </c>
      <c r="N962" s="272">
        <v>192.78728599999999</v>
      </c>
      <c r="O962" s="186">
        <f t="shared" si="46"/>
        <v>31128.257628122075</v>
      </c>
      <c r="P962" s="186">
        <f t="shared" si="47"/>
        <v>7666.9522039964922</v>
      </c>
      <c r="Q962" s="215">
        <f>IF(P962="-",0,P962/(1+'General inputs'!$H$30)^'MP Calculations'!$C$40)</f>
        <v>17030.516636969282</v>
      </c>
    </row>
    <row r="963" spans="3:17">
      <c r="C963" s="159"/>
      <c r="D963" s="165" t="s">
        <v>278</v>
      </c>
      <c r="E963" s="162">
        <v>27030</v>
      </c>
      <c r="F963" s="166" t="str">
        <f t="shared" si="45"/>
        <v>Date check - OK</v>
      </c>
      <c r="G963" s="68"/>
      <c r="H963" s="162" t="s">
        <v>279</v>
      </c>
      <c r="I963" s="173">
        <v>150735.53351548137</v>
      </c>
      <c r="J963" s="168">
        <f>IFERROR(MIN('MP Calculations'!$E$30/I963,1),"-")</f>
        <v>0.24630200300931615</v>
      </c>
      <c r="K963" s="12"/>
      <c r="L963" s="159">
        <v>4.266159</v>
      </c>
      <c r="M963" s="187" t="s">
        <v>280</v>
      </c>
      <c r="N963" s="272">
        <v>192.78728599999999</v>
      </c>
      <c r="O963" s="186">
        <f t="shared" si="46"/>
        <v>822.46121525447393</v>
      </c>
      <c r="P963" s="186">
        <f t="shared" si="47"/>
        <v>202.57384471465326</v>
      </c>
      <c r="Q963" s="215">
        <f>IF(P963="-",0,P963/(1+'General inputs'!$H$30)^'MP Calculations'!$C$40)</f>
        <v>449.97505408073528</v>
      </c>
    </row>
    <row r="964" spans="3:17">
      <c r="C964" s="159"/>
      <c r="D964" s="165" t="s">
        <v>278</v>
      </c>
      <c r="E964" s="162">
        <v>27030</v>
      </c>
      <c r="F964" s="166" t="str">
        <f t="shared" si="45"/>
        <v>Date check - OK</v>
      </c>
      <c r="G964" s="68"/>
      <c r="H964" s="162" t="s">
        <v>279</v>
      </c>
      <c r="I964" s="173">
        <v>150735.53351548137</v>
      </c>
      <c r="J964" s="168">
        <f>IFERROR(MIN('MP Calculations'!$E$30/I964,1),"-")</f>
        <v>0.24630200300931615</v>
      </c>
      <c r="K964" s="12"/>
      <c r="L964" s="159">
        <v>13.420070000000001</v>
      </c>
      <c r="M964" s="187" t="s">
        <v>280</v>
      </c>
      <c r="N964" s="272">
        <v>192.78728599999999</v>
      </c>
      <c r="O964" s="186">
        <f t="shared" si="46"/>
        <v>2587.2188732300201</v>
      </c>
      <c r="P964" s="186">
        <f t="shared" si="47"/>
        <v>637.23719070005995</v>
      </c>
      <c r="Q964" s="215">
        <f>IF(P964="-",0,P964/(1+'General inputs'!$H$30)^'MP Calculations'!$C$40)</f>
        <v>1415.4879656424557</v>
      </c>
    </row>
    <row r="965" spans="3:17">
      <c r="C965" s="159"/>
      <c r="D965" s="165" t="s">
        <v>278</v>
      </c>
      <c r="E965" s="162">
        <v>27030</v>
      </c>
      <c r="F965" s="166" t="str">
        <f t="shared" si="45"/>
        <v>Date check - OK</v>
      </c>
      <c r="G965" s="68"/>
      <c r="H965" s="162" t="s">
        <v>279</v>
      </c>
      <c r="I965" s="173">
        <v>150735.53351548137</v>
      </c>
      <c r="J965" s="168">
        <f>IFERROR(MIN('MP Calculations'!$E$30/I965,1),"-")</f>
        <v>0.24630200300931615</v>
      </c>
      <c r="K965" s="12"/>
      <c r="L965" s="159">
        <v>4.816649</v>
      </c>
      <c r="M965" s="187" t="s">
        <v>280</v>
      </c>
      <c r="N965" s="272">
        <v>192.78728599999999</v>
      </c>
      <c r="O965" s="186">
        <f t="shared" si="46"/>
        <v>928.58868832461394</v>
      </c>
      <c r="P965" s="186">
        <f t="shared" si="47"/>
        <v>228.71325390614601</v>
      </c>
      <c r="Q965" s="215">
        <f>IF(P965="-",0,P965/(1+'General inputs'!$H$30)^'MP Calculations'!$C$40)</f>
        <v>508.03823632989759</v>
      </c>
    </row>
    <row r="966" spans="3:17">
      <c r="C966" s="159"/>
      <c r="D966" s="165" t="s">
        <v>278</v>
      </c>
      <c r="E966" s="162">
        <v>27030</v>
      </c>
      <c r="F966" s="166" t="str">
        <f t="shared" si="45"/>
        <v>Date check - OK</v>
      </c>
      <c r="G966" s="68"/>
      <c r="H966" s="162" t="s">
        <v>279</v>
      </c>
      <c r="I966" s="173">
        <v>150735.53351548137</v>
      </c>
      <c r="J966" s="168">
        <f>IFERROR(MIN('MP Calculations'!$E$30/I966,1),"-")</f>
        <v>0.24630200300931615</v>
      </c>
      <c r="K966" s="12"/>
      <c r="L966" s="159">
        <v>8.0193429999999992</v>
      </c>
      <c r="M966" s="187" t="s">
        <v>280</v>
      </c>
      <c r="N966" s="272">
        <v>192.78728599999999</v>
      </c>
      <c r="O966" s="186">
        <f t="shared" si="46"/>
        <v>1546.0273724730978</v>
      </c>
      <c r="P966" s="186">
        <f t="shared" si="47"/>
        <v>380.78963854735406</v>
      </c>
      <c r="Q966" s="215">
        <f>IF(P966="-",0,P966/(1+'General inputs'!$H$30)^'MP Calculations'!$C$40)</f>
        <v>845.84383754027101</v>
      </c>
    </row>
    <row r="967" spans="3:17">
      <c r="C967" s="159"/>
      <c r="D967" s="165" t="s">
        <v>278</v>
      </c>
      <c r="E967" s="162">
        <v>27030</v>
      </c>
      <c r="F967" s="166" t="str">
        <f t="shared" si="45"/>
        <v>Date check - OK</v>
      </c>
      <c r="G967" s="68"/>
      <c r="H967" s="162" t="s">
        <v>279</v>
      </c>
      <c r="I967" s="173">
        <v>150735.53351548137</v>
      </c>
      <c r="J967" s="168">
        <f>IFERROR(MIN('MP Calculations'!$E$30/I967,1),"-")</f>
        <v>0.24630200300931615</v>
      </c>
      <c r="K967" s="12"/>
      <c r="L967" s="159">
        <v>47.617713000000002</v>
      </c>
      <c r="M967" s="187" t="s">
        <v>280</v>
      </c>
      <c r="N967" s="272">
        <v>192.78728599999999</v>
      </c>
      <c r="O967" s="186">
        <f t="shared" si="46"/>
        <v>9180.0896547969187</v>
      </c>
      <c r="P967" s="186">
        <f t="shared" si="47"/>
        <v>2261.0744697815826</v>
      </c>
      <c r="Q967" s="215">
        <f>IF(P967="-",0,P967/(1+'General inputs'!$H$30)^'MP Calculations'!$C$40)</f>
        <v>5022.4998605011979</v>
      </c>
    </row>
    <row r="968" spans="3:17">
      <c r="C968" s="159"/>
      <c r="D968" s="165" t="s">
        <v>278</v>
      </c>
      <c r="E968" s="162">
        <v>27030</v>
      </c>
      <c r="F968" s="166" t="str">
        <f t="shared" si="45"/>
        <v>Date check - OK</v>
      </c>
      <c r="G968" s="68"/>
      <c r="H968" s="162" t="s">
        <v>279</v>
      </c>
      <c r="I968" s="173">
        <v>150735.53351548137</v>
      </c>
      <c r="J968" s="168">
        <f>IFERROR(MIN('MP Calculations'!$E$30/I968,1),"-")</f>
        <v>0.24630200300931615</v>
      </c>
      <c r="K968" s="12"/>
      <c r="L968" s="159">
        <v>31.092866999999998</v>
      </c>
      <c r="M968" s="187" t="s">
        <v>280</v>
      </c>
      <c r="N968" s="272">
        <v>192.78728599999999</v>
      </c>
      <c r="O968" s="186">
        <f t="shared" si="46"/>
        <v>5994.3094428889617</v>
      </c>
      <c r="P968" s="186">
        <f t="shared" si="47"/>
        <v>1476.4104224412092</v>
      </c>
      <c r="Q968" s="215">
        <f>IF(P968="-",0,P968/(1+'General inputs'!$H$30)^'MP Calculations'!$C$40)</f>
        <v>3279.5342390778469</v>
      </c>
    </row>
    <row r="969" spans="3:17">
      <c r="C969" s="159"/>
      <c r="D969" s="165" t="s">
        <v>278</v>
      </c>
      <c r="E969" s="162">
        <v>27030</v>
      </c>
      <c r="F969" s="166" t="str">
        <f t="shared" si="45"/>
        <v>Date check - OK</v>
      </c>
      <c r="G969" s="68"/>
      <c r="H969" s="162" t="s">
        <v>279</v>
      </c>
      <c r="I969" s="173">
        <v>150735.53351548137</v>
      </c>
      <c r="J969" s="168">
        <f>IFERROR(MIN('MP Calculations'!$E$30/I969,1),"-")</f>
        <v>0.24630200300931615</v>
      </c>
      <c r="K969" s="12"/>
      <c r="L969" s="159">
        <v>104.474445</v>
      </c>
      <c r="M969" s="187" t="s">
        <v>280</v>
      </c>
      <c r="N969" s="272">
        <v>192.78728599999999</v>
      </c>
      <c r="O969" s="186">
        <f t="shared" si="46"/>
        <v>20141.344707906272</v>
      </c>
      <c r="P969" s="186">
        <f t="shared" si="47"/>
        <v>4960.8535448584043</v>
      </c>
      <c r="Q969" s="215">
        <f>IF(P969="-",0,P969/(1+'General inputs'!$H$30)^'MP Calculations'!$C$40)</f>
        <v>11019.489437437705</v>
      </c>
    </row>
    <row r="970" spans="3:17">
      <c r="C970" s="159"/>
      <c r="D970" s="165" t="s">
        <v>278</v>
      </c>
      <c r="E970" s="162">
        <v>27030</v>
      </c>
      <c r="F970" s="166" t="str">
        <f t="shared" si="45"/>
        <v>Date check - OK</v>
      </c>
      <c r="G970" s="68"/>
      <c r="H970" s="162" t="s">
        <v>279</v>
      </c>
      <c r="I970" s="173">
        <v>150735.53351548137</v>
      </c>
      <c r="J970" s="168">
        <f>IFERROR(MIN('MP Calculations'!$E$30/I970,1),"-")</f>
        <v>0.24630200300931615</v>
      </c>
      <c r="K970" s="12"/>
      <c r="L970" s="159">
        <v>23.904309999999999</v>
      </c>
      <c r="M970" s="187" t="s">
        <v>280</v>
      </c>
      <c r="N970" s="272">
        <v>192.78728599999999</v>
      </c>
      <c r="O970" s="186">
        <f t="shared" si="46"/>
        <v>4608.4470486026594</v>
      </c>
      <c r="P970" s="186">
        <f t="shared" si="47"/>
        <v>1135.0697388332064</v>
      </c>
      <c r="Q970" s="215">
        <f>IF(P970="-",0,P970/(1+'General inputs'!$H$30)^'MP Calculations'!$C$40)</f>
        <v>2521.3179314255894</v>
      </c>
    </row>
    <row r="971" spans="3:17">
      <c r="C971" s="159"/>
      <c r="D971" s="165" t="s">
        <v>278</v>
      </c>
      <c r="E971" s="162">
        <v>27030</v>
      </c>
      <c r="F971" s="166" t="str">
        <f t="shared" si="45"/>
        <v>Date check - OK</v>
      </c>
      <c r="G971" s="68"/>
      <c r="H971" s="162" t="s">
        <v>279</v>
      </c>
      <c r="I971" s="173">
        <v>150735.53351548137</v>
      </c>
      <c r="J971" s="168">
        <f>IFERROR(MIN('MP Calculations'!$E$30/I971,1),"-")</f>
        <v>0.24630200300931615</v>
      </c>
      <c r="K971" s="12"/>
      <c r="L971" s="159">
        <v>5.3330789999999997</v>
      </c>
      <c r="M971" s="187" t="s">
        <v>280</v>
      </c>
      <c r="N971" s="272">
        <v>192.78728599999999</v>
      </c>
      <c r="O971" s="186">
        <f t="shared" si="46"/>
        <v>1028.1498264335939</v>
      </c>
      <c r="P971" s="186">
        <f t="shared" si="47"/>
        <v>253.23536164427495</v>
      </c>
      <c r="Q971" s="215">
        <f>IF(P971="-",0,P971/(1+'General inputs'!$H$30)^'MP Calculations'!$C$40)</f>
        <v>562.50892464201024</v>
      </c>
    </row>
    <row r="972" spans="3:17">
      <c r="C972" s="159"/>
      <c r="D972" s="165" t="s">
        <v>278</v>
      </c>
      <c r="E972" s="162">
        <v>27030</v>
      </c>
      <c r="F972" s="166" t="str">
        <f t="shared" si="45"/>
        <v>Date check - OK</v>
      </c>
      <c r="G972" s="68"/>
      <c r="H972" s="162" t="s">
        <v>279</v>
      </c>
      <c r="I972" s="173">
        <v>150735.53351548137</v>
      </c>
      <c r="J972" s="168">
        <f>IFERROR(MIN('MP Calculations'!$E$30/I972,1),"-")</f>
        <v>0.24630200300931615</v>
      </c>
      <c r="K972" s="12"/>
      <c r="L972" s="159">
        <v>4.5468149999999996</v>
      </c>
      <c r="M972" s="187" t="s">
        <v>280</v>
      </c>
      <c r="N972" s="272">
        <v>192.78728599999999</v>
      </c>
      <c r="O972" s="186">
        <f t="shared" si="46"/>
        <v>876.56812379408996</v>
      </c>
      <c r="P972" s="186">
        <f t="shared" si="47"/>
        <v>215.90048466460254</v>
      </c>
      <c r="Q972" s="215">
        <f>IF(P972="-",0,P972/(1+'General inputs'!$H$30)^'MP Calculations'!$C$40)</f>
        <v>479.57737288274961</v>
      </c>
    </row>
    <row r="973" spans="3:17">
      <c r="C973" s="159"/>
      <c r="D973" s="165" t="s">
        <v>278</v>
      </c>
      <c r="E973" s="162">
        <v>27030</v>
      </c>
      <c r="F973" s="166" t="str">
        <f t="shared" si="45"/>
        <v>Date check - OK</v>
      </c>
      <c r="G973" s="68"/>
      <c r="H973" s="162" t="s">
        <v>279</v>
      </c>
      <c r="I973" s="173">
        <v>150735.53351548137</v>
      </c>
      <c r="J973" s="168">
        <f>IFERROR(MIN('MP Calculations'!$E$30/I973,1),"-")</f>
        <v>0.24630200300931615</v>
      </c>
      <c r="K973" s="12"/>
      <c r="L973" s="159">
        <v>105.110051</v>
      </c>
      <c r="M973" s="187" t="s">
        <v>280</v>
      </c>
      <c r="N973" s="272">
        <v>192.78728599999999</v>
      </c>
      <c r="O973" s="186">
        <f t="shared" si="46"/>
        <v>20263.881463611586</v>
      </c>
      <c r="P973" s="186">
        <f t="shared" si="47"/>
        <v>4991.0345932308865</v>
      </c>
      <c r="Q973" s="215">
        <f>IF(P973="-",0,P973/(1+'General inputs'!$H$30)^'MP Calculations'!$C$40)</f>
        <v>11086.530268364082</v>
      </c>
    </row>
    <row r="974" spans="3:17">
      <c r="C974" s="159"/>
      <c r="D974" s="165" t="s">
        <v>278</v>
      </c>
      <c r="E974" s="162">
        <v>27030</v>
      </c>
      <c r="F974" s="166" t="str">
        <f t="shared" si="45"/>
        <v>Date check - OK</v>
      </c>
      <c r="G974" s="68"/>
      <c r="H974" s="162" t="s">
        <v>279</v>
      </c>
      <c r="I974" s="173">
        <v>150735.53351548137</v>
      </c>
      <c r="J974" s="168">
        <f>IFERROR(MIN('MP Calculations'!$E$30/I974,1),"-")</f>
        <v>0.24630200300931615</v>
      </c>
      <c r="K974" s="12"/>
      <c r="L974" s="159">
        <v>0.56296500000000005</v>
      </c>
      <c r="M974" s="187" t="s">
        <v>280</v>
      </c>
      <c r="N974" s="272">
        <v>192.78728599999999</v>
      </c>
      <c r="O974" s="186">
        <f t="shared" si="46"/>
        <v>108.53249446299</v>
      </c>
      <c r="P974" s="186">
        <f t="shared" si="47"/>
        <v>26.731770777831951</v>
      </c>
      <c r="Q974" s="215">
        <f>IF(P974="-",0,P974/(1+'General inputs'!$H$30)^'MP Calculations'!$C$40)</f>
        <v>59.378988528219679</v>
      </c>
    </row>
    <row r="975" spans="3:17">
      <c r="C975" s="159"/>
      <c r="D975" s="165" t="s">
        <v>278</v>
      </c>
      <c r="E975" s="162">
        <v>27030</v>
      </c>
      <c r="F975" s="166" t="str">
        <f t="shared" si="45"/>
        <v>Date check - OK</v>
      </c>
      <c r="G975" s="68"/>
      <c r="H975" s="162" t="s">
        <v>279</v>
      </c>
      <c r="I975" s="173">
        <v>150735.53351548137</v>
      </c>
      <c r="J975" s="168">
        <f>IFERROR(MIN('MP Calculations'!$E$30/I975,1),"-")</f>
        <v>0.24630200300931615</v>
      </c>
      <c r="K975" s="12"/>
      <c r="L975" s="159">
        <v>61.003717000000002</v>
      </c>
      <c r="M975" s="187" t="s">
        <v>280</v>
      </c>
      <c r="N975" s="272">
        <v>192.78728599999999</v>
      </c>
      <c r="O975" s="186">
        <f t="shared" si="46"/>
        <v>11760.741036342062</v>
      </c>
      <c r="P975" s="186">
        <f t="shared" si="47"/>
        <v>2896.6940741249105</v>
      </c>
      <c r="Q975" s="215">
        <f>IF(P975="-",0,P975/(1+'General inputs'!$H$30)^'MP Calculations'!$C$40)</f>
        <v>6434.3946993538848</v>
      </c>
    </row>
    <row r="976" spans="3:17">
      <c r="C976" s="159"/>
      <c r="D976" s="165" t="s">
        <v>278</v>
      </c>
      <c r="E976" s="162">
        <v>27030</v>
      </c>
      <c r="F976" s="166" t="str">
        <f t="shared" si="45"/>
        <v>Date check - OK</v>
      </c>
      <c r="G976" s="68"/>
      <c r="H976" s="162" t="s">
        <v>279</v>
      </c>
      <c r="I976" s="173">
        <v>150735.53351548137</v>
      </c>
      <c r="J976" s="168">
        <f>IFERROR(MIN('MP Calculations'!$E$30/I976,1),"-")</f>
        <v>0.24630200300931615</v>
      </c>
      <c r="K976" s="12"/>
      <c r="L976" s="159">
        <v>29.215001999999998</v>
      </c>
      <c r="M976" s="187" t="s">
        <v>280</v>
      </c>
      <c r="N976" s="272">
        <v>192.78728599999999</v>
      </c>
      <c r="O976" s="186">
        <f t="shared" si="46"/>
        <v>5632.2809460645713</v>
      </c>
      <c r="P976" s="186">
        <f t="shared" si="47"/>
        <v>1387.2420785269101</v>
      </c>
      <c r="Q976" s="215">
        <f>IF(P976="-",0,P976/(1+'General inputs'!$H$30)^'MP Calculations'!$C$40)</f>
        <v>3081.4655770961158</v>
      </c>
    </row>
    <row r="977" spans="3:17">
      <c r="C977" s="159"/>
      <c r="D977" s="165" t="s">
        <v>278</v>
      </c>
      <c r="E977" s="162">
        <v>27030</v>
      </c>
      <c r="F977" s="166" t="str">
        <f t="shared" si="45"/>
        <v>Date check - OK</v>
      </c>
      <c r="G977" s="68"/>
      <c r="H977" s="162" t="s">
        <v>279</v>
      </c>
      <c r="I977" s="173">
        <v>150735.53351548137</v>
      </c>
      <c r="J977" s="168">
        <f>IFERROR(MIN('MP Calculations'!$E$30/I977,1),"-")</f>
        <v>0.24630200300931615</v>
      </c>
      <c r="K977" s="12"/>
      <c r="L977" s="159">
        <v>25.941889</v>
      </c>
      <c r="M977" s="187" t="s">
        <v>280</v>
      </c>
      <c r="N977" s="272">
        <v>192.78728599999999</v>
      </c>
      <c r="O977" s="186">
        <f t="shared" si="46"/>
        <v>5001.2663740232538</v>
      </c>
      <c r="P977" s="186">
        <f t="shared" si="47"/>
        <v>1231.8219255050672</v>
      </c>
      <c r="Q977" s="215">
        <f>IF(P977="-",0,P977/(1+'General inputs'!$H$30)^'MP Calculations'!$C$40)</f>
        <v>2736.2324999446651</v>
      </c>
    </row>
    <row r="978" spans="3:17">
      <c r="C978" s="159"/>
      <c r="D978" s="165" t="s">
        <v>278</v>
      </c>
      <c r="E978" s="162">
        <v>27030</v>
      </c>
      <c r="F978" s="166" t="str">
        <f t="shared" si="45"/>
        <v>Date check - OK</v>
      </c>
      <c r="G978" s="68"/>
      <c r="H978" s="162" t="s">
        <v>279</v>
      </c>
      <c r="I978" s="173">
        <v>150735.53351548137</v>
      </c>
      <c r="J978" s="168">
        <f>IFERROR(MIN('MP Calculations'!$E$30/I978,1),"-")</f>
        <v>0.24630200300931615</v>
      </c>
      <c r="K978" s="12"/>
      <c r="L978" s="159">
        <v>42.310841000000003</v>
      </c>
      <c r="M978" s="187" t="s">
        <v>280</v>
      </c>
      <c r="N978" s="272">
        <v>192.78728599999999</v>
      </c>
      <c r="O978" s="186">
        <f t="shared" si="46"/>
        <v>8156.9922047675263</v>
      </c>
      <c r="P978" s="186">
        <f t="shared" si="47"/>
        <v>2009.0835185656197</v>
      </c>
      <c r="Q978" s="215">
        <f>IF(P978="-",0,P978/(1+'General inputs'!$H$30)^'MP Calculations'!$C$40)</f>
        <v>4462.7551310620147</v>
      </c>
    </row>
    <row r="979" spans="3:17">
      <c r="C979" s="159"/>
      <c r="D979" s="165" t="s">
        <v>278</v>
      </c>
      <c r="E979" s="162">
        <v>27030</v>
      </c>
      <c r="F979" s="166" t="str">
        <f t="shared" si="45"/>
        <v>Date check - OK</v>
      </c>
      <c r="G979" s="68"/>
      <c r="H979" s="162" t="s">
        <v>279</v>
      </c>
      <c r="I979" s="173">
        <v>150735.53351548137</v>
      </c>
      <c r="J979" s="168">
        <f>IFERROR(MIN('MP Calculations'!$E$30/I979,1),"-")</f>
        <v>0.24630200300931615</v>
      </c>
      <c r="K979" s="12"/>
      <c r="L979" s="159">
        <v>29.840396999999999</v>
      </c>
      <c r="M979" s="187" t="s">
        <v>280</v>
      </c>
      <c r="N979" s="272">
        <v>192.78728599999999</v>
      </c>
      <c r="O979" s="186">
        <f t="shared" si="46"/>
        <v>5752.8491507925419</v>
      </c>
      <c r="P979" s="186">
        <f t="shared" si="47"/>
        <v>1416.9382688506464</v>
      </c>
      <c r="Q979" s="215">
        <f>IF(P979="-",0,P979/(1+'General inputs'!$H$30)^'MP Calculations'!$C$40)</f>
        <v>3147.42939816955</v>
      </c>
    </row>
    <row r="980" spans="3:17">
      <c r="C980" s="159"/>
      <c r="D980" s="165" t="s">
        <v>278</v>
      </c>
      <c r="E980" s="162">
        <v>27030</v>
      </c>
      <c r="F980" s="166" t="str">
        <f t="shared" si="45"/>
        <v>Date check - OK</v>
      </c>
      <c r="G980" s="68"/>
      <c r="H980" s="162" t="s">
        <v>279</v>
      </c>
      <c r="I980" s="173">
        <v>150735.53351548137</v>
      </c>
      <c r="J980" s="168">
        <f>IFERROR(MIN('MP Calculations'!$E$30/I980,1),"-")</f>
        <v>0.24630200300931615</v>
      </c>
      <c r="K980" s="12"/>
      <c r="L980" s="159">
        <v>160.747334</v>
      </c>
      <c r="M980" s="187" t="s">
        <v>280</v>
      </c>
      <c r="N980" s="272">
        <v>192.78728599999999</v>
      </c>
      <c r="O980" s="186">
        <f t="shared" si="46"/>
        <v>30990.042253595522</v>
      </c>
      <c r="P980" s="186">
        <f t="shared" si="47"/>
        <v>7632.9094804039187</v>
      </c>
      <c r="Q980" s="215">
        <f>IF(P980="-",0,P980/(1+'General inputs'!$H$30)^'MP Calculations'!$C$40)</f>
        <v>16954.897909333435</v>
      </c>
    </row>
    <row r="981" spans="3:17">
      <c r="C981" s="159"/>
      <c r="D981" s="165" t="s">
        <v>278</v>
      </c>
      <c r="E981" s="162">
        <v>27030</v>
      </c>
      <c r="F981" s="166" t="str">
        <f t="shared" si="45"/>
        <v>Date check - OK</v>
      </c>
      <c r="G981" s="68"/>
      <c r="H981" s="162" t="s">
        <v>279</v>
      </c>
      <c r="I981" s="173">
        <v>150735.53351548137</v>
      </c>
      <c r="J981" s="168">
        <f>IFERROR(MIN('MP Calculations'!$E$30/I981,1),"-")</f>
        <v>0.24630200300931615</v>
      </c>
      <c r="K981" s="12"/>
      <c r="L981" s="159">
        <v>56.537770999999999</v>
      </c>
      <c r="M981" s="187" t="s">
        <v>280</v>
      </c>
      <c r="N981" s="272">
        <v>192.78728599999999</v>
      </c>
      <c r="O981" s="186">
        <f t="shared" si="46"/>
        <v>10899.763427579506</v>
      </c>
      <c r="P981" s="186">
        <f t="shared" si="47"/>
        <v>2684.6335645405215</v>
      </c>
      <c r="Q981" s="215">
        <f>IF(P981="-",0,P981/(1+'General inputs'!$H$30)^'MP Calculations'!$C$40)</f>
        <v>5963.3470208984772</v>
      </c>
    </row>
    <row r="982" spans="3:17">
      <c r="C982" s="159"/>
      <c r="D982" s="165" t="s">
        <v>278</v>
      </c>
      <c r="E982" s="162">
        <v>27030</v>
      </c>
      <c r="F982" s="166" t="str">
        <f t="shared" si="45"/>
        <v>Date check - OK</v>
      </c>
      <c r="G982" s="68"/>
      <c r="H982" s="162" t="s">
        <v>279</v>
      </c>
      <c r="I982" s="173">
        <v>150735.53351548137</v>
      </c>
      <c r="J982" s="168">
        <f>IFERROR(MIN('MP Calculations'!$E$30/I982,1),"-")</f>
        <v>0.24630200300931615</v>
      </c>
      <c r="K982" s="12"/>
      <c r="L982" s="159">
        <v>161.664976</v>
      </c>
      <c r="M982" s="187" t="s">
        <v>280</v>
      </c>
      <c r="N982" s="272">
        <v>192.78728599999999</v>
      </c>
      <c r="O982" s="186">
        <f t="shared" si="46"/>
        <v>31166.951964295135</v>
      </c>
      <c r="P982" s="186">
        <f t="shared" si="47"/>
        <v>7676.4826965010325</v>
      </c>
      <c r="Q982" s="215">
        <f>IF(P982="-",0,P982/(1+'General inputs'!$H$30)^'MP Calculations'!$C$40)</f>
        <v>17051.686615187285</v>
      </c>
    </row>
    <row r="983" spans="3:17">
      <c r="C983" s="159"/>
      <c r="D983" s="165" t="s">
        <v>278</v>
      </c>
      <c r="E983" s="162">
        <v>27030</v>
      </c>
      <c r="F983" s="166" t="str">
        <f t="shared" ref="F983:F1046" si="48">IF(E983="","-",IF(OR(E983&lt;$E$15,E983&gt;$E$16),"ERROR - date outside of range","Date check - OK"))</f>
        <v>Date check - OK</v>
      </c>
      <c r="G983" s="68"/>
      <c r="H983" s="162" t="s">
        <v>279</v>
      </c>
      <c r="I983" s="173">
        <v>150735.53351548137</v>
      </c>
      <c r="J983" s="168">
        <f>IFERROR(MIN('MP Calculations'!$E$30/I983,1),"-")</f>
        <v>0.24630200300931615</v>
      </c>
      <c r="K983" s="12"/>
      <c r="L983" s="159">
        <v>4.4073359999999999</v>
      </c>
      <c r="M983" s="187" t="s">
        <v>280</v>
      </c>
      <c r="N983" s="272">
        <v>192.78728599999999</v>
      </c>
      <c r="O983" s="186">
        <f t="shared" ref="O983:O1046" si="49">IF(N983="","-",L983*N983)</f>
        <v>849.67834593009593</v>
      </c>
      <c r="P983" s="186">
        <f t="shared" ref="P983:P1046" si="50">IF(O983="-","-",IF(OR(E983&lt;$E$15,E983&gt;$E$16),0,O983*J983))</f>
        <v>209.27747851622524</v>
      </c>
      <c r="Q983" s="215">
        <f>IF(P983="-",0,P983/(1+'General inputs'!$H$30)^'MP Calculations'!$C$40)</f>
        <v>464.86576214153558</v>
      </c>
    </row>
    <row r="984" spans="3:17">
      <c r="C984" s="159"/>
      <c r="D984" s="165" t="s">
        <v>278</v>
      </c>
      <c r="E984" s="162">
        <v>27030</v>
      </c>
      <c r="F984" s="166" t="str">
        <f t="shared" si="48"/>
        <v>Date check - OK</v>
      </c>
      <c r="G984" s="68"/>
      <c r="H984" s="162" t="s">
        <v>279</v>
      </c>
      <c r="I984" s="173">
        <v>150735.53351548137</v>
      </c>
      <c r="J984" s="168">
        <f>IFERROR(MIN('MP Calculations'!$E$30/I984,1),"-")</f>
        <v>0.24630200300931615</v>
      </c>
      <c r="K984" s="12"/>
      <c r="L984" s="159">
        <v>146.901512</v>
      </c>
      <c r="M984" s="187" t="s">
        <v>280</v>
      </c>
      <c r="N984" s="272">
        <v>192.78728599999999</v>
      </c>
      <c r="O984" s="186">
        <f t="shared" si="49"/>
        <v>28320.743807776431</v>
      </c>
      <c r="P984" s="186">
        <f t="shared" si="50"/>
        <v>6975.4559265690223</v>
      </c>
      <c r="Q984" s="215">
        <f>IF(P984="-",0,P984/(1+'General inputs'!$H$30)^'MP Calculations'!$C$40)</f>
        <v>15494.503558526951</v>
      </c>
    </row>
    <row r="985" spans="3:17">
      <c r="C985" s="159"/>
      <c r="D985" s="165" t="s">
        <v>278</v>
      </c>
      <c r="E985" s="162">
        <v>27030</v>
      </c>
      <c r="F985" s="166" t="str">
        <f t="shared" si="48"/>
        <v>Date check - OK</v>
      </c>
      <c r="G985" s="68"/>
      <c r="H985" s="162" t="s">
        <v>279</v>
      </c>
      <c r="I985" s="173">
        <v>150735.53351548137</v>
      </c>
      <c r="J985" s="168">
        <f>IFERROR(MIN('MP Calculations'!$E$30/I985,1),"-")</f>
        <v>0.24630200300931615</v>
      </c>
      <c r="K985" s="12"/>
      <c r="L985" s="159">
        <v>163.25855899999999</v>
      </c>
      <c r="M985" s="187" t="s">
        <v>280</v>
      </c>
      <c r="N985" s="272">
        <v>192.78728599999999</v>
      </c>
      <c r="O985" s="186">
        <f t="shared" si="49"/>
        <v>31474.17450588087</v>
      </c>
      <c r="P985" s="186">
        <f t="shared" si="50"/>
        <v>7752.1522238632115</v>
      </c>
      <c r="Q985" s="215">
        <f>IF(P985="-",0,P985/(1+'General inputs'!$H$30)^'MP Calculations'!$C$40)</f>
        <v>17219.770504373584</v>
      </c>
    </row>
    <row r="986" spans="3:17">
      <c r="C986" s="159"/>
      <c r="D986" s="165" t="s">
        <v>278</v>
      </c>
      <c r="E986" s="162">
        <v>27030</v>
      </c>
      <c r="F986" s="166" t="str">
        <f t="shared" si="48"/>
        <v>Date check - OK</v>
      </c>
      <c r="G986" s="68"/>
      <c r="H986" s="162" t="s">
        <v>279</v>
      </c>
      <c r="I986" s="173">
        <v>150735.53351548137</v>
      </c>
      <c r="J986" s="168">
        <f>IFERROR(MIN('MP Calculations'!$E$30/I986,1),"-")</f>
        <v>0.24630200300931615</v>
      </c>
      <c r="K986" s="12"/>
      <c r="L986" s="159">
        <v>17.970789</v>
      </c>
      <c r="M986" s="187" t="s">
        <v>280</v>
      </c>
      <c r="N986" s="272">
        <v>192.78728599999999</v>
      </c>
      <c r="O986" s="186">
        <f t="shared" si="49"/>
        <v>3464.5396385886538</v>
      </c>
      <c r="P986" s="186">
        <f t="shared" si="50"/>
        <v>853.32305248955765</v>
      </c>
      <c r="Q986" s="215">
        <f>IF(P986="-",0,P986/(1+'General inputs'!$H$30)^'MP Calculations'!$C$40)</f>
        <v>1895.4771146946191</v>
      </c>
    </row>
    <row r="987" spans="3:17">
      <c r="C987" s="159"/>
      <c r="D987" s="165" t="s">
        <v>278</v>
      </c>
      <c r="E987" s="162">
        <v>27030</v>
      </c>
      <c r="F987" s="166" t="str">
        <f t="shared" si="48"/>
        <v>Date check - OK</v>
      </c>
      <c r="G987" s="68"/>
      <c r="H987" s="162" t="s">
        <v>279</v>
      </c>
      <c r="I987" s="173">
        <v>150735.53351548137</v>
      </c>
      <c r="J987" s="168">
        <f>IFERROR(MIN('MP Calculations'!$E$30/I987,1),"-")</f>
        <v>0.24630200300931615</v>
      </c>
      <c r="K987" s="12"/>
      <c r="L987" s="159">
        <v>132.60440399999999</v>
      </c>
      <c r="M987" s="187" t="s">
        <v>280</v>
      </c>
      <c r="N987" s="272">
        <v>192.78728599999999</v>
      </c>
      <c r="O987" s="186">
        <f t="shared" si="49"/>
        <v>25564.443158807542</v>
      </c>
      <c r="P987" s="186">
        <f t="shared" si="50"/>
        <v>6296.5735558321066</v>
      </c>
      <c r="Q987" s="215">
        <f>IF(P987="-",0,P987/(1+'General inputs'!$H$30)^'MP Calculations'!$C$40)</f>
        <v>13986.509612333639</v>
      </c>
    </row>
    <row r="988" spans="3:17">
      <c r="C988" s="159"/>
      <c r="D988" s="165" t="s">
        <v>278</v>
      </c>
      <c r="E988" s="162">
        <v>27030</v>
      </c>
      <c r="F988" s="166" t="str">
        <f t="shared" si="48"/>
        <v>Date check - OK</v>
      </c>
      <c r="G988" s="68"/>
      <c r="H988" s="162" t="s">
        <v>279</v>
      </c>
      <c r="I988" s="173">
        <v>150735.53351548137</v>
      </c>
      <c r="J988" s="168">
        <f>IFERROR(MIN('MP Calculations'!$E$30/I988,1),"-")</f>
        <v>0.24630200300931615</v>
      </c>
      <c r="K988" s="12"/>
      <c r="L988" s="159">
        <v>2.0011209999999999</v>
      </c>
      <c r="M988" s="187" t="s">
        <v>280</v>
      </c>
      <c r="N988" s="272">
        <v>192.78728599999999</v>
      </c>
      <c r="O988" s="186">
        <f t="shared" si="49"/>
        <v>385.79068654760596</v>
      </c>
      <c r="P988" s="186">
        <f t="shared" si="50"/>
        <v>95.021018839014587</v>
      </c>
      <c r="Q988" s="215">
        <f>IF(P988="-",0,P988/(1+'General inputs'!$H$30)^'MP Calculations'!$C$40)</f>
        <v>211.06914444517773</v>
      </c>
    </row>
    <row r="989" spans="3:17">
      <c r="C989" s="159"/>
      <c r="D989" s="165" t="s">
        <v>278</v>
      </c>
      <c r="E989" s="162">
        <v>27030</v>
      </c>
      <c r="F989" s="166" t="str">
        <f t="shared" si="48"/>
        <v>Date check - OK</v>
      </c>
      <c r="G989" s="68"/>
      <c r="H989" s="162" t="s">
        <v>279</v>
      </c>
      <c r="I989" s="173">
        <v>150735.53351548137</v>
      </c>
      <c r="J989" s="168">
        <f>IFERROR(MIN('MP Calculations'!$E$30/I989,1),"-")</f>
        <v>0.24630200300931615</v>
      </c>
      <c r="K989" s="12"/>
      <c r="L989" s="159">
        <v>90.250707000000006</v>
      </c>
      <c r="M989" s="187" t="s">
        <v>280</v>
      </c>
      <c r="N989" s="272">
        <v>192.78728599999999</v>
      </c>
      <c r="O989" s="186">
        <f t="shared" si="49"/>
        <v>17399.188862111201</v>
      </c>
      <c r="P989" s="186">
        <f t="shared" si="50"/>
        <v>4285.4550674753727</v>
      </c>
      <c r="Q989" s="215">
        <f>IF(P989="-",0,P989/(1+'General inputs'!$H$30)^'MP Calculations'!$C$40)</f>
        <v>9519.2342252479539</v>
      </c>
    </row>
    <row r="990" spans="3:17">
      <c r="C990" s="159"/>
      <c r="D990" s="165" t="s">
        <v>278</v>
      </c>
      <c r="E990" s="162">
        <v>27030</v>
      </c>
      <c r="F990" s="166" t="str">
        <f t="shared" si="48"/>
        <v>Date check - OK</v>
      </c>
      <c r="G990" s="68"/>
      <c r="H990" s="162" t="s">
        <v>279</v>
      </c>
      <c r="I990" s="173">
        <v>150735.53351548137</v>
      </c>
      <c r="J990" s="168">
        <f>IFERROR(MIN('MP Calculations'!$E$30/I990,1),"-")</f>
        <v>0.24630200300931615</v>
      </c>
      <c r="K990" s="12"/>
      <c r="L990" s="159">
        <v>51.824151999999998</v>
      </c>
      <c r="M990" s="187" t="s">
        <v>280</v>
      </c>
      <c r="N990" s="272">
        <v>192.78728599999999</v>
      </c>
      <c r="O990" s="186">
        <f t="shared" si="49"/>
        <v>9991.0376133314712</v>
      </c>
      <c r="P990" s="186">
        <f t="shared" si="50"/>
        <v>2460.8125763049588</v>
      </c>
      <c r="Q990" s="215">
        <f>IF(P990="-",0,P990/(1+'General inputs'!$H$30)^'MP Calculations'!$C$40)</f>
        <v>5466.1759205149747</v>
      </c>
    </row>
    <row r="991" spans="3:17">
      <c r="C991" s="159"/>
      <c r="D991" s="165" t="s">
        <v>278</v>
      </c>
      <c r="E991" s="162">
        <v>27030</v>
      </c>
      <c r="F991" s="166" t="str">
        <f t="shared" si="48"/>
        <v>Date check - OK</v>
      </c>
      <c r="G991" s="68"/>
      <c r="H991" s="162" t="s">
        <v>279</v>
      </c>
      <c r="I991" s="173">
        <v>150735.53351548137</v>
      </c>
      <c r="J991" s="168">
        <f>IFERROR(MIN('MP Calculations'!$E$30/I991,1),"-")</f>
        <v>0.24630200300931615</v>
      </c>
      <c r="K991" s="12"/>
      <c r="L991" s="159">
        <v>75.930633</v>
      </c>
      <c r="M991" s="187" t="s">
        <v>280</v>
      </c>
      <c r="N991" s="272">
        <v>192.78728599999999</v>
      </c>
      <c r="O991" s="186">
        <f t="shared" si="49"/>
        <v>14638.460660332037</v>
      </c>
      <c r="P991" s="186">
        <f t="shared" si="50"/>
        <v>3605.4821816128574</v>
      </c>
      <c r="Q991" s="215">
        <f>IF(P991="-",0,P991/(1+'General inputs'!$H$30)^'MP Calculations'!$C$40)</f>
        <v>8008.8179297957386</v>
      </c>
    </row>
    <row r="992" spans="3:17">
      <c r="C992" s="159"/>
      <c r="D992" s="165" t="s">
        <v>278</v>
      </c>
      <c r="E992" s="162">
        <v>27030</v>
      </c>
      <c r="F992" s="166" t="str">
        <f t="shared" si="48"/>
        <v>Date check - OK</v>
      </c>
      <c r="G992" s="68"/>
      <c r="H992" s="162" t="s">
        <v>279</v>
      </c>
      <c r="I992" s="173">
        <v>150735.53351548137</v>
      </c>
      <c r="J992" s="168">
        <f>IFERROR(MIN('MP Calculations'!$E$30/I992,1),"-")</f>
        <v>0.24630200300931615</v>
      </c>
      <c r="K992" s="12"/>
      <c r="L992" s="159">
        <v>0.32002000000000003</v>
      </c>
      <c r="M992" s="187" t="s">
        <v>280</v>
      </c>
      <c r="N992" s="272">
        <v>192.78728599999999</v>
      </c>
      <c r="O992" s="186">
        <f t="shared" si="49"/>
        <v>61.69578726572</v>
      </c>
      <c r="P992" s="186">
        <f t="shared" si="50"/>
        <v>15.195795980783496</v>
      </c>
      <c r="Q992" s="215">
        <f>IF(P992="-",0,P992/(1+'General inputs'!$H$30)^'MP Calculations'!$C$40)</f>
        <v>33.754254543001537</v>
      </c>
    </row>
    <row r="993" spans="3:17">
      <c r="C993" s="159"/>
      <c r="D993" s="165" t="s">
        <v>278</v>
      </c>
      <c r="E993" s="162">
        <v>27030</v>
      </c>
      <c r="F993" s="166" t="str">
        <f t="shared" si="48"/>
        <v>Date check - OK</v>
      </c>
      <c r="G993" s="68"/>
      <c r="H993" s="162" t="s">
        <v>279</v>
      </c>
      <c r="I993" s="173">
        <v>150735.53351548137</v>
      </c>
      <c r="J993" s="168">
        <f>IFERROR(MIN('MP Calculations'!$E$30/I993,1),"-")</f>
        <v>0.24630200300931615</v>
      </c>
      <c r="K993" s="12"/>
      <c r="L993" s="159">
        <v>24.500917000000001</v>
      </c>
      <c r="M993" s="187" t="s">
        <v>280</v>
      </c>
      <c r="N993" s="272">
        <v>192.78728599999999</v>
      </c>
      <c r="O993" s="186">
        <f t="shared" si="49"/>
        <v>4723.4652929412623</v>
      </c>
      <c r="P993" s="186">
        <f t="shared" si="50"/>
        <v>1163.3989627964193</v>
      </c>
      <c r="Q993" s="215">
        <f>IF(P993="-",0,P993/(1+'General inputs'!$H$30)^'MP Calculations'!$C$40)</f>
        <v>2584.2453251514085</v>
      </c>
    </row>
    <row r="994" spans="3:17">
      <c r="C994" s="159"/>
      <c r="D994" s="165" t="s">
        <v>278</v>
      </c>
      <c r="E994" s="162">
        <v>27030</v>
      </c>
      <c r="F994" s="166" t="str">
        <f t="shared" si="48"/>
        <v>Date check - OK</v>
      </c>
      <c r="G994" s="68"/>
      <c r="H994" s="162" t="s">
        <v>279</v>
      </c>
      <c r="I994" s="173">
        <v>150735.53351548137</v>
      </c>
      <c r="J994" s="168">
        <f>IFERROR(MIN('MP Calculations'!$E$30/I994,1),"-")</f>
        <v>0.24630200300931615</v>
      </c>
      <c r="K994" s="12"/>
      <c r="L994" s="159">
        <v>62.008256000000003</v>
      </c>
      <c r="M994" s="187" t="s">
        <v>280</v>
      </c>
      <c r="N994" s="272">
        <v>192.78728599999999</v>
      </c>
      <c r="O994" s="186">
        <f t="shared" si="49"/>
        <v>11954.403383833216</v>
      </c>
      <c r="P994" s="186">
        <f t="shared" si="50"/>
        <v>2944.3934982194678</v>
      </c>
      <c r="Q994" s="215">
        <f>IF(P994="-",0,P994/(1+'General inputs'!$H$30)^'MP Calculations'!$C$40)</f>
        <v>6540.3489056671533</v>
      </c>
    </row>
    <row r="995" spans="3:17">
      <c r="C995" s="159"/>
      <c r="D995" s="165" t="s">
        <v>278</v>
      </c>
      <c r="E995" s="162">
        <v>27030</v>
      </c>
      <c r="F995" s="166" t="str">
        <f t="shared" si="48"/>
        <v>Date check - OK</v>
      </c>
      <c r="G995" s="68"/>
      <c r="H995" s="162" t="s">
        <v>279</v>
      </c>
      <c r="I995" s="173">
        <v>150735.53351548137</v>
      </c>
      <c r="J995" s="168">
        <f>IFERROR(MIN('MP Calculations'!$E$30/I995,1),"-")</f>
        <v>0.24630200300931615</v>
      </c>
      <c r="K995" s="12"/>
      <c r="L995" s="159">
        <v>0.32002000000000003</v>
      </c>
      <c r="M995" s="187" t="s">
        <v>280</v>
      </c>
      <c r="N995" s="272">
        <v>192.78728599999999</v>
      </c>
      <c r="O995" s="186">
        <f t="shared" si="49"/>
        <v>61.69578726572</v>
      </c>
      <c r="P995" s="186">
        <f t="shared" si="50"/>
        <v>15.195795980783496</v>
      </c>
      <c r="Q995" s="215">
        <f>IF(P995="-",0,P995/(1+'General inputs'!$H$30)^'MP Calculations'!$C$40)</f>
        <v>33.754254543001537</v>
      </c>
    </row>
    <row r="996" spans="3:17">
      <c r="C996" s="159"/>
      <c r="D996" s="165" t="s">
        <v>282</v>
      </c>
      <c r="E996" s="162">
        <v>27030</v>
      </c>
      <c r="F996" s="166" t="str">
        <f t="shared" si="48"/>
        <v>Date check - OK</v>
      </c>
      <c r="G996" s="68"/>
      <c r="H996" s="162" t="s">
        <v>279</v>
      </c>
      <c r="I996" s="173">
        <v>150735.53351548137</v>
      </c>
      <c r="J996" s="168">
        <f>IFERROR(MIN('MP Calculations'!$E$30/I996,1),"-")</f>
        <v>0.24630200300931615</v>
      </c>
      <c r="K996" s="12"/>
      <c r="L996" s="159">
        <v>0.27998200000000001</v>
      </c>
      <c r="M996" s="187" t="s">
        <v>280</v>
      </c>
      <c r="N996" s="272">
        <v>237.97403299999999</v>
      </c>
      <c r="O996" s="186">
        <f t="shared" si="49"/>
        <v>66.628445707406001</v>
      </c>
      <c r="P996" s="186">
        <f t="shared" si="50"/>
        <v>16.410719635131571</v>
      </c>
      <c r="Q996" s="215">
        <f>IF(P996="-",0,P996/(1+'General inputs'!$H$30)^'MP Calculations'!$C$40)</f>
        <v>36.452951099012033</v>
      </c>
    </row>
    <row r="997" spans="3:17">
      <c r="C997" s="159"/>
      <c r="D997" s="165" t="s">
        <v>291</v>
      </c>
      <c r="E997" s="162">
        <v>27052</v>
      </c>
      <c r="F997" s="166" t="str">
        <f t="shared" si="48"/>
        <v>Date check - OK</v>
      </c>
      <c r="G997" s="68"/>
      <c r="H997" s="162" t="s">
        <v>279</v>
      </c>
      <c r="I997" s="173">
        <v>150735.53351548137</v>
      </c>
      <c r="J997" s="168">
        <f>IFERROR(MIN('MP Calculations'!$E$30/I997,1),"-")</f>
        <v>0.24630200300931615</v>
      </c>
      <c r="K997" s="12"/>
      <c r="L997" s="159">
        <v>12.125366</v>
      </c>
      <c r="M997" s="187" t="s">
        <v>280</v>
      </c>
      <c r="N997" s="272">
        <v>297.51652200000001</v>
      </c>
      <c r="O997" s="186">
        <f t="shared" si="49"/>
        <v>3607.496720297052</v>
      </c>
      <c r="P997" s="186">
        <f t="shared" si="50"/>
        <v>888.53366805870269</v>
      </c>
      <c r="Q997" s="215">
        <f>IF(P997="-",0,P997/(1+'General inputs'!$H$30)^'MP Calculations'!$C$40)</f>
        <v>1973.6900679377184</v>
      </c>
    </row>
    <row r="998" spans="3:17">
      <c r="C998" s="159"/>
      <c r="D998" s="165" t="s">
        <v>291</v>
      </c>
      <c r="E998" s="162">
        <v>27052</v>
      </c>
      <c r="F998" s="166" t="str">
        <f t="shared" si="48"/>
        <v>Date check - OK</v>
      </c>
      <c r="G998" s="68"/>
      <c r="H998" s="162" t="s">
        <v>279</v>
      </c>
      <c r="I998" s="173">
        <v>150735.53351548137</v>
      </c>
      <c r="J998" s="168">
        <f>IFERROR(MIN('MP Calculations'!$E$30/I998,1),"-")</f>
        <v>0.24630200300931615</v>
      </c>
      <c r="K998" s="12"/>
      <c r="L998" s="159">
        <v>75.263300999999998</v>
      </c>
      <c r="M998" s="187" t="s">
        <v>280</v>
      </c>
      <c r="N998" s="272">
        <v>297.51652200000001</v>
      </c>
      <c r="O998" s="186">
        <f t="shared" si="49"/>
        <v>22392.075547759123</v>
      </c>
      <c r="P998" s="186">
        <f t="shared" si="50"/>
        <v>5515.2130589490025</v>
      </c>
      <c r="Q998" s="215">
        <f>IF(P998="-",0,P998/(1+'General inputs'!$H$30)^'MP Calculations'!$C$40)</f>
        <v>12250.882131220365</v>
      </c>
    </row>
    <row r="999" spans="3:17">
      <c r="C999" s="159"/>
      <c r="D999" s="165" t="s">
        <v>291</v>
      </c>
      <c r="E999" s="162">
        <v>27052</v>
      </c>
      <c r="F999" s="166" t="str">
        <f t="shared" si="48"/>
        <v>Date check - OK</v>
      </c>
      <c r="G999" s="68"/>
      <c r="H999" s="162" t="s">
        <v>279</v>
      </c>
      <c r="I999" s="173">
        <v>150735.53351548137</v>
      </c>
      <c r="J999" s="168">
        <f>IFERROR(MIN('MP Calculations'!$E$30/I999,1),"-")</f>
        <v>0.24630200300931615</v>
      </c>
      <c r="K999" s="12"/>
      <c r="L999" s="159">
        <v>26.792871999999999</v>
      </c>
      <c r="M999" s="187" t="s">
        <v>280</v>
      </c>
      <c r="N999" s="272">
        <v>297.51652200000001</v>
      </c>
      <c r="O999" s="186">
        <f t="shared" si="49"/>
        <v>7971.3220918311836</v>
      </c>
      <c r="P999" s="186">
        <f t="shared" si="50"/>
        <v>1963.3525978504324</v>
      </c>
      <c r="Q999" s="215">
        <f>IF(P999="-",0,P999/(1+'General inputs'!$H$30)^'MP Calculations'!$C$40)</f>
        <v>4361.1735396627682</v>
      </c>
    </row>
    <row r="1000" spans="3:17">
      <c r="C1000" s="159"/>
      <c r="D1000" s="165" t="s">
        <v>291</v>
      </c>
      <c r="E1000" s="162">
        <v>27052</v>
      </c>
      <c r="F1000" s="166" t="str">
        <f t="shared" si="48"/>
        <v>Date check - OK</v>
      </c>
      <c r="G1000" s="68"/>
      <c r="H1000" s="162" t="s">
        <v>279</v>
      </c>
      <c r="I1000" s="173">
        <v>150735.53351548137</v>
      </c>
      <c r="J1000" s="168">
        <f>IFERROR(MIN('MP Calculations'!$E$30/I1000,1),"-")</f>
        <v>0.24630200300931615</v>
      </c>
      <c r="K1000" s="12"/>
      <c r="L1000" s="159">
        <v>193.752093</v>
      </c>
      <c r="M1000" s="187" t="s">
        <v>280</v>
      </c>
      <c r="N1000" s="272">
        <v>297.51652200000001</v>
      </c>
      <c r="O1000" s="186">
        <f t="shared" si="49"/>
        <v>57644.448839580546</v>
      </c>
      <c r="P1000" s="186">
        <f t="shared" si="50"/>
        <v>14197.943211556738</v>
      </c>
      <c r="Q1000" s="215">
        <f>IF(P1000="-",0,P1000/(1+'General inputs'!$H$30)^'MP Calculations'!$C$40)</f>
        <v>31537.735157540406</v>
      </c>
    </row>
    <row r="1001" spans="3:17">
      <c r="C1001" s="159"/>
      <c r="D1001" s="165" t="s">
        <v>291</v>
      </c>
      <c r="E1001" s="162">
        <v>27052</v>
      </c>
      <c r="F1001" s="166" t="str">
        <f t="shared" si="48"/>
        <v>Date check - OK</v>
      </c>
      <c r="G1001" s="68"/>
      <c r="H1001" s="162" t="s">
        <v>279</v>
      </c>
      <c r="I1001" s="173">
        <v>150735.53351548137</v>
      </c>
      <c r="J1001" s="168">
        <f>IFERROR(MIN('MP Calculations'!$E$30/I1001,1),"-")</f>
        <v>0.24630200300931615</v>
      </c>
      <c r="K1001" s="12"/>
      <c r="L1001" s="159">
        <v>41.668711000000002</v>
      </c>
      <c r="M1001" s="187" t="s">
        <v>280</v>
      </c>
      <c r="N1001" s="272">
        <v>297.51652200000001</v>
      </c>
      <c r="O1001" s="186">
        <f t="shared" si="49"/>
        <v>12397.129972943143</v>
      </c>
      <c r="P1001" s="186">
        <f t="shared" si="50"/>
        <v>3053.4379439027252</v>
      </c>
      <c r="Q1001" s="215">
        <f>IF(P1001="-",0,P1001/(1+'General inputs'!$H$30)^'MP Calculations'!$C$40)</f>
        <v>6782.5681339818648</v>
      </c>
    </row>
    <row r="1002" spans="3:17">
      <c r="C1002" s="159"/>
      <c r="D1002" s="165" t="s">
        <v>291</v>
      </c>
      <c r="E1002" s="162">
        <v>27052</v>
      </c>
      <c r="F1002" s="166" t="str">
        <f t="shared" si="48"/>
        <v>Date check - OK</v>
      </c>
      <c r="G1002" s="68"/>
      <c r="H1002" s="162" t="s">
        <v>279</v>
      </c>
      <c r="I1002" s="173">
        <v>150735.53351548137</v>
      </c>
      <c r="J1002" s="168">
        <f>IFERROR(MIN('MP Calculations'!$E$30/I1002,1),"-")</f>
        <v>0.24630200300931615</v>
      </c>
      <c r="K1002" s="12"/>
      <c r="L1002" s="159">
        <v>61.394506</v>
      </c>
      <c r="M1002" s="187" t="s">
        <v>280</v>
      </c>
      <c r="N1002" s="272">
        <v>297.51652200000001</v>
      </c>
      <c r="O1002" s="186">
        <f t="shared" si="49"/>
        <v>18265.879895028131</v>
      </c>
      <c r="P1002" s="186">
        <f t="shared" si="50"/>
        <v>4498.9228048730256</v>
      </c>
      <c r="Q1002" s="215">
        <f>IF(P1002="-",0,P1002/(1+'General inputs'!$H$30)^'MP Calculations'!$C$40)</f>
        <v>9993.4077633732977</v>
      </c>
    </row>
    <row r="1003" spans="3:17">
      <c r="C1003" s="159"/>
      <c r="D1003" s="165" t="s">
        <v>291</v>
      </c>
      <c r="E1003" s="162">
        <v>27052</v>
      </c>
      <c r="F1003" s="166" t="str">
        <f t="shared" si="48"/>
        <v>Date check - OK</v>
      </c>
      <c r="G1003" s="68"/>
      <c r="H1003" s="162" t="s">
        <v>279</v>
      </c>
      <c r="I1003" s="173">
        <v>150735.53351548137</v>
      </c>
      <c r="J1003" s="168">
        <f>IFERROR(MIN('MP Calculations'!$E$30/I1003,1),"-")</f>
        <v>0.24630200300931615</v>
      </c>
      <c r="K1003" s="12"/>
      <c r="L1003" s="159">
        <v>233.36776900000001</v>
      </c>
      <c r="M1003" s="187" t="s">
        <v>280</v>
      </c>
      <c r="N1003" s="272">
        <v>297.51652200000001</v>
      </c>
      <c r="O1003" s="186">
        <f t="shared" si="49"/>
        <v>69430.766979779422</v>
      </c>
      <c r="P1003" s="186">
        <f t="shared" si="50"/>
        <v>17100.936977592759</v>
      </c>
      <c r="Q1003" s="215">
        <f>IF(P1003="-",0,P1003/(1+'General inputs'!$H$30)^'MP Calculations'!$C$40)</f>
        <v>37986.123293274919</v>
      </c>
    </row>
    <row r="1004" spans="3:17">
      <c r="C1004" s="159"/>
      <c r="D1004" s="165" t="s">
        <v>291</v>
      </c>
      <c r="E1004" s="162">
        <v>27052</v>
      </c>
      <c r="F1004" s="166" t="str">
        <f t="shared" si="48"/>
        <v>Date check - OK</v>
      </c>
      <c r="G1004" s="68"/>
      <c r="H1004" s="162" t="s">
        <v>279</v>
      </c>
      <c r="I1004" s="173">
        <v>150735.53351548137</v>
      </c>
      <c r="J1004" s="168">
        <f>IFERROR(MIN('MP Calculations'!$E$30/I1004,1),"-")</f>
        <v>0.24630200300931615</v>
      </c>
      <c r="K1004" s="12"/>
      <c r="L1004" s="159">
        <v>21.032111</v>
      </c>
      <c r="M1004" s="187" t="s">
        <v>280</v>
      </c>
      <c r="N1004" s="272">
        <v>297.51652200000001</v>
      </c>
      <c r="O1004" s="186">
        <f t="shared" si="49"/>
        <v>6257.4005150379426</v>
      </c>
      <c r="P1004" s="186">
        <f t="shared" si="50"/>
        <v>1541.2102804853719</v>
      </c>
      <c r="Q1004" s="215">
        <f>IF(P1004="-",0,P1004/(1+'General inputs'!$H$30)^'MP Calculations'!$C$40)</f>
        <v>3423.4734513138524</v>
      </c>
    </row>
    <row r="1005" spans="3:17">
      <c r="C1005" s="159"/>
      <c r="D1005" s="165" t="s">
        <v>291</v>
      </c>
      <c r="E1005" s="162">
        <v>27052</v>
      </c>
      <c r="F1005" s="166" t="str">
        <f t="shared" si="48"/>
        <v>Date check - OK</v>
      </c>
      <c r="G1005" s="68"/>
      <c r="H1005" s="162" t="s">
        <v>279</v>
      </c>
      <c r="I1005" s="173">
        <v>150735.53351548137</v>
      </c>
      <c r="J1005" s="168">
        <f>IFERROR(MIN('MP Calculations'!$E$30/I1005,1),"-")</f>
        <v>0.24630200300931615</v>
      </c>
      <c r="K1005" s="12"/>
      <c r="L1005" s="159">
        <v>34.810485999999997</v>
      </c>
      <c r="M1005" s="187" t="s">
        <v>280</v>
      </c>
      <c r="N1005" s="272">
        <v>297.51652200000001</v>
      </c>
      <c r="O1005" s="186">
        <f t="shared" si="49"/>
        <v>10356.694723849692</v>
      </c>
      <c r="P1005" s="186">
        <f t="shared" si="50"/>
        <v>2550.8746550401956</v>
      </c>
      <c r="Q1005" s="215">
        <f>IF(P1005="-",0,P1005/(1+'General inputs'!$H$30)^'MP Calculations'!$C$40)</f>
        <v>5666.2298258283499</v>
      </c>
    </row>
    <row r="1006" spans="3:17">
      <c r="C1006" s="159"/>
      <c r="D1006" s="165" t="s">
        <v>291</v>
      </c>
      <c r="E1006" s="162">
        <v>27052</v>
      </c>
      <c r="F1006" s="166" t="str">
        <f t="shared" si="48"/>
        <v>Date check - OK</v>
      </c>
      <c r="G1006" s="68"/>
      <c r="H1006" s="162" t="s">
        <v>279</v>
      </c>
      <c r="I1006" s="173">
        <v>150735.53351548137</v>
      </c>
      <c r="J1006" s="168">
        <f>IFERROR(MIN('MP Calculations'!$E$30/I1006,1),"-")</f>
        <v>0.24630200300931615</v>
      </c>
      <c r="K1006" s="12"/>
      <c r="L1006" s="159">
        <v>4.8989469999999997</v>
      </c>
      <c r="M1006" s="187" t="s">
        <v>280</v>
      </c>
      <c r="N1006" s="272">
        <v>297.51652200000001</v>
      </c>
      <c r="O1006" s="186">
        <f t="shared" si="49"/>
        <v>1457.517672902334</v>
      </c>
      <c r="P1006" s="186">
        <f t="shared" si="50"/>
        <v>358.98952225732211</v>
      </c>
      <c r="Q1006" s="215">
        <f>IF(P1006="-",0,P1006/(1+'General inputs'!$H$30)^'MP Calculations'!$C$40)</f>
        <v>797.4194789050722</v>
      </c>
    </row>
    <row r="1007" spans="3:17">
      <c r="C1007" s="159"/>
      <c r="D1007" s="165" t="s">
        <v>291</v>
      </c>
      <c r="E1007" s="162">
        <v>27052</v>
      </c>
      <c r="F1007" s="166" t="str">
        <f t="shared" si="48"/>
        <v>Date check - OK</v>
      </c>
      <c r="G1007" s="68"/>
      <c r="H1007" s="162" t="s">
        <v>279</v>
      </c>
      <c r="I1007" s="173">
        <v>150735.53351548137</v>
      </c>
      <c r="J1007" s="168">
        <f>IFERROR(MIN('MP Calculations'!$E$30/I1007,1),"-")</f>
        <v>0.24630200300931615</v>
      </c>
      <c r="K1007" s="12"/>
      <c r="L1007" s="159">
        <v>39.313181</v>
      </c>
      <c r="M1007" s="187" t="s">
        <v>280</v>
      </c>
      <c r="N1007" s="272">
        <v>297.51652200000001</v>
      </c>
      <c r="O1007" s="186">
        <f t="shared" si="49"/>
        <v>11696.320879876483</v>
      </c>
      <c r="P1007" s="186">
        <f t="shared" si="50"/>
        <v>2880.8272605532648</v>
      </c>
      <c r="Q1007" s="215">
        <f>IF(P1007="-",0,P1007/(1+'General inputs'!$H$30)^'MP Calculations'!$C$40)</f>
        <v>6399.1499208137566</v>
      </c>
    </row>
    <row r="1008" spans="3:17">
      <c r="C1008" s="159"/>
      <c r="D1008" s="165" t="s">
        <v>278</v>
      </c>
      <c r="E1008" s="162">
        <v>27103</v>
      </c>
      <c r="F1008" s="166" t="str">
        <f t="shared" si="48"/>
        <v>Date check - OK</v>
      </c>
      <c r="G1008" s="68"/>
      <c r="H1008" s="162" t="s">
        <v>279</v>
      </c>
      <c r="I1008" s="173">
        <v>150735.53351548137</v>
      </c>
      <c r="J1008" s="168">
        <f>IFERROR(MIN('MP Calculations'!$E$30/I1008,1),"-")</f>
        <v>0.24630200300931615</v>
      </c>
      <c r="K1008" s="12"/>
      <c r="L1008" s="159">
        <v>2.7670919999999999</v>
      </c>
      <c r="M1008" s="187" t="s">
        <v>280</v>
      </c>
      <c r="N1008" s="272">
        <v>192.78728599999999</v>
      </c>
      <c r="O1008" s="186">
        <f t="shared" si="49"/>
        <v>533.46015679231198</v>
      </c>
      <c r="P1008" s="186">
        <f t="shared" si="50"/>
        <v>131.39230514361029</v>
      </c>
      <c r="Q1008" s="215">
        <f>IF(P1008="-",0,P1008/(1+'General inputs'!$H$30)^'MP Calculations'!$C$40)</f>
        <v>291.86028283202052</v>
      </c>
    </row>
    <row r="1009" spans="3:17">
      <c r="C1009" s="159"/>
      <c r="D1009" s="165" t="s">
        <v>278</v>
      </c>
      <c r="E1009" s="162">
        <v>27103</v>
      </c>
      <c r="F1009" s="166" t="str">
        <f t="shared" si="48"/>
        <v>Date check - OK</v>
      </c>
      <c r="G1009" s="68"/>
      <c r="H1009" s="162" t="s">
        <v>279</v>
      </c>
      <c r="I1009" s="173">
        <v>150735.53351548137</v>
      </c>
      <c r="J1009" s="168">
        <f>IFERROR(MIN('MP Calculations'!$E$30/I1009,1),"-")</f>
        <v>0.24630200300931615</v>
      </c>
      <c r="K1009" s="12"/>
      <c r="L1009" s="159">
        <v>3.0974849999999998</v>
      </c>
      <c r="M1009" s="187" t="s">
        <v>280</v>
      </c>
      <c r="N1009" s="272">
        <v>192.78728599999999</v>
      </c>
      <c r="O1009" s="186">
        <f t="shared" si="49"/>
        <v>597.15572657570999</v>
      </c>
      <c r="P1009" s="186">
        <f t="shared" si="50"/>
        <v>147.08065156408088</v>
      </c>
      <c r="Q1009" s="215">
        <f>IF(P1009="-",0,P1009/(1+'General inputs'!$H$30)^'MP Calculations'!$C$40)</f>
        <v>326.70863425138776</v>
      </c>
    </row>
    <row r="1010" spans="3:17">
      <c r="C1010" s="159"/>
      <c r="D1010" s="165" t="s">
        <v>278</v>
      </c>
      <c r="E1010" s="162">
        <v>27103</v>
      </c>
      <c r="F1010" s="166" t="str">
        <f t="shared" si="48"/>
        <v>Date check - OK</v>
      </c>
      <c r="G1010" s="68"/>
      <c r="H1010" s="162" t="s">
        <v>279</v>
      </c>
      <c r="I1010" s="173">
        <v>150735.53351548137</v>
      </c>
      <c r="J1010" s="168">
        <f>IFERROR(MIN('MP Calculations'!$E$30/I1010,1),"-")</f>
        <v>0.24630200300931615</v>
      </c>
      <c r="K1010" s="12"/>
      <c r="L1010" s="159">
        <v>3.82037</v>
      </c>
      <c r="M1010" s="187" t="s">
        <v>280</v>
      </c>
      <c r="N1010" s="272">
        <v>192.78728599999999</v>
      </c>
      <c r="O1010" s="186">
        <f t="shared" si="49"/>
        <v>736.51876381581997</v>
      </c>
      <c r="P1010" s="186">
        <f t="shared" si="50"/>
        <v>181.4060467817819</v>
      </c>
      <c r="Q1010" s="215">
        <f>IF(P1010="-",0,P1010/(1+'General inputs'!$H$30)^'MP Calculations'!$C$40)</f>
        <v>402.95525726031741</v>
      </c>
    </row>
    <row r="1011" spans="3:17">
      <c r="C1011" s="159"/>
      <c r="D1011" s="165" t="s">
        <v>278</v>
      </c>
      <c r="E1011" s="162">
        <v>27103</v>
      </c>
      <c r="F1011" s="166" t="str">
        <f t="shared" si="48"/>
        <v>Date check - OK</v>
      </c>
      <c r="G1011" s="68"/>
      <c r="H1011" s="162" t="s">
        <v>279</v>
      </c>
      <c r="I1011" s="173">
        <v>150735.53351548137</v>
      </c>
      <c r="J1011" s="168">
        <f>IFERROR(MIN('MP Calculations'!$E$30/I1011,1),"-")</f>
        <v>0.24630200300931615</v>
      </c>
      <c r="K1011" s="12"/>
      <c r="L1011" s="159">
        <v>4.4984659999999996</v>
      </c>
      <c r="M1011" s="187" t="s">
        <v>280</v>
      </c>
      <c r="N1011" s="272">
        <v>192.78728599999999</v>
      </c>
      <c r="O1011" s="186">
        <f t="shared" si="49"/>
        <v>867.24705130327595</v>
      </c>
      <c r="P1011" s="186">
        <f t="shared" si="50"/>
        <v>213.60468583992002</v>
      </c>
      <c r="Q1011" s="215">
        <f>IF(P1011="-",0,P1011/(1+'General inputs'!$H$30)^'MP Calculations'!$C$40)</f>
        <v>474.47774019448144</v>
      </c>
    </row>
    <row r="1012" spans="3:17">
      <c r="C1012" s="159"/>
      <c r="D1012" s="165" t="s">
        <v>278</v>
      </c>
      <c r="E1012" s="162">
        <v>27103</v>
      </c>
      <c r="F1012" s="166" t="str">
        <f t="shared" si="48"/>
        <v>Date check - OK</v>
      </c>
      <c r="G1012" s="68"/>
      <c r="H1012" s="162" t="s">
        <v>279</v>
      </c>
      <c r="I1012" s="173">
        <v>150735.53351548137</v>
      </c>
      <c r="J1012" s="168">
        <f>IFERROR(MIN('MP Calculations'!$E$30/I1012,1),"-")</f>
        <v>0.24630200300931615</v>
      </c>
      <c r="K1012" s="12"/>
      <c r="L1012" s="159">
        <v>5.0672350000000002</v>
      </c>
      <c r="M1012" s="187" t="s">
        <v>280</v>
      </c>
      <c r="N1012" s="272">
        <v>192.78728599999999</v>
      </c>
      <c r="O1012" s="186">
        <f t="shared" si="49"/>
        <v>976.89848317421001</v>
      </c>
      <c r="P1012" s="186">
        <f t="shared" si="50"/>
        <v>240.61205314257066</v>
      </c>
      <c r="Q1012" s="215">
        <f>IF(P1012="-",0,P1012/(1+'General inputs'!$H$30)^'MP Calculations'!$C$40)</f>
        <v>534.4689082532542</v>
      </c>
    </row>
    <row r="1013" spans="3:17">
      <c r="C1013" s="159"/>
      <c r="D1013" s="165" t="s">
        <v>278</v>
      </c>
      <c r="E1013" s="162">
        <v>27103</v>
      </c>
      <c r="F1013" s="166" t="str">
        <f t="shared" si="48"/>
        <v>Date check - OK</v>
      </c>
      <c r="G1013" s="68"/>
      <c r="H1013" s="162" t="s">
        <v>279</v>
      </c>
      <c r="I1013" s="173">
        <v>150735.53351548137</v>
      </c>
      <c r="J1013" s="168">
        <f>IFERROR(MIN('MP Calculations'!$E$30/I1013,1),"-")</f>
        <v>0.24630200300931615</v>
      </c>
      <c r="K1013" s="12"/>
      <c r="L1013" s="159">
        <v>83.460061999999994</v>
      </c>
      <c r="M1013" s="187" t="s">
        <v>280</v>
      </c>
      <c r="N1013" s="272">
        <v>192.78728599999999</v>
      </c>
      <c r="O1013" s="186">
        <f t="shared" si="49"/>
        <v>16090.03884237173</v>
      </c>
      <c r="P1013" s="186">
        <f t="shared" si="50"/>
        <v>3963.0087953738557</v>
      </c>
      <c r="Q1013" s="215">
        <f>IF(P1013="-",0,P1013/(1+'General inputs'!$H$30)^'MP Calculations'!$C$40)</f>
        <v>8802.9878661417715</v>
      </c>
    </row>
    <row r="1014" spans="3:17">
      <c r="C1014" s="159"/>
      <c r="D1014" s="165" t="s">
        <v>278</v>
      </c>
      <c r="E1014" s="162">
        <v>27103</v>
      </c>
      <c r="F1014" s="166" t="str">
        <f t="shared" si="48"/>
        <v>Date check - OK</v>
      </c>
      <c r="G1014" s="68"/>
      <c r="H1014" s="162" t="s">
        <v>279</v>
      </c>
      <c r="I1014" s="173">
        <v>150735.53351548137</v>
      </c>
      <c r="J1014" s="168">
        <f>IFERROR(MIN('MP Calculations'!$E$30/I1014,1),"-")</f>
        <v>0.24630200300931615</v>
      </c>
      <c r="K1014" s="12"/>
      <c r="L1014" s="159">
        <v>43.974719999999998</v>
      </c>
      <c r="M1014" s="187" t="s">
        <v>280</v>
      </c>
      <c r="N1014" s="272">
        <v>192.78728599999999</v>
      </c>
      <c r="O1014" s="186">
        <f t="shared" si="49"/>
        <v>8477.7669214099187</v>
      </c>
      <c r="P1014" s="186">
        <f t="shared" si="50"/>
        <v>2088.0909737893867</v>
      </c>
      <c r="Q1014" s="215">
        <f>IF(P1014="-",0,P1014/(1+'General inputs'!$H$30)^'MP Calculations'!$C$40)</f>
        <v>4638.2535227086446</v>
      </c>
    </row>
    <row r="1015" spans="3:17">
      <c r="C1015" s="159"/>
      <c r="D1015" s="165" t="s">
        <v>278</v>
      </c>
      <c r="E1015" s="162">
        <v>27103</v>
      </c>
      <c r="F1015" s="166" t="str">
        <f t="shared" si="48"/>
        <v>Date check - OK</v>
      </c>
      <c r="G1015" s="68"/>
      <c r="H1015" s="162" t="s">
        <v>279</v>
      </c>
      <c r="I1015" s="173">
        <v>150735.53351548137</v>
      </c>
      <c r="J1015" s="168">
        <f>IFERROR(MIN('MP Calculations'!$E$30/I1015,1),"-")</f>
        <v>0.24630200300931615</v>
      </c>
      <c r="K1015" s="12"/>
      <c r="L1015" s="159">
        <v>6.5975159999999997</v>
      </c>
      <c r="M1015" s="187" t="s">
        <v>280</v>
      </c>
      <c r="N1015" s="272">
        <v>192.78728599999999</v>
      </c>
      <c r="O1015" s="186">
        <f t="shared" si="49"/>
        <v>1271.917203981576</v>
      </c>
      <c r="P1015" s="186">
        <f t="shared" si="50"/>
        <v>313.27575500267113</v>
      </c>
      <c r="Q1015" s="215">
        <f>IF(P1015="-",0,P1015/(1+'General inputs'!$H$30)^'MP Calculations'!$C$40)</f>
        <v>695.87599029912303</v>
      </c>
    </row>
    <row r="1016" spans="3:17">
      <c r="C1016" s="159"/>
      <c r="D1016" s="165" t="s">
        <v>278</v>
      </c>
      <c r="E1016" s="162">
        <v>27103</v>
      </c>
      <c r="F1016" s="166" t="str">
        <f t="shared" si="48"/>
        <v>Date check - OK</v>
      </c>
      <c r="G1016" s="68"/>
      <c r="H1016" s="162" t="s">
        <v>279</v>
      </c>
      <c r="I1016" s="173">
        <v>150735.53351548137</v>
      </c>
      <c r="J1016" s="168">
        <f>IFERROR(MIN('MP Calculations'!$E$30/I1016,1),"-")</f>
        <v>0.24630200300931615</v>
      </c>
      <c r="K1016" s="12"/>
      <c r="L1016" s="159">
        <v>1.1649609999999999</v>
      </c>
      <c r="M1016" s="187" t="s">
        <v>280</v>
      </c>
      <c r="N1016" s="272">
        <v>192.78728599999999</v>
      </c>
      <c r="O1016" s="186">
        <f t="shared" si="49"/>
        <v>224.58966948584597</v>
      </c>
      <c r="P1016" s="186">
        <f t="shared" si="50"/>
        <v>55.316885449564154</v>
      </c>
      <c r="Q1016" s="215">
        <f>IF(P1016="-",0,P1016/(1+'General inputs'!$H$30)^'MP Calculations'!$C$40)</f>
        <v>122.87478947150056</v>
      </c>
    </row>
    <row r="1017" spans="3:17">
      <c r="C1017" s="159"/>
      <c r="D1017" s="165" t="s">
        <v>278</v>
      </c>
      <c r="E1017" s="162">
        <v>27103</v>
      </c>
      <c r="F1017" s="166" t="str">
        <f t="shared" si="48"/>
        <v>Date check - OK</v>
      </c>
      <c r="G1017" s="68"/>
      <c r="H1017" s="162" t="s">
        <v>279</v>
      </c>
      <c r="I1017" s="173">
        <v>150735.53351548137</v>
      </c>
      <c r="J1017" s="168">
        <f>IFERROR(MIN('MP Calculations'!$E$30/I1017,1),"-")</f>
        <v>0.24630200300931615</v>
      </c>
      <c r="K1017" s="12"/>
      <c r="L1017" s="159">
        <v>22.395804999999999</v>
      </c>
      <c r="M1017" s="187" t="s">
        <v>280</v>
      </c>
      <c r="N1017" s="272">
        <v>192.78728599999999</v>
      </c>
      <c r="O1017" s="186">
        <f t="shared" si="49"/>
        <v>4317.6264637352297</v>
      </c>
      <c r="P1017" s="186">
        <f t="shared" si="50"/>
        <v>1063.4400462640176</v>
      </c>
      <c r="Q1017" s="215">
        <f>IF(P1017="-",0,P1017/(1+'General inputs'!$H$30)^'MP Calculations'!$C$40)</f>
        <v>2362.20768284928</v>
      </c>
    </row>
    <row r="1018" spans="3:17">
      <c r="C1018" s="159"/>
      <c r="D1018" s="165" t="s">
        <v>278</v>
      </c>
      <c r="E1018" s="162">
        <v>27103</v>
      </c>
      <c r="F1018" s="166" t="str">
        <f t="shared" si="48"/>
        <v>Date check - OK</v>
      </c>
      <c r="G1018" s="68"/>
      <c r="H1018" s="162" t="s">
        <v>279</v>
      </c>
      <c r="I1018" s="173">
        <v>150735.53351548137</v>
      </c>
      <c r="J1018" s="168">
        <f>IFERROR(MIN('MP Calculations'!$E$30/I1018,1),"-")</f>
        <v>0.24630200300931615</v>
      </c>
      <c r="K1018" s="12"/>
      <c r="L1018" s="159">
        <v>36.766992000000002</v>
      </c>
      <c r="M1018" s="187" t="s">
        <v>280</v>
      </c>
      <c r="N1018" s="272">
        <v>192.78728599999999</v>
      </c>
      <c r="O1018" s="186">
        <f t="shared" si="49"/>
        <v>7088.2086020637125</v>
      </c>
      <c r="P1018" s="186">
        <f t="shared" si="50"/>
        <v>1745.8399764361573</v>
      </c>
      <c r="Q1018" s="215">
        <f>IF(P1018="-",0,P1018/(1+'General inputs'!$H$30)^'MP Calculations'!$C$40)</f>
        <v>3878.0151451424954</v>
      </c>
    </row>
    <row r="1019" spans="3:17">
      <c r="C1019" s="159"/>
      <c r="D1019" s="165" t="s">
        <v>278</v>
      </c>
      <c r="E1019" s="162">
        <v>27103</v>
      </c>
      <c r="F1019" s="166" t="str">
        <f t="shared" si="48"/>
        <v>Date check - OK</v>
      </c>
      <c r="G1019" s="68"/>
      <c r="H1019" s="162" t="s">
        <v>279</v>
      </c>
      <c r="I1019" s="173">
        <v>150735.53351548137</v>
      </c>
      <c r="J1019" s="168">
        <f>IFERROR(MIN('MP Calculations'!$E$30/I1019,1),"-")</f>
        <v>0.24630200300931615</v>
      </c>
      <c r="K1019" s="12"/>
      <c r="L1019" s="159">
        <v>22.13542</v>
      </c>
      <c r="M1019" s="187" t="s">
        <v>280</v>
      </c>
      <c r="N1019" s="272">
        <v>192.78728599999999</v>
      </c>
      <c r="O1019" s="186">
        <f t="shared" si="49"/>
        <v>4267.4275462701198</v>
      </c>
      <c r="P1019" s="186">
        <f t="shared" si="50"/>
        <v>1051.0759523434617</v>
      </c>
      <c r="Q1019" s="215">
        <f>IF(P1019="-",0,P1019/(1+'General inputs'!$H$30)^'MP Calculations'!$C$40)</f>
        <v>2334.7434569597121</v>
      </c>
    </row>
    <row r="1020" spans="3:17">
      <c r="C1020" s="159"/>
      <c r="D1020" s="165" t="s">
        <v>278</v>
      </c>
      <c r="E1020" s="162">
        <v>27103</v>
      </c>
      <c r="F1020" s="166" t="str">
        <f t="shared" si="48"/>
        <v>Date check - OK</v>
      </c>
      <c r="G1020" s="68"/>
      <c r="H1020" s="162" t="s">
        <v>279</v>
      </c>
      <c r="I1020" s="173">
        <v>150735.53351548137</v>
      </c>
      <c r="J1020" s="168">
        <f>IFERROR(MIN('MP Calculations'!$E$30/I1020,1),"-")</f>
        <v>0.24630200300931615</v>
      </c>
      <c r="K1020" s="12"/>
      <c r="L1020" s="159">
        <v>22.195060999999999</v>
      </c>
      <c r="M1020" s="187" t="s">
        <v>280</v>
      </c>
      <c r="N1020" s="272">
        <v>192.78728599999999</v>
      </c>
      <c r="O1020" s="186">
        <f t="shared" si="49"/>
        <v>4278.9255727944455</v>
      </c>
      <c r="P1020" s="186">
        <f t="shared" si="50"/>
        <v>1053.9079393070574</v>
      </c>
      <c r="Q1020" s="215">
        <f>IF(P1020="-",0,P1020/(1+'General inputs'!$H$30)^'MP Calculations'!$C$40)</f>
        <v>2341.0341184658655</v>
      </c>
    </row>
    <row r="1021" spans="3:17">
      <c r="C1021" s="159"/>
      <c r="D1021" s="165" t="s">
        <v>278</v>
      </c>
      <c r="E1021" s="162">
        <v>27103</v>
      </c>
      <c r="F1021" s="166" t="str">
        <f t="shared" si="48"/>
        <v>Date check - OK</v>
      </c>
      <c r="G1021" s="68"/>
      <c r="H1021" s="162" t="s">
        <v>279</v>
      </c>
      <c r="I1021" s="173">
        <v>150735.53351548137</v>
      </c>
      <c r="J1021" s="168">
        <f>IFERROR(MIN('MP Calculations'!$E$30/I1021,1),"-")</f>
        <v>0.24630200300931615</v>
      </c>
      <c r="K1021" s="12"/>
      <c r="L1021" s="159">
        <v>66.194868999999997</v>
      </c>
      <c r="M1021" s="187" t="s">
        <v>280</v>
      </c>
      <c r="N1021" s="272">
        <v>192.78728599999999</v>
      </c>
      <c r="O1021" s="186">
        <f t="shared" si="49"/>
        <v>12761.529141635534</v>
      </c>
      <c r="P1021" s="186">
        <f t="shared" si="50"/>
        <v>3143.1901890465911</v>
      </c>
      <c r="Q1021" s="215">
        <f>IF(P1021="-",0,P1021/(1+'General inputs'!$H$30)^'MP Calculations'!$C$40)</f>
        <v>6981.9338093451715</v>
      </c>
    </row>
    <row r="1022" spans="3:17">
      <c r="C1022" s="159"/>
      <c r="D1022" s="165" t="s">
        <v>278</v>
      </c>
      <c r="E1022" s="162">
        <v>27103</v>
      </c>
      <c r="F1022" s="166" t="str">
        <f t="shared" si="48"/>
        <v>Date check - OK</v>
      </c>
      <c r="G1022" s="68"/>
      <c r="H1022" s="162" t="s">
        <v>279</v>
      </c>
      <c r="I1022" s="173">
        <v>150735.53351548137</v>
      </c>
      <c r="J1022" s="168">
        <f>IFERROR(MIN('MP Calculations'!$E$30/I1022,1),"-")</f>
        <v>0.24630200300931615</v>
      </c>
      <c r="K1022" s="12"/>
      <c r="L1022" s="159">
        <v>7.1971639999999999</v>
      </c>
      <c r="M1022" s="187" t="s">
        <v>280</v>
      </c>
      <c r="N1022" s="272">
        <v>192.78728599999999</v>
      </c>
      <c r="O1022" s="186">
        <f t="shared" si="49"/>
        <v>1387.521714456904</v>
      </c>
      <c r="P1022" s="186">
        <f t="shared" si="50"/>
        <v>341.74937748965584</v>
      </c>
      <c r="Q1022" s="215">
        <f>IF(P1022="-",0,P1022/(1+'General inputs'!$H$30)^'MP Calculations'!$C$40)</f>
        <v>759.12413487821732</v>
      </c>
    </row>
    <row r="1023" spans="3:17">
      <c r="C1023" s="159"/>
      <c r="D1023" s="165" t="s">
        <v>278</v>
      </c>
      <c r="E1023" s="162">
        <v>27103</v>
      </c>
      <c r="F1023" s="166" t="str">
        <f t="shared" si="48"/>
        <v>Date check - OK</v>
      </c>
      <c r="G1023" s="68"/>
      <c r="H1023" s="162" t="s">
        <v>279</v>
      </c>
      <c r="I1023" s="173">
        <v>150735.53351548137</v>
      </c>
      <c r="J1023" s="168">
        <f>IFERROR(MIN('MP Calculations'!$E$30/I1023,1),"-")</f>
        <v>0.24630200300931615</v>
      </c>
      <c r="K1023" s="12"/>
      <c r="L1023" s="159">
        <v>45.359034999999999</v>
      </c>
      <c r="M1023" s="187" t="s">
        <v>280</v>
      </c>
      <c r="N1023" s="272">
        <v>192.78728599999999</v>
      </c>
      <c r="O1023" s="186">
        <f t="shared" si="49"/>
        <v>8744.6452532290095</v>
      </c>
      <c r="P1023" s="186">
        <f t="shared" si="50"/>
        <v>2153.8236414762137</v>
      </c>
      <c r="Q1023" s="215">
        <f>IF(P1023="-",0,P1023/(1+'General inputs'!$H$30)^'MP Calculations'!$C$40)</f>
        <v>4784.2647747481897</v>
      </c>
    </row>
    <row r="1024" spans="3:17">
      <c r="C1024" s="159"/>
      <c r="D1024" s="165" t="s">
        <v>278</v>
      </c>
      <c r="E1024" s="162">
        <v>27121</v>
      </c>
      <c r="F1024" s="166" t="str">
        <f t="shared" si="48"/>
        <v>Date check - OK</v>
      </c>
      <c r="G1024" s="68"/>
      <c r="H1024" s="162" t="s">
        <v>279</v>
      </c>
      <c r="I1024" s="173">
        <v>150735.53351548137</v>
      </c>
      <c r="J1024" s="168">
        <f>IFERROR(MIN('MP Calculations'!$E$30/I1024,1),"-")</f>
        <v>0.24630200300931615</v>
      </c>
      <c r="K1024" s="12"/>
      <c r="L1024" s="159">
        <v>12.547563</v>
      </c>
      <c r="M1024" s="187" t="s">
        <v>280</v>
      </c>
      <c r="N1024" s="272">
        <v>192.78728599999999</v>
      </c>
      <c r="O1024" s="186">
        <f t="shared" si="49"/>
        <v>2419.0106166840178</v>
      </c>
      <c r="P1024" s="186">
        <f t="shared" si="50"/>
        <v>595.80716019007468</v>
      </c>
      <c r="Q1024" s="215">
        <f>IF(P1024="-",0,P1024/(1+'General inputs'!$H$30)^'MP Calculations'!$C$40)</f>
        <v>1323.4598943701894</v>
      </c>
    </row>
    <row r="1025" spans="3:17">
      <c r="C1025" s="159"/>
      <c r="D1025" s="165" t="s">
        <v>278</v>
      </c>
      <c r="E1025" s="162">
        <v>27121</v>
      </c>
      <c r="F1025" s="166" t="str">
        <f t="shared" si="48"/>
        <v>Date check - OK</v>
      </c>
      <c r="G1025" s="68"/>
      <c r="H1025" s="162" t="s">
        <v>279</v>
      </c>
      <c r="I1025" s="173">
        <v>150735.53351548137</v>
      </c>
      <c r="J1025" s="168">
        <f>IFERROR(MIN('MP Calculations'!$E$30/I1025,1),"-")</f>
        <v>0.24630200300931615</v>
      </c>
      <c r="K1025" s="12"/>
      <c r="L1025" s="159">
        <v>1.9510160000000001</v>
      </c>
      <c r="M1025" s="187" t="s">
        <v>280</v>
      </c>
      <c r="N1025" s="272">
        <v>192.78728599999999</v>
      </c>
      <c r="O1025" s="186">
        <f t="shared" si="49"/>
        <v>376.13107958257598</v>
      </c>
      <c r="P1025" s="186">
        <f t="shared" si="50"/>
        <v>92.641838295244966</v>
      </c>
      <c r="Q1025" s="215">
        <f>IF(P1025="-",0,P1025/(1+'General inputs'!$H$30)^'MP Calculations'!$C$40)</f>
        <v>205.78429686103584</v>
      </c>
    </row>
    <row r="1026" spans="3:17">
      <c r="C1026" s="159"/>
      <c r="D1026" s="165" t="s">
        <v>278</v>
      </c>
      <c r="E1026" s="162">
        <v>27121</v>
      </c>
      <c r="F1026" s="166" t="str">
        <f t="shared" si="48"/>
        <v>Date check - OK</v>
      </c>
      <c r="G1026" s="68"/>
      <c r="H1026" s="162" t="s">
        <v>279</v>
      </c>
      <c r="I1026" s="173">
        <v>150735.53351548137</v>
      </c>
      <c r="J1026" s="168">
        <f>IFERROR(MIN('MP Calculations'!$E$30/I1026,1),"-")</f>
        <v>0.24630200300931615</v>
      </c>
      <c r="K1026" s="12"/>
      <c r="L1026" s="159">
        <v>2.1440920000000001</v>
      </c>
      <c r="M1026" s="187" t="s">
        <v>280</v>
      </c>
      <c r="N1026" s="272">
        <v>192.78728599999999</v>
      </c>
      <c r="O1026" s="186">
        <f t="shared" si="49"/>
        <v>413.35367761431201</v>
      </c>
      <c r="P1026" s="186">
        <f t="shared" si="50"/>
        <v>101.80983874767217</v>
      </c>
      <c r="Q1026" s="215">
        <f>IF(P1026="-",0,P1026/(1+'General inputs'!$H$30)^'MP Calculations'!$C$40)</f>
        <v>226.1490754690746</v>
      </c>
    </row>
    <row r="1027" spans="3:17">
      <c r="C1027" s="159"/>
      <c r="D1027" s="165" t="s">
        <v>278</v>
      </c>
      <c r="E1027" s="162">
        <v>27121</v>
      </c>
      <c r="F1027" s="166" t="str">
        <f t="shared" si="48"/>
        <v>Date check - OK</v>
      </c>
      <c r="G1027" s="68"/>
      <c r="H1027" s="162" t="s">
        <v>279</v>
      </c>
      <c r="I1027" s="173">
        <v>150735.53351548137</v>
      </c>
      <c r="J1027" s="168">
        <f>IFERROR(MIN('MP Calculations'!$E$30/I1027,1),"-")</f>
        <v>0.24630200300931615</v>
      </c>
      <c r="K1027" s="12"/>
      <c r="L1027" s="159">
        <v>2.4604400000000002</v>
      </c>
      <c r="M1027" s="187" t="s">
        <v>280</v>
      </c>
      <c r="N1027" s="272">
        <v>192.78728599999999</v>
      </c>
      <c r="O1027" s="186">
        <f t="shared" si="49"/>
        <v>474.34154996584004</v>
      </c>
      <c r="P1027" s="186">
        <f t="shared" si="50"/>
        <v>116.83127386713002</v>
      </c>
      <c r="Q1027" s="215">
        <f>IF(P1027="-",0,P1027/(1+'General inputs'!$H$30)^'MP Calculations'!$C$40)</f>
        <v>259.51602414781172</v>
      </c>
    </row>
    <row r="1028" spans="3:17">
      <c r="C1028" s="159"/>
      <c r="D1028" s="165" t="s">
        <v>278</v>
      </c>
      <c r="E1028" s="162">
        <v>27121</v>
      </c>
      <c r="F1028" s="166" t="str">
        <f t="shared" si="48"/>
        <v>Date check - OK</v>
      </c>
      <c r="G1028" s="68"/>
      <c r="H1028" s="162" t="s">
        <v>279</v>
      </c>
      <c r="I1028" s="173">
        <v>150735.53351548137</v>
      </c>
      <c r="J1028" s="168">
        <f>IFERROR(MIN('MP Calculations'!$E$30/I1028,1),"-")</f>
        <v>0.24630200300931615</v>
      </c>
      <c r="K1028" s="12"/>
      <c r="L1028" s="159">
        <v>12.350491</v>
      </c>
      <c r="M1028" s="187" t="s">
        <v>280</v>
      </c>
      <c r="N1028" s="272">
        <v>192.78728599999999</v>
      </c>
      <c r="O1028" s="186">
        <f t="shared" si="49"/>
        <v>2381.017640657426</v>
      </c>
      <c r="P1028" s="186">
        <f t="shared" si="50"/>
        <v>586.44941409444016</v>
      </c>
      <c r="Q1028" s="215">
        <f>IF(P1028="-",0,P1028/(1+'General inputs'!$H$30)^'MP Calculations'!$C$40)</f>
        <v>1302.6736358510393</v>
      </c>
    </row>
    <row r="1029" spans="3:17">
      <c r="C1029" s="159"/>
      <c r="D1029" s="165" t="s">
        <v>278</v>
      </c>
      <c r="E1029" s="162">
        <v>27121</v>
      </c>
      <c r="F1029" s="166" t="str">
        <f t="shared" si="48"/>
        <v>Date check - OK</v>
      </c>
      <c r="G1029" s="68"/>
      <c r="H1029" s="162" t="s">
        <v>279</v>
      </c>
      <c r="I1029" s="173">
        <v>150735.53351548137</v>
      </c>
      <c r="J1029" s="168">
        <f>IFERROR(MIN('MP Calculations'!$E$30/I1029,1),"-")</f>
        <v>0.24630200300931615</v>
      </c>
      <c r="K1029" s="12"/>
      <c r="L1029" s="159">
        <v>15.92074</v>
      </c>
      <c r="M1029" s="187" t="s">
        <v>280</v>
      </c>
      <c r="N1029" s="272">
        <v>192.78728599999999</v>
      </c>
      <c r="O1029" s="186">
        <f t="shared" si="49"/>
        <v>3069.3162557116398</v>
      </c>
      <c r="P1029" s="186">
        <f t="shared" si="50"/>
        <v>755.97874165083124</v>
      </c>
      <c r="Q1029" s="215">
        <f>IF(P1029="-",0,P1029/(1+'General inputs'!$H$30)^'MP Calculations'!$C$40)</f>
        <v>1679.2472672737524</v>
      </c>
    </row>
    <row r="1030" spans="3:17">
      <c r="C1030" s="159"/>
      <c r="D1030" s="165" t="s">
        <v>292</v>
      </c>
      <c r="E1030" s="162">
        <v>27129</v>
      </c>
      <c r="F1030" s="166" t="str">
        <f t="shared" si="48"/>
        <v>Date check - OK</v>
      </c>
      <c r="G1030" s="68"/>
      <c r="H1030" s="162" t="s">
        <v>279</v>
      </c>
      <c r="I1030" s="173">
        <v>150735.53351548137</v>
      </c>
      <c r="J1030" s="168">
        <f>IFERROR(MIN('MP Calculations'!$E$30/I1030,1),"-")</f>
        <v>0.24630200300931615</v>
      </c>
      <c r="K1030" s="12"/>
      <c r="L1030" s="159">
        <v>8.7955269999999999</v>
      </c>
      <c r="M1030" s="187" t="s">
        <v>280</v>
      </c>
      <c r="N1030" s="272">
        <v>560.03424299999995</v>
      </c>
      <c r="O1030" s="186">
        <f t="shared" si="49"/>
        <v>4925.7963052310606</v>
      </c>
      <c r="P1030" s="186">
        <f t="shared" si="50"/>
        <v>1213.233496394299</v>
      </c>
      <c r="Q1030" s="215">
        <f>IF(P1030="-",0,P1030/(1+'General inputs'!$H$30)^'MP Calculations'!$C$40)</f>
        <v>2694.9422267300952</v>
      </c>
    </row>
    <row r="1031" spans="3:17">
      <c r="C1031" s="159"/>
      <c r="D1031" s="165" t="s">
        <v>292</v>
      </c>
      <c r="E1031" s="162">
        <v>27129</v>
      </c>
      <c r="F1031" s="166" t="str">
        <f t="shared" si="48"/>
        <v>Date check - OK</v>
      </c>
      <c r="G1031" s="68"/>
      <c r="H1031" s="162" t="s">
        <v>279</v>
      </c>
      <c r="I1031" s="173">
        <v>150735.53351548137</v>
      </c>
      <c r="J1031" s="168">
        <f>IFERROR(MIN('MP Calculations'!$E$30/I1031,1),"-")</f>
        <v>0.24630200300931615</v>
      </c>
      <c r="K1031" s="12"/>
      <c r="L1031" s="159">
        <v>45.211239999999997</v>
      </c>
      <c r="M1031" s="187" t="s">
        <v>280</v>
      </c>
      <c r="N1031" s="272">
        <v>560.03424299999995</v>
      </c>
      <c r="O1031" s="186">
        <f t="shared" si="49"/>
        <v>25319.842568491316</v>
      </c>
      <c r="P1031" s="186">
        <f t="shared" si="50"/>
        <v>6236.3279404999594</v>
      </c>
      <c r="Q1031" s="215">
        <f>IF(P1031="-",0,P1031/(1+'General inputs'!$H$30)^'MP Calculations'!$C$40)</f>
        <v>13852.68668936253</v>
      </c>
    </row>
    <row r="1032" spans="3:17">
      <c r="C1032" s="159"/>
      <c r="D1032" s="165" t="s">
        <v>292</v>
      </c>
      <c r="E1032" s="162">
        <v>27129</v>
      </c>
      <c r="F1032" s="166" t="str">
        <f t="shared" si="48"/>
        <v>Date check - OK</v>
      </c>
      <c r="G1032" s="68"/>
      <c r="H1032" s="162" t="s">
        <v>279</v>
      </c>
      <c r="I1032" s="173">
        <v>150735.53351548137</v>
      </c>
      <c r="J1032" s="168">
        <f>IFERROR(MIN('MP Calculations'!$E$30/I1032,1),"-")</f>
        <v>0.24630200300931615</v>
      </c>
      <c r="K1032" s="12"/>
      <c r="L1032" s="159">
        <v>15.16841</v>
      </c>
      <c r="M1032" s="187" t="s">
        <v>280</v>
      </c>
      <c r="N1032" s="272">
        <v>560.03424299999995</v>
      </c>
      <c r="O1032" s="186">
        <f t="shared" si="49"/>
        <v>8494.8290118636287</v>
      </c>
      <c r="P1032" s="186">
        <f t="shared" si="50"/>
        <v>2092.2934008436614</v>
      </c>
      <c r="Q1032" s="215">
        <f>IF(P1032="-",0,P1032/(1+'General inputs'!$H$30)^'MP Calculations'!$C$40)</f>
        <v>4647.588327721015</v>
      </c>
    </row>
    <row r="1033" spans="3:17">
      <c r="C1033" s="159"/>
      <c r="D1033" s="165" t="s">
        <v>292</v>
      </c>
      <c r="E1033" s="162">
        <v>27129</v>
      </c>
      <c r="F1033" s="166" t="str">
        <f t="shared" si="48"/>
        <v>Date check - OK</v>
      </c>
      <c r="G1033" s="68"/>
      <c r="H1033" s="162" t="s">
        <v>279</v>
      </c>
      <c r="I1033" s="173">
        <v>150735.53351548137</v>
      </c>
      <c r="J1033" s="168">
        <f>IFERROR(MIN('MP Calculations'!$E$30/I1033,1),"-")</f>
        <v>0.24630200300931615</v>
      </c>
      <c r="K1033" s="12"/>
      <c r="L1033" s="159">
        <v>1.699498</v>
      </c>
      <c r="M1033" s="187" t="s">
        <v>280</v>
      </c>
      <c r="N1033" s="272">
        <v>560.03424299999995</v>
      </c>
      <c r="O1033" s="186">
        <f t="shared" si="49"/>
        <v>951.77707591001388</v>
      </c>
      <c r="P1033" s="186">
        <f t="shared" si="50"/>
        <v>234.42460021498636</v>
      </c>
      <c r="Q1033" s="215">
        <f>IF(P1033="-",0,P1033/(1+'General inputs'!$H$30)^'MP Calculations'!$C$40)</f>
        <v>520.72478709272832</v>
      </c>
    </row>
    <row r="1034" spans="3:17">
      <c r="C1034" s="159"/>
      <c r="D1034" s="165" t="s">
        <v>292</v>
      </c>
      <c r="E1034" s="162">
        <v>27129</v>
      </c>
      <c r="F1034" s="166" t="str">
        <f t="shared" si="48"/>
        <v>Date check - OK</v>
      </c>
      <c r="G1034" s="68"/>
      <c r="H1034" s="162" t="s">
        <v>279</v>
      </c>
      <c r="I1034" s="173">
        <v>150735.53351548137</v>
      </c>
      <c r="J1034" s="168">
        <f>IFERROR(MIN('MP Calculations'!$E$30/I1034,1),"-")</f>
        <v>0.24630200300931615</v>
      </c>
      <c r="K1034" s="12"/>
      <c r="L1034" s="159">
        <v>35.895114</v>
      </c>
      <c r="M1034" s="187" t="s">
        <v>280</v>
      </c>
      <c r="N1034" s="272">
        <v>560.03424299999995</v>
      </c>
      <c r="O1034" s="186">
        <f t="shared" si="49"/>
        <v>20102.492996388701</v>
      </c>
      <c r="P1034" s="186">
        <f t="shared" si="50"/>
        <v>4951.2842904912868</v>
      </c>
      <c r="Q1034" s="215">
        <f>IF(P1034="-",0,P1034/(1+'General inputs'!$H$30)^'MP Calculations'!$C$40)</f>
        <v>10998.233357920524</v>
      </c>
    </row>
    <row r="1035" spans="3:17">
      <c r="C1035" s="159"/>
      <c r="D1035" s="165" t="s">
        <v>292</v>
      </c>
      <c r="E1035" s="162">
        <v>27131</v>
      </c>
      <c r="F1035" s="166" t="str">
        <f t="shared" si="48"/>
        <v>Date check - OK</v>
      </c>
      <c r="G1035" s="68"/>
      <c r="H1035" s="162" t="s">
        <v>279</v>
      </c>
      <c r="I1035" s="173">
        <v>150735.53351548137</v>
      </c>
      <c r="J1035" s="168">
        <f>IFERROR(MIN('MP Calculations'!$E$30/I1035,1),"-")</f>
        <v>0.24630200300931615</v>
      </c>
      <c r="K1035" s="12"/>
      <c r="L1035" s="159">
        <v>358.24512900000002</v>
      </c>
      <c r="M1035" s="187" t="s">
        <v>280</v>
      </c>
      <c r="N1035" s="272">
        <v>560.03424299999995</v>
      </c>
      <c r="O1035" s="186">
        <f t="shared" si="49"/>
        <v>200629.53962795233</v>
      </c>
      <c r="P1035" s="186">
        <f t="shared" si="50"/>
        <v>49415.457473201626</v>
      </c>
      <c r="Q1035" s="215">
        <f>IF(P1035="-",0,P1035/(1+'General inputs'!$H$30)^'MP Calculations'!$C$40)</f>
        <v>109766.01239044235</v>
      </c>
    </row>
    <row r="1036" spans="3:17">
      <c r="C1036" s="159"/>
      <c r="D1036" s="165" t="s">
        <v>292</v>
      </c>
      <c r="E1036" s="162">
        <v>27131</v>
      </c>
      <c r="F1036" s="166" t="str">
        <f t="shared" si="48"/>
        <v>Date check - OK</v>
      </c>
      <c r="G1036" s="68"/>
      <c r="H1036" s="162" t="s">
        <v>279</v>
      </c>
      <c r="I1036" s="173">
        <v>150735.53351548137</v>
      </c>
      <c r="J1036" s="168">
        <f>IFERROR(MIN('MP Calculations'!$E$30/I1036,1),"-")</f>
        <v>0.24630200300931615</v>
      </c>
      <c r="K1036" s="12"/>
      <c r="L1036" s="159">
        <v>30.541650000000001</v>
      </c>
      <c r="M1036" s="187" t="s">
        <v>280</v>
      </c>
      <c r="N1036" s="272">
        <v>560.03424299999995</v>
      </c>
      <c r="O1036" s="186">
        <f t="shared" si="49"/>
        <v>17104.369837720948</v>
      </c>
      <c r="P1036" s="186">
        <f t="shared" si="50"/>
        <v>4212.8405512428017</v>
      </c>
      <c r="Q1036" s="215">
        <f>IF(P1036="-",0,P1036/(1+'General inputs'!$H$30)^'MP Calculations'!$C$40)</f>
        <v>9357.9363986957487</v>
      </c>
    </row>
    <row r="1037" spans="3:17">
      <c r="C1037" s="159"/>
      <c r="D1037" s="165" t="s">
        <v>292</v>
      </c>
      <c r="E1037" s="162">
        <v>27131</v>
      </c>
      <c r="F1037" s="166" t="str">
        <f t="shared" si="48"/>
        <v>Date check - OK</v>
      </c>
      <c r="G1037" s="68"/>
      <c r="H1037" s="162" t="s">
        <v>279</v>
      </c>
      <c r="I1037" s="173">
        <v>150735.53351548137</v>
      </c>
      <c r="J1037" s="168">
        <f>IFERROR(MIN('MP Calculations'!$E$30/I1037,1),"-")</f>
        <v>0.24630200300931615</v>
      </c>
      <c r="K1037" s="12"/>
      <c r="L1037" s="159">
        <v>1.099343</v>
      </c>
      <c r="M1037" s="187" t="s">
        <v>280</v>
      </c>
      <c r="N1037" s="272">
        <v>560.03424299999995</v>
      </c>
      <c r="O1037" s="186">
        <f t="shared" si="49"/>
        <v>615.66972480234892</v>
      </c>
      <c r="P1037" s="186">
        <f t="shared" si="50"/>
        <v>151.64068641101298</v>
      </c>
      <c r="Q1037" s="215">
        <f>IF(P1037="-",0,P1037/(1+'General inputs'!$H$30)^'MP Calculations'!$C$40)</f>
        <v>336.83778952189482</v>
      </c>
    </row>
    <row r="1038" spans="3:17">
      <c r="C1038" s="159"/>
      <c r="D1038" s="165" t="s">
        <v>292</v>
      </c>
      <c r="E1038" s="162">
        <v>27131</v>
      </c>
      <c r="F1038" s="166" t="str">
        <f t="shared" si="48"/>
        <v>Date check - OK</v>
      </c>
      <c r="G1038" s="68"/>
      <c r="H1038" s="162" t="s">
        <v>279</v>
      </c>
      <c r="I1038" s="173">
        <v>150735.53351548137</v>
      </c>
      <c r="J1038" s="168">
        <f>IFERROR(MIN('MP Calculations'!$E$30/I1038,1),"-")</f>
        <v>0.24630200300931615</v>
      </c>
      <c r="K1038" s="12"/>
      <c r="L1038" s="159">
        <v>2.4998960000000001</v>
      </c>
      <c r="M1038" s="187" t="s">
        <v>280</v>
      </c>
      <c r="N1038" s="272">
        <v>560.03424299999995</v>
      </c>
      <c r="O1038" s="186">
        <f t="shared" si="49"/>
        <v>1400.0273639387278</v>
      </c>
      <c r="P1038" s="186">
        <f t="shared" si="50"/>
        <v>344.82954400596151</v>
      </c>
      <c r="Q1038" s="215">
        <f>IF(P1038="-",0,P1038/(1+'General inputs'!$H$30)^'MP Calculations'!$C$40)</f>
        <v>765.96607489621238</v>
      </c>
    </row>
    <row r="1039" spans="3:17">
      <c r="C1039" s="159"/>
      <c r="D1039" s="165" t="s">
        <v>292</v>
      </c>
      <c r="E1039" s="162">
        <v>27131</v>
      </c>
      <c r="F1039" s="166" t="str">
        <f t="shared" si="48"/>
        <v>Date check - OK</v>
      </c>
      <c r="G1039" s="68"/>
      <c r="H1039" s="162" t="s">
        <v>279</v>
      </c>
      <c r="I1039" s="173">
        <v>150735.53351548137</v>
      </c>
      <c r="J1039" s="168">
        <f>IFERROR(MIN('MP Calculations'!$E$30/I1039,1),"-")</f>
        <v>0.24630200300931615</v>
      </c>
      <c r="K1039" s="12"/>
      <c r="L1039" s="159">
        <v>8.7187680000000007</v>
      </c>
      <c r="M1039" s="187" t="s">
        <v>280</v>
      </c>
      <c r="N1039" s="272">
        <v>560.03424299999995</v>
      </c>
      <c r="O1039" s="186">
        <f t="shared" si="49"/>
        <v>4882.8086367726237</v>
      </c>
      <c r="P1039" s="186">
        <f t="shared" si="50"/>
        <v>1202.6455475482855</v>
      </c>
      <c r="Q1039" s="215">
        <f>IF(P1039="-",0,P1039/(1+'General inputs'!$H$30)^'MP Calculations'!$C$40)</f>
        <v>2671.4233323669064</v>
      </c>
    </row>
    <row r="1040" spans="3:17">
      <c r="C1040" s="159"/>
      <c r="D1040" s="165" t="s">
        <v>292</v>
      </c>
      <c r="E1040" s="162">
        <v>27131</v>
      </c>
      <c r="F1040" s="166" t="str">
        <f t="shared" si="48"/>
        <v>Date check - OK</v>
      </c>
      <c r="G1040" s="68"/>
      <c r="H1040" s="162" t="s">
        <v>279</v>
      </c>
      <c r="I1040" s="173">
        <v>150735.53351548137</v>
      </c>
      <c r="J1040" s="168">
        <f>IFERROR(MIN('MP Calculations'!$E$30/I1040,1),"-")</f>
        <v>0.24630200300931615</v>
      </c>
      <c r="K1040" s="12"/>
      <c r="L1040" s="159">
        <v>1.3978870000000001</v>
      </c>
      <c r="M1040" s="187" t="s">
        <v>280</v>
      </c>
      <c r="N1040" s="272">
        <v>560.03424299999995</v>
      </c>
      <c r="O1040" s="186">
        <f t="shared" si="49"/>
        <v>782.86458784454101</v>
      </c>
      <c r="P1040" s="186">
        <f t="shared" si="50"/>
        <v>192.82111607117318</v>
      </c>
      <c r="Q1040" s="215">
        <f>IF(P1040="-",0,P1040/(1+'General inputs'!$H$30)^'MP Calculations'!$C$40)</f>
        <v>428.31142517066382</v>
      </c>
    </row>
    <row r="1041" spans="3:17">
      <c r="C1041" s="159"/>
      <c r="D1041" s="165" t="s">
        <v>292</v>
      </c>
      <c r="E1041" s="162">
        <v>27131</v>
      </c>
      <c r="F1041" s="166" t="str">
        <f t="shared" si="48"/>
        <v>Date check - OK</v>
      </c>
      <c r="G1041" s="68"/>
      <c r="H1041" s="162" t="s">
        <v>279</v>
      </c>
      <c r="I1041" s="173">
        <v>150735.53351548137</v>
      </c>
      <c r="J1041" s="168">
        <f>IFERROR(MIN('MP Calculations'!$E$30/I1041,1),"-")</f>
        <v>0.24630200300931615</v>
      </c>
      <c r="K1041" s="12"/>
      <c r="L1041" s="159">
        <v>97.147047000000001</v>
      </c>
      <c r="M1041" s="187" t="s">
        <v>280</v>
      </c>
      <c r="N1041" s="272">
        <v>560.03424299999995</v>
      </c>
      <c r="O1041" s="186">
        <f t="shared" si="49"/>
        <v>54405.672926330415</v>
      </c>
      <c r="P1041" s="186">
        <f t="shared" si="50"/>
        <v>13400.226216824904</v>
      </c>
      <c r="Q1041" s="215">
        <f>IF(P1041="-",0,P1041/(1+'General inputs'!$H$30)^'MP Calculations'!$C$40)</f>
        <v>29765.775167586118</v>
      </c>
    </row>
    <row r="1042" spans="3:17">
      <c r="C1042" s="159"/>
      <c r="D1042" s="165" t="s">
        <v>278</v>
      </c>
      <c r="E1042" s="162">
        <v>27131</v>
      </c>
      <c r="F1042" s="166" t="str">
        <f t="shared" si="48"/>
        <v>Date check - OK</v>
      </c>
      <c r="G1042" s="68"/>
      <c r="H1042" s="162" t="s">
        <v>279</v>
      </c>
      <c r="I1042" s="173">
        <v>150735.53351548137</v>
      </c>
      <c r="J1042" s="168">
        <f>IFERROR(MIN('MP Calculations'!$E$30/I1042,1),"-")</f>
        <v>0.24630200300931615</v>
      </c>
      <c r="K1042" s="12"/>
      <c r="L1042" s="159">
        <v>1.0498350000000001</v>
      </c>
      <c r="M1042" s="187" t="s">
        <v>280</v>
      </c>
      <c r="N1042" s="272">
        <v>192.78728599999999</v>
      </c>
      <c r="O1042" s="186">
        <f t="shared" si="49"/>
        <v>202.39484039781001</v>
      </c>
      <c r="P1042" s="186">
        <f t="shared" si="50"/>
        <v>49.850254588731467</v>
      </c>
      <c r="Q1042" s="215">
        <f>IF(P1042="-",0,P1042/(1+'General inputs'!$H$30)^'MP Calculations'!$C$40)</f>
        <v>110.73182244282241</v>
      </c>
    </row>
    <row r="1043" spans="3:17">
      <c r="C1043" s="159"/>
      <c r="D1043" s="165" t="s">
        <v>292</v>
      </c>
      <c r="E1043" s="162">
        <v>27131</v>
      </c>
      <c r="F1043" s="166" t="str">
        <f t="shared" si="48"/>
        <v>Date check - OK</v>
      </c>
      <c r="G1043" s="68"/>
      <c r="H1043" s="162" t="s">
        <v>279</v>
      </c>
      <c r="I1043" s="173">
        <v>150735.53351548137</v>
      </c>
      <c r="J1043" s="168">
        <f>IFERROR(MIN('MP Calculations'!$E$30/I1043,1),"-")</f>
        <v>0.24630200300931615</v>
      </c>
      <c r="K1043" s="12"/>
      <c r="L1043" s="159">
        <v>284.32473099999999</v>
      </c>
      <c r="M1043" s="187" t="s">
        <v>280</v>
      </c>
      <c r="N1043" s="272">
        <v>560.03424299999995</v>
      </c>
      <c r="O1043" s="186">
        <f t="shared" si="49"/>
        <v>159231.5854917636</v>
      </c>
      <c r="P1043" s="186">
        <f t="shared" si="50"/>
        <v>39219.058448970543</v>
      </c>
      <c r="Q1043" s="215">
        <f>IF(P1043="-",0,P1043/(1+'General inputs'!$H$30)^'MP Calculations'!$C$40)</f>
        <v>87116.863341511591</v>
      </c>
    </row>
    <row r="1044" spans="3:17">
      <c r="C1044" s="159"/>
      <c r="D1044" s="165" t="s">
        <v>292</v>
      </c>
      <c r="E1044" s="162">
        <v>27131</v>
      </c>
      <c r="F1044" s="166" t="str">
        <f t="shared" si="48"/>
        <v>Date check - OK</v>
      </c>
      <c r="G1044" s="68"/>
      <c r="H1044" s="162" t="s">
        <v>279</v>
      </c>
      <c r="I1044" s="173">
        <v>150735.53351548137</v>
      </c>
      <c r="J1044" s="168">
        <f>IFERROR(MIN('MP Calculations'!$E$30/I1044,1),"-")</f>
        <v>0.24630200300931615</v>
      </c>
      <c r="K1044" s="12"/>
      <c r="L1044" s="159">
        <v>11.897270000000001</v>
      </c>
      <c r="M1044" s="187" t="s">
        <v>280</v>
      </c>
      <c r="N1044" s="272">
        <v>560.03424299999995</v>
      </c>
      <c r="O1044" s="186">
        <f t="shared" si="49"/>
        <v>6662.87859821661</v>
      </c>
      <c r="P1044" s="186">
        <f t="shared" si="50"/>
        <v>1641.0803445486556</v>
      </c>
      <c r="Q1044" s="215">
        <f>IF(P1044="-",0,P1044/(1+'General inputs'!$H$30)^'MP Calculations'!$C$40)</f>
        <v>3645.3137266032113</v>
      </c>
    </row>
    <row r="1045" spans="3:17">
      <c r="C1045" s="159"/>
      <c r="D1045" s="165" t="s">
        <v>292</v>
      </c>
      <c r="E1045" s="162">
        <v>27131</v>
      </c>
      <c r="F1045" s="166" t="str">
        <f t="shared" si="48"/>
        <v>Date check - OK</v>
      </c>
      <c r="G1045" s="68"/>
      <c r="H1045" s="162" t="s">
        <v>279</v>
      </c>
      <c r="I1045" s="173">
        <v>150735.53351548137</v>
      </c>
      <c r="J1045" s="168">
        <f>IFERROR(MIN('MP Calculations'!$E$30/I1045,1),"-")</f>
        <v>0.24630200300931615</v>
      </c>
      <c r="K1045" s="12"/>
      <c r="L1045" s="159">
        <v>78.278814999999994</v>
      </c>
      <c r="M1045" s="187" t="s">
        <v>280</v>
      </c>
      <c r="N1045" s="272">
        <v>560.03424299999995</v>
      </c>
      <c r="O1045" s="186">
        <f t="shared" si="49"/>
        <v>43838.816901462036</v>
      </c>
      <c r="P1045" s="186">
        <f t="shared" si="50"/>
        <v>10797.588412388763</v>
      </c>
      <c r="Q1045" s="215">
        <f>IF(P1045="-",0,P1045/(1+'General inputs'!$H$30)^'MP Calculations'!$C$40)</f>
        <v>23984.564427110869</v>
      </c>
    </row>
    <row r="1046" spans="3:17">
      <c r="C1046" s="159"/>
      <c r="D1046" s="165" t="s">
        <v>292</v>
      </c>
      <c r="E1046" s="162">
        <v>27131</v>
      </c>
      <c r="F1046" s="166" t="str">
        <f t="shared" si="48"/>
        <v>Date check - OK</v>
      </c>
      <c r="G1046" s="68"/>
      <c r="H1046" s="162" t="s">
        <v>279</v>
      </c>
      <c r="I1046" s="173">
        <v>150735.53351548137</v>
      </c>
      <c r="J1046" s="168">
        <f>IFERROR(MIN('MP Calculations'!$E$30/I1046,1),"-")</f>
        <v>0.24630200300931615</v>
      </c>
      <c r="K1046" s="12"/>
      <c r="L1046" s="159">
        <v>12.298736</v>
      </c>
      <c r="M1046" s="187" t="s">
        <v>280</v>
      </c>
      <c r="N1046" s="272">
        <v>560.03424299999995</v>
      </c>
      <c r="O1046" s="186">
        <f t="shared" si="49"/>
        <v>6887.7133056168477</v>
      </c>
      <c r="P1046" s="186">
        <f t="shared" si="50"/>
        <v>1696.4575833273477</v>
      </c>
      <c r="Q1046" s="215">
        <f>IF(P1046="-",0,P1046/(1+'General inputs'!$H$30)^'MP Calculations'!$C$40)</f>
        <v>3768.3225782611535</v>
      </c>
    </row>
    <row r="1047" spans="3:17">
      <c r="C1047" s="159"/>
      <c r="D1047" s="165" t="s">
        <v>292</v>
      </c>
      <c r="E1047" s="162">
        <v>27131</v>
      </c>
      <c r="F1047" s="166" t="str">
        <f t="shared" ref="F1047:F1110" si="51">IF(E1047="","-",IF(OR(E1047&lt;$E$15,E1047&gt;$E$16),"ERROR - date outside of range","Date check - OK"))</f>
        <v>Date check - OK</v>
      </c>
      <c r="G1047" s="68"/>
      <c r="H1047" s="162" t="s">
        <v>279</v>
      </c>
      <c r="I1047" s="173">
        <v>150735.53351548137</v>
      </c>
      <c r="J1047" s="168">
        <f>IFERROR(MIN('MP Calculations'!$E$30/I1047,1),"-")</f>
        <v>0.24630200300931615</v>
      </c>
      <c r="K1047" s="12"/>
      <c r="L1047" s="159">
        <v>2.999673</v>
      </c>
      <c r="M1047" s="187" t="s">
        <v>280</v>
      </c>
      <c r="N1047" s="272">
        <v>560.03424299999995</v>
      </c>
      <c r="O1047" s="186">
        <f t="shared" ref="O1047:O1110" si="52">IF(N1047="","-",L1047*N1047)</f>
        <v>1679.9195978025389</v>
      </c>
      <c r="P1047" s="186">
        <f t="shared" ref="P1047:P1110" si="53">IF(O1047="-","-",IF(OR(E1047&lt;$E$15,E1047&gt;$E$16),0,O1047*J1047))</f>
        <v>413.76756183337011</v>
      </c>
      <c r="Q1047" s="215">
        <f>IF(P1047="-",0,P1047/(1+'General inputs'!$H$30)^'MP Calculations'!$C$40)</f>
        <v>919.09733596203455</v>
      </c>
    </row>
    <row r="1048" spans="3:17">
      <c r="C1048" s="159"/>
      <c r="D1048" s="165" t="s">
        <v>292</v>
      </c>
      <c r="E1048" s="162">
        <v>27131</v>
      </c>
      <c r="F1048" s="166" t="str">
        <f t="shared" si="51"/>
        <v>Date check - OK</v>
      </c>
      <c r="G1048" s="68"/>
      <c r="H1048" s="162" t="s">
        <v>279</v>
      </c>
      <c r="I1048" s="173">
        <v>150735.53351548137</v>
      </c>
      <c r="J1048" s="168">
        <f>IFERROR(MIN('MP Calculations'!$E$30/I1048,1),"-")</f>
        <v>0.24630200300931615</v>
      </c>
      <c r="K1048" s="12"/>
      <c r="L1048" s="159">
        <v>49.589722000000002</v>
      </c>
      <c r="M1048" s="187" t="s">
        <v>280</v>
      </c>
      <c r="N1048" s="272">
        <v>560.03424299999995</v>
      </c>
      <c r="O1048" s="186">
        <f t="shared" si="52"/>
        <v>27771.942420850446</v>
      </c>
      <c r="P1048" s="186">
        <f t="shared" si="53"/>
        <v>6840.2850457148616</v>
      </c>
      <c r="Q1048" s="215">
        <f>IF(P1048="-",0,P1048/(1+'General inputs'!$H$30)^'MP Calculations'!$C$40)</f>
        <v>15194.249967012371</v>
      </c>
    </row>
    <row r="1049" spans="3:17">
      <c r="C1049" s="159"/>
      <c r="D1049" s="165" t="s">
        <v>292</v>
      </c>
      <c r="E1049" s="162">
        <v>27131</v>
      </c>
      <c r="F1049" s="166" t="str">
        <f t="shared" si="51"/>
        <v>Date check - OK</v>
      </c>
      <c r="G1049" s="68"/>
      <c r="H1049" s="162" t="s">
        <v>279</v>
      </c>
      <c r="I1049" s="173">
        <v>150735.53351548137</v>
      </c>
      <c r="J1049" s="168">
        <f>IFERROR(MIN('MP Calculations'!$E$30/I1049,1),"-")</f>
        <v>0.24630200300931615</v>
      </c>
      <c r="K1049" s="12"/>
      <c r="L1049" s="159">
        <v>1.30006</v>
      </c>
      <c r="M1049" s="187" t="s">
        <v>280</v>
      </c>
      <c r="N1049" s="272">
        <v>560.03424299999995</v>
      </c>
      <c r="O1049" s="186">
        <f t="shared" si="52"/>
        <v>728.07811795457997</v>
      </c>
      <c r="P1049" s="186">
        <f t="shared" si="53"/>
        <v>179.3270987994662</v>
      </c>
      <c r="Q1049" s="215">
        <f>IF(P1049="-",0,P1049/(1+'General inputs'!$H$30)^'MP Calculations'!$C$40)</f>
        <v>398.33731296404733</v>
      </c>
    </row>
    <row r="1050" spans="3:17">
      <c r="C1050" s="159"/>
      <c r="D1050" s="165" t="s">
        <v>292</v>
      </c>
      <c r="E1050" s="162">
        <v>27131</v>
      </c>
      <c r="F1050" s="166" t="str">
        <f t="shared" si="51"/>
        <v>Date check - OK</v>
      </c>
      <c r="G1050" s="68"/>
      <c r="H1050" s="162" t="s">
        <v>279</v>
      </c>
      <c r="I1050" s="173">
        <v>150735.53351548137</v>
      </c>
      <c r="J1050" s="168">
        <f>IFERROR(MIN('MP Calculations'!$E$30/I1050,1),"-")</f>
        <v>0.24630200300931615</v>
      </c>
      <c r="K1050" s="12"/>
      <c r="L1050" s="159">
        <v>9.0982199999999995</v>
      </c>
      <c r="M1050" s="187" t="s">
        <v>280</v>
      </c>
      <c r="N1050" s="272">
        <v>560.03424299999995</v>
      </c>
      <c r="O1050" s="186">
        <f t="shared" si="52"/>
        <v>5095.3147503474593</v>
      </c>
      <c r="P1050" s="186">
        <f t="shared" si="53"/>
        <v>1254.9862289734929</v>
      </c>
      <c r="Q1050" s="215">
        <f>IF(P1050="-",0,P1050/(1+'General inputs'!$H$30)^'MP Calculations'!$C$40)</f>
        <v>2787.6871125607695</v>
      </c>
    </row>
    <row r="1051" spans="3:17">
      <c r="C1051" s="159"/>
      <c r="D1051" s="165" t="s">
        <v>292</v>
      </c>
      <c r="E1051" s="162">
        <v>27131</v>
      </c>
      <c r="F1051" s="166" t="str">
        <f t="shared" si="51"/>
        <v>Date check - OK</v>
      </c>
      <c r="G1051" s="68"/>
      <c r="H1051" s="162" t="s">
        <v>279</v>
      </c>
      <c r="I1051" s="173">
        <v>150735.53351548137</v>
      </c>
      <c r="J1051" s="168">
        <f>IFERROR(MIN('MP Calculations'!$E$30/I1051,1),"-")</f>
        <v>0.24630200300931615</v>
      </c>
      <c r="K1051" s="12"/>
      <c r="L1051" s="159">
        <v>250.20777899999999</v>
      </c>
      <c r="M1051" s="187" t="s">
        <v>280</v>
      </c>
      <c r="N1051" s="272">
        <v>560.03424299999995</v>
      </c>
      <c r="O1051" s="186">
        <f t="shared" si="52"/>
        <v>140124.92410497626</v>
      </c>
      <c r="P1051" s="186">
        <f t="shared" si="53"/>
        <v>34513.049478584064</v>
      </c>
      <c r="Q1051" s="215">
        <f>IF(P1051="-",0,P1051/(1+'General inputs'!$H$30)^'MP Calculations'!$C$40)</f>
        <v>76663.457355477571</v>
      </c>
    </row>
    <row r="1052" spans="3:17">
      <c r="C1052" s="159"/>
      <c r="D1052" s="165" t="s">
        <v>278</v>
      </c>
      <c r="E1052" s="162">
        <v>27131</v>
      </c>
      <c r="F1052" s="166" t="str">
        <f t="shared" si="51"/>
        <v>Date check - OK</v>
      </c>
      <c r="G1052" s="68"/>
      <c r="H1052" s="162" t="s">
        <v>279</v>
      </c>
      <c r="I1052" s="173">
        <v>150735.53351548137</v>
      </c>
      <c r="J1052" s="168">
        <f>IFERROR(MIN('MP Calculations'!$E$30/I1052,1),"-")</f>
        <v>0.24630200300931615</v>
      </c>
      <c r="K1052" s="12"/>
      <c r="L1052" s="159">
        <v>0.70035700000000001</v>
      </c>
      <c r="M1052" s="187" t="s">
        <v>280</v>
      </c>
      <c r="N1052" s="272">
        <v>192.78728599999999</v>
      </c>
      <c r="O1052" s="186">
        <f t="shared" si="52"/>
        <v>135.019925261102</v>
      </c>
      <c r="P1052" s="186">
        <f t="shared" si="53"/>
        <v>33.255678037977589</v>
      </c>
      <c r="Q1052" s="215">
        <f>IF(P1052="-",0,P1052/(1+'General inputs'!$H$30)^'MP Calculations'!$C$40)</f>
        <v>73.870471998540495</v>
      </c>
    </row>
    <row r="1053" spans="3:17">
      <c r="C1053" s="159"/>
      <c r="D1053" s="165" t="s">
        <v>292</v>
      </c>
      <c r="E1053" s="162">
        <v>27131</v>
      </c>
      <c r="F1053" s="166" t="str">
        <f t="shared" si="51"/>
        <v>Date check - OK</v>
      </c>
      <c r="G1053" s="68"/>
      <c r="H1053" s="162" t="s">
        <v>279</v>
      </c>
      <c r="I1053" s="173">
        <v>150735.53351548137</v>
      </c>
      <c r="J1053" s="168">
        <f>IFERROR(MIN('MP Calculations'!$E$30/I1053,1),"-")</f>
        <v>0.24630200300931615</v>
      </c>
      <c r="K1053" s="12"/>
      <c r="L1053" s="159">
        <v>194.36767900000001</v>
      </c>
      <c r="M1053" s="187" t="s">
        <v>280</v>
      </c>
      <c r="N1053" s="272">
        <v>560.03424299999995</v>
      </c>
      <c r="O1053" s="186">
        <f t="shared" si="52"/>
        <v>108852.55597243199</v>
      </c>
      <c r="P1053" s="186">
        <f t="shared" si="53"/>
        <v>26810.602568693699</v>
      </c>
      <c r="Q1053" s="215">
        <f>IF(P1053="-",0,P1053/(1+'General inputs'!$H$30)^'MP Calculations'!$C$40)</f>
        <v>59554.096718550281</v>
      </c>
    </row>
    <row r="1054" spans="3:17">
      <c r="C1054" s="159"/>
      <c r="D1054" s="165" t="s">
        <v>292</v>
      </c>
      <c r="E1054" s="162">
        <v>27131</v>
      </c>
      <c r="F1054" s="166" t="str">
        <f t="shared" si="51"/>
        <v>Date check - OK</v>
      </c>
      <c r="G1054" s="68"/>
      <c r="H1054" s="162" t="s">
        <v>279</v>
      </c>
      <c r="I1054" s="173">
        <v>150735.53351548137</v>
      </c>
      <c r="J1054" s="168">
        <f>IFERROR(MIN('MP Calculations'!$E$30/I1054,1),"-")</f>
        <v>0.24630200300931615</v>
      </c>
      <c r="K1054" s="12"/>
      <c r="L1054" s="159">
        <v>16.987801000000001</v>
      </c>
      <c r="M1054" s="187" t="s">
        <v>280</v>
      </c>
      <c r="N1054" s="272">
        <v>560.03424299999995</v>
      </c>
      <c r="O1054" s="186">
        <f t="shared" si="52"/>
        <v>9513.750273269643</v>
      </c>
      <c r="P1054" s="186">
        <f t="shared" si="53"/>
        <v>2343.2557484367421</v>
      </c>
      <c r="Q1054" s="215">
        <f>IF(P1054="-",0,P1054/(1+'General inputs'!$H$30)^'MP Calculations'!$C$40)</f>
        <v>5205.0482312416016</v>
      </c>
    </row>
    <row r="1055" spans="3:17">
      <c r="C1055" s="159"/>
      <c r="D1055" s="165" t="s">
        <v>278</v>
      </c>
      <c r="E1055" s="162">
        <v>27131</v>
      </c>
      <c r="F1055" s="166" t="str">
        <f t="shared" si="51"/>
        <v>Date check - OK</v>
      </c>
      <c r="G1055" s="68"/>
      <c r="H1055" s="162" t="s">
        <v>279</v>
      </c>
      <c r="I1055" s="173">
        <v>150735.53351548137</v>
      </c>
      <c r="J1055" s="168">
        <f>IFERROR(MIN('MP Calculations'!$E$30/I1055,1),"-")</f>
        <v>0.24630200300931615</v>
      </c>
      <c r="K1055" s="12"/>
      <c r="L1055" s="159">
        <v>1.0504450000000001</v>
      </c>
      <c r="M1055" s="187" t="s">
        <v>280</v>
      </c>
      <c r="N1055" s="272">
        <v>192.78728599999999</v>
      </c>
      <c r="O1055" s="186">
        <f t="shared" si="52"/>
        <v>202.51244064227001</v>
      </c>
      <c r="P1055" s="186">
        <f t="shared" si="53"/>
        <v>49.879219764496348</v>
      </c>
      <c r="Q1055" s="215">
        <f>IF(P1055="-",0,P1055/(1+'General inputs'!$H$30)^'MP Calculations'!$C$40)</f>
        <v>110.79616246929334</v>
      </c>
    </row>
    <row r="1056" spans="3:17">
      <c r="C1056" s="159"/>
      <c r="D1056" s="165" t="s">
        <v>292</v>
      </c>
      <c r="E1056" s="162">
        <v>27131</v>
      </c>
      <c r="F1056" s="166" t="str">
        <f t="shared" si="51"/>
        <v>Date check - OK</v>
      </c>
      <c r="G1056" s="68"/>
      <c r="H1056" s="162" t="s">
        <v>279</v>
      </c>
      <c r="I1056" s="173">
        <v>150735.53351548137</v>
      </c>
      <c r="J1056" s="168">
        <f>IFERROR(MIN('MP Calculations'!$E$30/I1056,1),"-")</f>
        <v>0.24630200300931615</v>
      </c>
      <c r="K1056" s="12"/>
      <c r="L1056" s="159">
        <v>2.681454</v>
      </c>
      <c r="M1056" s="187" t="s">
        <v>280</v>
      </c>
      <c r="N1056" s="272">
        <v>560.03424299999995</v>
      </c>
      <c r="O1056" s="186">
        <f t="shared" si="52"/>
        <v>1501.706061029322</v>
      </c>
      <c r="P1056" s="186">
        <f t="shared" si="53"/>
        <v>369.87321076275236</v>
      </c>
      <c r="Q1056" s="215">
        <f>IF(P1056="-",0,P1056/(1+'General inputs'!$H$30)^'MP Calculations'!$C$40)</f>
        <v>821.59529652223478</v>
      </c>
    </row>
    <row r="1057" spans="3:17">
      <c r="C1057" s="159"/>
      <c r="D1057" s="165" t="s">
        <v>292</v>
      </c>
      <c r="E1057" s="162">
        <v>27131</v>
      </c>
      <c r="F1057" s="166" t="str">
        <f t="shared" si="51"/>
        <v>Date check - OK</v>
      </c>
      <c r="G1057" s="68"/>
      <c r="H1057" s="162" t="s">
        <v>279</v>
      </c>
      <c r="I1057" s="173">
        <v>150735.53351548137</v>
      </c>
      <c r="J1057" s="168">
        <f>IFERROR(MIN('MP Calculations'!$E$30/I1057,1),"-")</f>
        <v>0.24630200300931615</v>
      </c>
      <c r="K1057" s="12"/>
      <c r="L1057" s="159">
        <v>61.635373999999999</v>
      </c>
      <c r="M1057" s="187" t="s">
        <v>280</v>
      </c>
      <c r="N1057" s="272">
        <v>560.03424299999995</v>
      </c>
      <c r="O1057" s="186">
        <f t="shared" si="52"/>
        <v>34517.92002011188</v>
      </c>
      <c r="P1057" s="186">
        <f t="shared" si="53"/>
        <v>8501.8328406689307</v>
      </c>
      <c r="Q1057" s="215">
        <f>IF(P1057="-",0,P1057/(1+'General inputs'!$H$30)^'MP Calculations'!$C$40)</f>
        <v>18885.02781617318</v>
      </c>
    </row>
    <row r="1058" spans="3:17">
      <c r="C1058" s="159"/>
      <c r="D1058" s="165" t="s">
        <v>292</v>
      </c>
      <c r="E1058" s="162">
        <v>27131</v>
      </c>
      <c r="F1058" s="166" t="str">
        <f t="shared" si="51"/>
        <v>Date check - OK</v>
      </c>
      <c r="G1058" s="68"/>
      <c r="H1058" s="162" t="s">
        <v>279</v>
      </c>
      <c r="I1058" s="173">
        <v>150735.53351548137</v>
      </c>
      <c r="J1058" s="168">
        <f>IFERROR(MIN('MP Calculations'!$E$30/I1058,1),"-")</f>
        <v>0.24630200300931615</v>
      </c>
      <c r="K1058" s="12"/>
      <c r="L1058" s="159">
        <v>60.941752000000001</v>
      </c>
      <c r="M1058" s="187" t="s">
        <v>280</v>
      </c>
      <c r="N1058" s="272">
        <v>560.03424299999995</v>
      </c>
      <c r="O1058" s="186">
        <f t="shared" si="52"/>
        <v>34129.46794841373</v>
      </c>
      <c r="P1058" s="186">
        <f t="shared" si="53"/>
        <v>8406.1563173365575</v>
      </c>
      <c r="Q1058" s="215">
        <f>IF(P1058="-",0,P1058/(1+'General inputs'!$H$30)^'MP Calculations'!$C$40)</f>
        <v>18672.502606803802</v>
      </c>
    </row>
    <row r="1059" spans="3:17">
      <c r="C1059" s="159"/>
      <c r="D1059" s="165" t="s">
        <v>292</v>
      </c>
      <c r="E1059" s="162">
        <v>27131</v>
      </c>
      <c r="F1059" s="166" t="str">
        <f t="shared" si="51"/>
        <v>Date check - OK</v>
      </c>
      <c r="G1059" s="68"/>
      <c r="H1059" s="162" t="s">
        <v>279</v>
      </c>
      <c r="I1059" s="173">
        <v>150735.53351548137</v>
      </c>
      <c r="J1059" s="168">
        <f>IFERROR(MIN('MP Calculations'!$E$30/I1059,1),"-")</f>
        <v>0.24630200300931615</v>
      </c>
      <c r="K1059" s="12"/>
      <c r="L1059" s="159">
        <v>104.590146</v>
      </c>
      <c r="M1059" s="187" t="s">
        <v>280</v>
      </c>
      <c r="N1059" s="272">
        <v>560.03424299999995</v>
      </c>
      <c r="O1059" s="186">
        <f t="shared" si="52"/>
        <v>58574.063240369476</v>
      </c>
      <c r="P1059" s="186">
        <f t="shared" si="53"/>
        <v>14426.909100497358</v>
      </c>
      <c r="Q1059" s="215">
        <f>IF(P1059="-",0,P1059/(1+'General inputs'!$H$30)^'MP Calculations'!$C$40)</f>
        <v>32046.334569294802</v>
      </c>
    </row>
    <row r="1060" spans="3:17">
      <c r="C1060" s="159"/>
      <c r="D1060" s="165" t="s">
        <v>292</v>
      </c>
      <c r="E1060" s="162">
        <v>27131</v>
      </c>
      <c r="F1060" s="166" t="str">
        <f t="shared" si="51"/>
        <v>Date check - OK</v>
      </c>
      <c r="G1060" s="68"/>
      <c r="H1060" s="162" t="s">
        <v>279</v>
      </c>
      <c r="I1060" s="173">
        <v>150735.53351548137</v>
      </c>
      <c r="J1060" s="168">
        <f>IFERROR(MIN('MP Calculations'!$E$30/I1060,1),"-")</f>
        <v>0.24630200300931615</v>
      </c>
      <c r="K1060" s="12"/>
      <c r="L1060" s="159">
        <v>1.000103</v>
      </c>
      <c r="M1060" s="187" t="s">
        <v>280</v>
      </c>
      <c r="N1060" s="272">
        <v>560.03424299999995</v>
      </c>
      <c r="O1060" s="186">
        <f t="shared" si="52"/>
        <v>560.09192652702893</v>
      </c>
      <c r="P1060" s="186">
        <f t="shared" si="53"/>
        <v>137.95176337295396</v>
      </c>
      <c r="Q1060" s="215">
        <f>IF(P1060="-",0,P1060/(1+'General inputs'!$H$30)^'MP Calculations'!$C$40)</f>
        <v>306.43073527935832</v>
      </c>
    </row>
    <row r="1061" spans="3:17">
      <c r="C1061" s="159"/>
      <c r="D1061" s="165" t="s">
        <v>292</v>
      </c>
      <c r="E1061" s="162">
        <v>27131</v>
      </c>
      <c r="F1061" s="166" t="str">
        <f t="shared" si="51"/>
        <v>Date check - OK</v>
      </c>
      <c r="G1061" s="68"/>
      <c r="H1061" s="162" t="s">
        <v>279</v>
      </c>
      <c r="I1061" s="173">
        <v>150735.53351548137</v>
      </c>
      <c r="J1061" s="168">
        <f>IFERROR(MIN('MP Calculations'!$E$30/I1061,1),"-")</f>
        <v>0.24630200300931615</v>
      </c>
      <c r="K1061" s="12"/>
      <c r="L1061" s="159">
        <v>56.248381999999999</v>
      </c>
      <c r="M1061" s="187" t="s">
        <v>280</v>
      </c>
      <c r="N1061" s="272">
        <v>560.03424299999995</v>
      </c>
      <c r="O1061" s="186">
        <f t="shared" si="52"/>
        <v>31501.020033344823</v>
      </c>
      <c r="P1061" s="186">
        <f t="shared" si="53"/>
        <v>7758.764331049425</v>
      </c>
      <c r="Q1061" s="215">
        <f>IF(P1061="-",0,P1061/(1+'General inputs'!$H$30)^'MP Calculations'!$C$40)</f>
        <v>17234.457905369971</v>
      </c>
    </row>
    <row r="1062" spans="3:17">
      <c r="C1062" s="159"/>
      <c r="D1062" s="165" t="s">
        <v>292</v>
      </c>
      <c r="E1062" s="162">
        <v>27131</v>
      </c>
      <c r="F1062" s="166" t="str">
        <f t="shared" si="51"/>
        <v>Date check - OK</v>
      </c>
      <c r="G1062" s="68"/>
      <c r="H1062" s="162" t="s">
        <v>279</v>
      </c>
      <c r="I1062" s="173">
        <v>150735.53351548137</v>
      </c>
      <c r="J1062" s="168">
        <f>IFERROR(MIN('MP Calculations'!$E$30/I1062,1),"-")</f>
        <v>0.24630200300931615</v>
      </c>
      <c r="K1062" s="12"/>
      <c r="L1062" s="159">
        <v>158.30241000000001</v>
      </c>
      <c r="M1062" s="187" t="s">
        <v>280</v>
      </c>
      <c r="N1062" s="272">
        <v>560.03424299999995</v>
      </c>
      <c r="O1062" s="186">
        <f t="shared" si="52"/>
        <v>88654.770349425628</v>
      </c>
      <c r="P1062" s="186">
        <f t="shared" si="53"/>
        <v>21835.847513394463</v>
      </c>
      <c r="Q1062" s="215">
        <f>IF(P1062="-",0,P1062/(1+'General inputs'!$H$30)^'MP Calculations'!$C$40)</f>
        <v>48503.728008809543</v>
      </c>
    </row>
    <row r="1063" spans="3:17">
      <c r="C1063" s="159"/>
      <c r="D1063" s="165" t="s">
        <v>292</v>
      </c>
      <c r="E1063" s="162">
        <v>27131</v>
      </c>
      <c r="F1063" s="166" t="str">
        <f t="shared" si="51"/>
        <v>Date check - OK</v>
      </c>
      <c r="G1063" s="68"/>
      <c r="H1063" s="162" t="s">
        <v>279</v>
      </c>
      <c r="I1063" s="173">
        <v>150735.53351548137</v>
      </c>
      <c r="J1063" s="168">
        <f>IFERROR(MIN('MP Calculations'!$E$30/I1063,1),"-")</f>
        <v>0.24630200300931615</v>
      </c>
      <c r="K1063" s="12"/>
      <c r="L1063" s="159">
        <v>62.987124999999999</v>
      </c>
      <c r="M1063" s="187" t="s">
        <v>280</v>
      </c>
      <c r="N1063" s="272">
        <v>560.03424299999995</v>
      </c>
      <c r="O1063" s="186">
        <f t="shared" si="52"/>
        <v>35274.946868121369</v>
      </c>
      <c r="P1063" s="186">
        <f t="shared" si="53"/>
        <v>8688.290069665496</v>
      </c>
      <c r="Q1063" s="215">
        <f>IF(P1063="-",0,P1063/(1+'General inputs'!$H$30)^'MP Calculations'!$C$40)</f>
        <v>19299.203208952327</v>
      </c>
    </row>
    <row r="1064" spans="3:17">
      <c r="C1064" s="159"/>
      <c r="D1064" s="165" t="s">
        <v>292</v>
      </c>
      <c r="E1064" s="162">
        <v>27131</v>
      </c>
      <c r="F1064" s="166" t="str">
        <f t="shared" si="51"/>
        <v>Date check - OK</v>
      </c>
      <c r="G1064" s="68"/>
      <c r="H1064" s="162" t="s">
        <v>279</v>
      </c>
      <c r="I1064" s="173">
        <v>150735.53351548137</v>
      </c>
      <c r="J1064" s="168">
        <f>IFERROR(MIN('MP Calculations'!$E$30/I1064,1),"-")</f>
        <v>0.24630200300931615</v>
      </c>
      <c r="K1064" s="12"/>
      <c r="L1064" s="159">
        <v>49.789979000000002</v>
      </c>
      <c r="M1064" s="187" t="s">
        <v>280</v>
      </c>
      <c r="N1064" s="272">
        <v>560.03424299999995</v>
      </c>
      <c r="O1064" s="186">
        <f t="shared" si="52"/>
        <v>27884.093198250896</v>
      </c>
      <c r="P1064" s="186">
        <f t="shared" si="53"/>
        <v>6867.9080068276444</v>
      </c>
      <c r="Q1064" s="215">
        <f>IF(P1064="-",0,P1064/(1+'General inputs'!$H$30)^'MP Calculations'!$C$40)</f>
        <v>15255.608546833488</v>
      </c>
    </row>
    <row r="1065" spans="3:17">
      <c r="C1065" s="159"/>
      <c r="D1065" s="165" t="s">
        <v>292</v>
      </c>
      <c r="E1065" s="162">
        <v>27131</v>
      </c>
      <c r="F1065" s="166" t="str">
        <f t="shared" si="51"/>
        <v>Date check - OK</v>
      </c>
      <c r="G1065" s="68"/>
      <c r="H1065" s="162" t="s">
        <v>279</v>
      </c>
      <c r="I1065" s="173">
        <v>150735.53351548137</v>
      </c>
      <c r="J1065" s="168">
        <f>IFERROR(MIN('MP Calculations'!$E$30/I1065,1),"-")</f>
        <v>0.24630200300931615</v>
      </c>
      <c r="K1065" s="12"/>
      <c r="L1065" s="159">
        <v>73.002967999999996</v>
      </c>
      <c r="M1065" s="187" t="s">
        <v>280</v>
      </c>
      <c r="N1065" s="272">
        <v>560.03424299999995</v>
      </c>
      <c r="O1065" s="186">
        <f t="shared" si="52"/>
        <v>40884.161920633218</v>
      </c>
      <c r="P1065" s="186">
        <f t="shared" si="53"/>
        <v>10069.850972409171</v>
      </c>
      <c r="Q1065" s="215">
        <f>IF(P1065="-",0,P1065/(1+'General inputs'!$H$30)^'MP Calculations'!$C$40)</f>
        <v>22368.049252742432</v>
      </c>
    </row>
    <row r="1066" spans="3:17">
      <c r="C1066" s="159"/>
      <c r="D1066" s="165" t="s">
        <v>292</v>
      </c>
      <c r="E1066" s="162">
        <v>27131</v>
      </c>
      <c r="F1066" s="166" t="str">
        <f t="shared" si="51"/>
        <v>Date check - OK</v>
      </c>
      <c r="G1066" s="68"/>
      <c r="H1066" s="162" t="s">
        <v>279</v>
      </c>
      <c r="I1066" s="173">
        <v>150735.53351548137</v>
      </c>
      <c r="J1066" s="168">
        <f>IFERROR(MIN('MP Calculations'!$E$30/I1066,1),"-")</f>
        <v>0.24630200300931615</v>
      </c>
      <c r="K1066" s="12"/>
      <c r="L1066" s="159">
        <v>7.9980770000000003</v>
      </c>
      <c r="M1066" s="187" t="s">
        <v>280</v>
      </c>
      <c r="N1066" s="272">
        <v>560.03424299999995</v>
      </c>
      <c r="O1066" s="186">
        <f t="shared" si="52"/>
        <v>4479.1969981507109</v>
      </c>
      <c r="P1066" s="186">
        <f t="shared" si="53"/>
        <v>1103.2351925178364</v>
      </c>
      <c r="Q1066" s="215">
        <f>IF(P1066="-",0,P1066/(1+'General inputs'!$H$30)^'MP Calculations'!$C$40)</f>
        <v>2450.6042036979438</v>
      </c>
    </row>
    <row r="1067" spans="3:17">
      <c r="C1067" s="159"/>
      <c r="D1067" s="165" t="s">
        <v>292</v>
      </c>
      <c r="E1067" s="162">
        <v>27131</v>
      </c>
      <c r="F1067" s="166" t="str">
        <f t="shared" si="51"/>
        <v>Date check - OK</v>
      </c>
      <c r="G1067" s="68"/>
      <c r="H1067" s="162" t="s">
        <v>279</v>
      </c>
      <c r="I1067" s="173">
        <v>150735.53351548137</v>
      </c>
      <c r="J1067" s="168">
        <f>IFERROR(MIN('MP Calculations'!$E$30/I1067,1),"-")</f>
        <v>0.24630200300931615</v>
      </c>
      <c r="K1067" s="12"/>
      <c r="L1067" s="159">
        <v>71.919132000000005</v>
      </c>
      <c r="M1067" s="187" t="s">
        <v>280</v>
      </c>
      <c r="N1067" s="272">
        <v>560.03424299999995</v>
      </c>
      <c r="O1067" s="186">
        <f t="shared" si="52"/>
        <v>40277.176646837077</v>
      </c>
      <c r="P1067" s="186">
        <f t="shared" si="53"/>
        <v>9920.3492836760233</v>
      </c>
      <c r="Q1067" s="215">
        <f>IF(P1067="-",0,P1067/(1+'General inputs'!$H$30)^'MP Calculations'!$C$40)</f>
        <v>22035.962795245319</v>
      </c>
    </row>
    <row r="1068" spans="3:17">
      <c r="C1068" s="159"/>
      <c r="D1068" s="165" t="s">
        <v>292</v>
      </c>
      <c r="E1068" s="162">
        <v>27131</v>
      </c>
      <c r="F1068" s="166" t="str">
        <f t="shared" si="51"/>
        <v>Date check - OK</v>
      </c>
      <c r="G1068" s="68"/>
      <c r="H1068" s="162" t="s">
        <v>279</v>
      </c>
      <c r="I1068" s="173">
        <v>150735.53351548137</v>
      </c>
      <c r="J1068" s="168">
        <f>IFERROR(MIN('MP Calculations'!$E$30/I1068,1),"-")</f>
        <v>0.24630200300931615</v>
      </c>
      <c r="K1068" s="12"/>
      <c r="L1068" s="159">
        <v>0.29489799999999999</v>
      </c>
      <c r="M1068" s="187" t="s">
        <v>280</v>
      </c>
      <c r="N1068" s="272">
        <v>560.03424299999995</v>
      </c>
      <c r="O1068" s="186">
        <f t="shared" si="52"/>
        <v>165.15297819221399</v>
      </c>
      <c r="P1068" s="186">
        <f t="shared" si="53"/>
        <v>40.677509331696214</v>
      </c>
      <c r="Q1068" s="215">
        <f>IF(P1068="-",0,P1068/(1+'General inputs'!$H$30)^'MP Calculations'!$C$40)</f>
        <v>90.35650425247421</v>
      </c>
    </row>
    <row r="1069" spans="3:17">
      <c r="C1069" s="159"/>
      <c r="D1069" s="165" t="s">
        <v>292</v>
      </c>
      <c r="E1069" s="162">
        <v>27131</v>
      </c>
      <c r="F1069" s="166" t="str">
        <f t="shared" si="51"/>
        <v>Date check - OK</v>
      </c>
      <c r="G1069" s="68"/>
      <c r="H1069" s="162" t="s">
        <v>279</v>
      </c>
      <c r="I1069" s="173">
        <v>150735.53351548137</v>
      </c>
      <c r="J1069" s="168">
        <f>IFERROR(MIN('MP Calculations'!$E$30/I1069,1),"-")</f>
        <v>0.24630200300931615</v>
      </c>
      <c r="K1069" s="12"/>
      <c r="L1069" s="159">
        <v>1.6601859999999999</v>
      </c>
      <c r="M1069" s="187" t="s">
        <v>280</v>
      </c>
      <c r="N1069" s="272">
        <v>560.03424299999995</v>
      </c>
      <c r="O1069" s="186">
        <f t="shared" si="52"/>
        <v>929.76100974919791</v>
      </c>
      <c r="P1069" s="186">
        <f t="shared" si="53"/>
        <v>229.00199902119178</v>
      </c>
      <c r="Q1069" s="215">
        <f>IF(P1069="-",0,P1069/(1+'General inputs'!$H$30)^'MP Calculations'!$C$40)</f>
        <v>508.67962267936082</v>
      </c>
    </row>
    <row r="1070" spans="3:17">
      <c r="C1070" s="159"/>
      <c r="D1070" s="165" t="s">
        <v>292</v>
      </c>
      <c r="E1070" s="162">
        <v>27131</v>
      </c>
      <c r="F1070" s="166" t="str">
        <f t="shared" si="51"/>
        <v>Date check - OK</v>
      </c>
      <c r="G1070" s="68"/>
      <c r="H1070" s="162" t="s">
        <v>279</v>
      </c>
      <c r="I1070" s="173">
        <v>150735.53351548137</v>
      </c>
      <c r="J1070" s="168">
        <f>IFERROR(MIN('MP Calculations'!$E$30/I1070,1),"-")</f>
        <v>0.24630200300931615</v>
      </c>
      <c r="K1070" s="12"/>
      <c r="L1070" s="159">
        <v>1.630536</v>
      </c>
      <c r="M1070" s="187" t="s">
        <v>280</v>
      </c>
      <c r="N1070" s="272">
        <v>560.03424299999995</v>
      </c>
      <c r="O1070" s="186">
        <f t="shared" si="52"/>
        <v>913.15599444424788</v>
      </c>
      <c r="P1070" s="186">
        <f t="shared" si="53"/>
        <v>224.91215049158222</v>
      </c>
      <c r="Q1070" s="215">
        <f>IF(P1070="-",0,P1070/(1+'General inputs'!$H$30)^'MP Calculations'!$C$40)</f>
        <v>499.59488710609185</v>
      </c>
    </row>
    <row r="1071" spans="3:17">
      <c r="C1071" s="159"/>
      <c r="D1071" s="165" t="s">
        <v>292</v>
      </c>
      <c r="E1071" s="162">
        <v>27131</v>
      </c>
      <c r="F1071" s="166" t="str">
        <f t="shared" si="51"/>
        <v>Date check - OK</v>
      </c>
      <c r="G1071" s="68"/>
      <c r="H1071" s="162" t="s">
        <v>279</v>
      </c>
      <c r="I1071" s="173">
        <v>150735.53351548137</v>
      </c>
      <c r="J1071" s="168">
        <f>IFERROR(MIN('MP Calculations'!$E$30/I1071,1),"-")</f>
        <v>0.24630200300931615</v>
      </c>
      <c r="K1071" s="12"/>
      <c r="L1071" s="159">
        <v>2.560292</v>
      </c>
      <c r="M1071" s="187" t="s">
        <v>280</v>
      </c>
      <c r="N1071" s="272">
        <v>560.03424299999995</v>
      </c>
      <c r="O1071" s="186">
        <f t="shared" si="52"/>
        <v>1433.8511920789558</v>
      </c>
      <c r="P1071" s="186">
        <f t="shared" si="53"/>
        <v>353.1604206263425</v>
      </c>
      <c r="Q1071" s="215">
        <f>IF(P1071="-",0,P1071/(1+'General inputs'!$H$30)^'MP Calculations'!$C$40)</f>
        <v>784.47135953982615</v>
      </c>
    </row>
    <row r="1072" spans="3:17">
      <c r="C1072" s="159"/>
      <c r="D1072" s="165" t="s">
        <v>292</v>
      </c>
      <c r="E1072" s="162">
        <v>27131</v>
      </c>
      <c r="F1072" s="166" t="str">
        <f t="shared" si="51"/>
        <v>Date check - OK</v>
      </c>
      <c r="G1072" s="68"/>
      <c r="H1072" s="162" t="s">
        <v>279</v>
      </c>
      <c r="I1072" s="173">
        <v>150735.53351548137</v>
      </c>
      <c r="J1072" s="168">
        <f>IFERROR(MIN('MP Calculations'!$E$30/I1072,1),"-")</f>
        <v>0.24630200300931615</v>
      </c>
      <c r="K1072" s="12"/>
      <c r="L1072" s="159">
        <v>0.20302999999999999</v>
      </c>
      <c r="M1072" s="187" t="s">
        <v>280</v>
      </c>
      <c r="N1072" s="272">
        <v>560.03424299999995</v>
      </c>
      <c r="O1072" s="186">
        <f t="shared" si="52"/>
        <v>113.70375235628998</v>
      </c>
      <c r="P1072" s="186">
        <f t="shared" si="53"/>
        <v>28.005461955029475</v>
      </c>
      <c r="Q1072" s="215">
        <f>IF(P1072="-",0,P1072/(1+'General inputs'!$H$30)^'MP Calculations'!$C$40)</f>
        <v>62.208224736620245</v>
      </c>
    </row>
    <row r="1073" spans="3:17">
      <c r="C1073" s="159"/>
      <c r="D1073" s="165" t="s">
        <v>292</v>
      </c>
      <c r="E1073" s="162">
        <v>27131</v>
      </c>
      <c r="F1073" s="166" t="str">
        <f t="shared" si="51"/>
        <v>Date check - OK</v>
      </c>
      <c r="G1073" s="68"/>
      <c r="H1073" s="162" t="s">
        <v>279</v>
      </c>
      <c r="I1073" s="173">
        <v>150735.53351548137</v>
      </c>
      <c r="J1073" s="168">
        <f>IFERROR(MIN('MP Calculations'!$E$30/I1073,1),"-")</f>
        <v>0.24630200300931615</v>
      </c>
      <c r="K1073" s="12"/>
      <c r="L1073" s="159">
        <v>1.043461</v>
      </c>
      <c r="M1073" s="187" t="s">
        <v>280</v>
      </c>
      <c r="N1073" s="272">
        <v>560.03424299999995</v>
      </c>
      <c r="O1073" s="186">
        <f t="shared" si="52"/>
        <v>584.37389123502294</v>
      </c>
      <c r="P1073" s="186">
        <f t="shared" si="53"/>
        <v>143.9324599175344</v>
      </c>
      <c r="Q1073" s="215">
        <f>IF(P1073="-",0,P1073/(1+'General inputs'!$H$30)^'MP Calculations'!$C$40)</f>
        <v>319.71559075948625</v>
      </c>
    </row>
    <row r="1074" spans="3:17">
      <c r="C1074" s="159"/>
      <c r="D1074" s="165" t="s">
        <v>292</v>
      </c>
      <c r="E1074" s="162">
        <v>27131</v>
      </c>
      <c r="F1074" s="166" t="str">
        <f t="shared" si="51"/>
        <v>Date check - OK</v>
      </c>
      <c r="G1074" s="68"/>
      <c r="H1074" s="162" t="s">
        <v>279</v>
      </c>
      <c r="I1074" s="173">
        <v>150735.53351548137</v>
      </c>
      <c r="J1074" s="168">
        <f>IFERROR(MIN('MP Calculations'!$E$30/I1074,1),"-")</f>
        <v>0.24630200300931615</v>
      </c>
      <c r="K1074" s="12"/>
      <c r="L1074" s="159">
        <v>3.4918770000000001</v>
      </c>
      <c r="M1074" s="187" t="s">
        <v>280</v>
      </c>
      <c r="N1074" s="272">
        <v>560.03424299999995</v>
      </c>
      <c r="O1074" s="186">
        <f t="shared" si="52"/>
        <v>1955.570692344111</v>
      </c>
      <c r="P1074" s="186">
        <f t="shared" si="53"/>
        <v>481.66097855066971</v>
      </c>
      <c r="Q1074" s="215">
        <f>IF(P1074="-",0,P1074/(1+'General inputs'!$H$30)^'MP Calculations'!$C$40)</f>
        <v>1069.9082360667651</v>
      </c>
    </row>
    <row r="1075" spans="3:17">
      <c r="C1075" s="159"/>
      <c r="D1075" s="165" t="s">
        <v>292</v>
      </c>
      <c r="E1075" s="162">
        <v>27131</v>
      </c>
      <c r="F1075" s="166" t="str">
        <f t="shared" si="51"/>
        <v>Date check - OK</v>
      </c>
      <c r="G1075" s="68"/>
      <c r="H1075" s="162" t="s">
        <v>279</v>
      </c>
      <c r="I1075" s="173">
        <v>150735.53351548137</v>
      </c>
      <c r="J1075" s="168">
        <f>IFERROR(MIN('MP Calculations'!$E$30/I1075,1),"-")</f>
        <v>0.24630200300931615</v>
      </c>
      <c r="K1075" s="12"/>
      <c r="L1075" s="159">
        <v>276.15622000000002</v>
      </c>
      <c r="M1075" s="187" t="s">
        <v>280</v>
      </c>
      <c r="N1075" s="272">
        <v>560.03424299999995</v>
      </c>
      <c r="O1075" s="186">
        <f t="shared" si="52"/>
        <v>154656.93961744144</v>
      </c>
      <c r="P1075" s="186">
        <f t="shared" si="53"/>
        <v>38092.314007066685</v>
      </c>
      <c r="Q1075" s="215">
        <f>IF(P1075="-",0,P1075/(1+'General inputs'!$H$30)^'MP Calculations'!$C$40)</f>
        <v>84614.038300623259</v>
      </c>
    </row>
    <row r="1076" spans="3:17">
      <c r="C1076" s="159"/>
      <c r="D1076" s="165" t="s">
        <v>292</v>
      </c>
      <c r="E1076" s="162">
        <v>27131</v>
      </c>
      <c r="F1076" s="166" t="str">
        <f t="shared" si="51"/>
        <v>Date check - OK</v>
      </c>
      <c r="G1076" s="68"/>
      <c r="H1076" s="162" t="s">
        <v>279</v>
      </c>
      <c r="I1076" s="173">
        <v>150735.53351548137</v>
      </c>
      <c r="J1076" s="168">
        <f>IFERROR(MIN('MP Calculations'!$E$30/I1076,1),"-")</f>
        <v>0.24630200300931615</v>
      </c>
      <c r="K1076" s="12"/>
      <c r="L1076" s="159">
        <v>1.0283439999999999</v>
      </c>
      <c r="M1076" s="187" t="s">
        <v>280</v>
      </c>
      <c r="N1076" s="272">
        <v>560.03424299999995</v>
      </c>
      <c r="O1076" s="186">
        <f t="shared" si="52"/>
        <v>575.90785358359187</v>
      </c>
      <c r="P1076" s="186">
        <f t="shared" si="53"/>
        <v>141.84725788643465</v>
      </c>
      <c r="Q1076" s="215">
        <f>IF(P1076="-",0,P1076/(1+'General inputs'!$H$30)^'MP Calculations'!$C$40)</f>
        <v>315.08375441341184</v>
      </c>
    </row>
    <row r="1077" spans="3:17">
      <c r="C1077" s="159"/>
      <c r="D1077" s="165" t="s">
        <v>292</v>
      </c>
      <c r="E1077" s="162">
        <v>27131</v>
      </c>
      <c r="F1077" s="166" t="str">
        <f t="shared" si="51"/>
        <v>Date check - OK</v>
      </c>
      <c r="G1077" s="68"/>
      <c r="H1077" s="162" t="s">
        <v>279</v>
      </c>
      <c r="I1077" s="173">
        <v>150735.53351548137</v>
      </c>
      <c r="J1077" s="168">
        <f>IFERROR(MIN('MP Calculations'!$E$30/I1077,1),"-")</f>
        <v>0.24630200300931615</v>
      </c>
      <c r="K1077" s="12"/>
      <c r="L1077" s="159">
        <v>192.54691800000001</v>
      </c>
      <c r="M1077" s="187" t="s">
        <v>280</v>
      </c>
      <c r="N1077" s="272">
        <v>560.03424299999995</v>
      </c>
      <c r="O1077" s="186">
        <f t="shared" si="52"/>
        <v>107832.86746411306</v>
      </c>
      <c r="P1077" s="186">
        <f t="shared" si="53"/>
        <v>26559.451246649165</v>
      </c>
      <c r="Q1077" s="215">
        <f>IF(P1077="-",0,P1077/(1+'General inputs'!$H$30)^'MP Calculations'!$C$40)</f>
        <v>58996.217048158353</v>
      </c>
    </row>
    <row r="1078" spans="3:17">
      <c r="C1078" s="159"/>
      <c r="D1078" s="165" t="s">
        <v>292</v>
      </c>
      <c r="E1078" s="162">
        <v>27131</v>
      </c>
      <c r="F1078" s="166" t="str">
        <f t="shared" si="51"/>
        <v>Date check - OK</v>
      </c>
      <c r="G1078" s="68"/>
      <c r="H1078" s="162" t="s">
        <v>279</v>
      </c>
      <c r="I1078" s="173">
        <v>150735.53351548137</v>
      </c>
      <c r="J1078" s="168">
        <f>IFERROR(MIN('MP Calculations'!$E$30/I1078,1),"-")</f>
        <v>0.24630200300931615</v>
      </c>
      <c r="K1078" s="12"/>
      <c r="L1078" s="159">
        <v>1.9122349999999999</v>
      </c>
      <c r="M1078" s="187" t="s">
        <v>280</v>
      </c>
      <c r="N1078" s="272">
        <v>560.03424299999995</v>
      </c>
      <c r="O1078" s="186">
        <f t="shared" si="52"/>
        <v>1070.9170806631048</v>
      </c>
      <c r="P1078" s="186">
        <f t="shared" si="53"/>
        <v>263.76902202421212</v>
      </c>
      <c r="Q1078" s="215">
        <f>IF(P1078="-",0,P1078/(1+'General inputs'!$H$30)^'MP Calculations'!$C$40)</f>
        <v>585.90722863237454</v>
      </c>
    </row>
    <row r="1079" spans="3:17">
      <c r="C1079" s="159"/>
      <c r="D1079" s="165" t="s">
        <v>292</v>
      </c>
      <c r="E1079" s="162">
        <v>27131</v>
      </c>
      <c r="F1079" s="166" t="str">
        <f t="shared" si="51"/>
        <v>Date check - OK</v>
      </c>
      <c r="G1079" s="68"/>
      <c r="H1079" s="162" t="s">
        <v>279</v>
      </c>
      <c r="I1079" s="173">
        <v>150735.53351548137</v>
      </c>
      <c r="J1079" s="168">
        <f>IFERROR(MIN('MP Calculations'!$E$30/I1079,1),"-")</f>
        <v>0.24630200300931615</v>
      </c>
      <c r="K1079" s="12"/>
      <c r="L1079" s="159">
        <v>1.1992620000000001</v>
      </c>
      <c r="M1079" s="187" t="s">
        <v>280</v>
      </c>
      <c r="N1079" s="272">
        <v>560.03424299999995</v>
      </c>
      <c r="O1079" s="186">
        <f t="shared" si="52"/>
        <v>671.62778632866593</v>
      </c>
      <c r="P1079" s="186">
        <f t="shared" si="53"/>
        <v>165.42326904946341</v>
      </c>
      <c r="Q1079" s="215">
        <f>IF(P1079="-",0,P1079/(1+'General inputs'!$H$30)^'MP Calculations'!$C$40)</f>
        <v>367.45288880504688</v>
      </c>
    </row>
    <row r="1080" spans="3:17">
      <c r="C1080" s="159"/>
      <c r="D1080" s="165" t="s">
        <v>278</v>
      </c>
      <c r="E1080" s="162">
        <v>27131</v>
      </c>
      <c r="F1080" s="166" t="str">
        <f t="shared" si="51"/>
        <v>Date check - OK</v>
      </c>
      <c r="G1080" s="68"/>
      <c r="H1080" s="162" t="s">
        <v>279</v>
      </c>
      <c r="I1080" s="173">
        <v>150735.53351548137</v>
      </c>
      <c r="J1080" s="168">
        <f>IFERROR(MIN('MP Calculations'!$E$30/I1080,1),"-")</f>
        <v>0.24630200300931615</v>
      </c>
      <c r="K1080" s="12"/>
      <c r="L1080" s="159">
        <v>1.24796</v>
      </c>
      <c r="M1080" s="187" t="s">
        <v>280</v>
      </c>
      <c r="N1080" s="272">
        <v>192.78728599999999</v>
      </c>
      <c r="O1080" s="186">
        <f t="shared" si="52"/>
        <v>240.59082143655999</v>
      </c>
      <c r="P1080" s="186">
        <f t="shared" si="53"/>
        <v>59.258001225481443</v>
      </c>
      <c r="Q1080" s="215">
        <f>IF(P1080="-",0,P1080/(1+'General inputs'!$H$30)^'MP Calculations'!$C$40)</f>
        <v>131.62914661422474</v>
      </c>
    </row>
    <row r="1081" spans="3:17">
      <c r="C1081" s="159"/>
      <c r="D1081" s="165" t="s">
        <v>278</v>
      </c>
      <c r="E1081" s="162">
        <v>27131</v>
      </c>
      <c r="F1081" s="166" t="str">
        <f t="shared" si="51"/>
        <v>Date check - OK</v>
      </c>
      <c r="G1081" s="68"/>
      <c r="H1081" s="162" t="s">
        <v>279</v>
      </c>
      <c r="I1081" s="173">
        <v>150735.53351548137</v>
      </c>
      <c r="J1081" s="168">
        <f>IFERROR(MIN('MP Calculations'!$E$30/I1081,1),"-")</f>
        <v>0.24630200300931615</v>
      </c>
      <c r="K1081" s="12"/>
      <c r="L1081" s="159">
        <v>0.69882299999999997</v>
      </c>
      <c r="M1081" s="187" t="s">
        <v>280</v>
      </c>
      <c r="N1081" s="272">
        <v>192.78728599999999</v>
      </c>
      <c r="O1081" s="186">
        <f t="shared" si="52"/>
        <v>134.72418956437798</v>
      </c>
      <c r="P1081" s="186">
        <f t="shared" si="53"/>
        <v>33.182837743513105</v>
      </c>
      <c r="Q1081" s="215">
        <f>IF(P1081="-",0,P1081/(1+'General inputs'!$H$30)^'MP Calculations'!$C$40)</f>
        <v>73.708672653284054</v>
      </c>
    </row>
    <row r="1082" spans="3:17">
      <c r="C1082" s="159"/>
      <c r="D1082" s="165" t="s">
        <v>292</v>
      </c>
      <c r="E1082" s="162">
        <v>27131</v>
      </c>
      <c r="F1082" s="166" t="str">
        <f t="shared" si="51"/>
        <v>Date check - OK</v>
      </c>
      <c r="G1082" s="68"/>
      <c r="H1082" s="162" t="s">
        <v>279</v>
      </c>
      <c r="I1082" s="173">
        <v>150735.53351548137</v>
      </c>
      <c r="J1082" s="168">
        <f>IFERROR(MIN('MP Calculations'!$E$30/I1082,1),"-")</f>
        <v>0.24630200300931615</v>
      </c>
      <c r="K1082" s="12"/>
      <c r="L1082" s="159">
        <v>18.181999000000001</v>
      </c>
      <c r="M1082" s="187" t="s">
        <v>280</v>
      </c>
      <c r="N1082" s="272">
        <v>560.03424299999995</v>
      </c>
      <c r="O1082" s="186">
        <f t="shared" si="52"/>
        <v>10182.542046191757</v>
      </c>
      <c r="P1082" s="186">
        <f t="shared" si="53"/>
        <v>2507.9805017036101</v>
      </c>
      <c r="Q1082" s="215">
        <f>IF(P1082="-",0,P1082/(1+'General inputs'!$H$30)^'MP Calculations'!$C$40)</f>
        <v>5570.9495146185518</v>
      </c>
    </row>
    <row r="1083" spans="3:17">
      <c r="C1083" s="159"/>
      <c r="D1083" s="165" t="s">
        <v>292</v>
      </c>
      <c r="E1083" s="162">
        <v>27131</v>
      </c>
      <c r="F1083" s="166" t="str">
        <f t="shared" si="51"/>
        <v>Date check - OK</v>
      </c>
      <c r="G1083" s="68"/>
      <c r="H1083" s="162" t="s">
        <v>279</v>
      </c>
      <c r="I1083" s="173">
        <v>150735.53351548137</v>
      </c>
      <c r="J1083" s="168">
        <f>IFERROR(MIN('MP Calculations'!$E$30/I1083,1),"-")</f>
        <v>0.24630200300931615</v>
      </c>
      <c r="K1083" s="12"/>
      <c r="L1083" s="159">
        <v>126.596473</v>
      </c>
      <c r="M1083" s="187" t="s">
        <v>280</v>
      </c>
      <c r="N1083" s="272">
        <v>560.03424299999995</v>
      </c>
      <c r="O1083" s="186">
        <f t="shared" si="52"/>
        <v>70898.359923024938</v>
      </c>
      <c r="P1083" s="186">
        <f t="shared" si="53"/>
        <v>17462.408059116467</v>
      </c>
      <c r="Q1083" s="215">
        <f>IF(P1083="-",0,P1083/(1+'General inputs'!$H$30)^'MP Calculations'!$C$40)</f>
        <v>38789.055032495089</v>
      </c>
    </row>
    <row r="1084" spans="3:17">
      <c r="C1084" s="159"/>
      <c r="D1084" s="165" t="s">
        <v>291</v>
      </c>
      <c r="E1084" s="162">
        <v>27191</v>
      </c>
      <c r="F1084" s="166" t="str">
        <f t="shared" si="51"/>
        <v>Date check - OK</v>
      </c>
      <c r="G1084" s="68"/>
      <c r="H1084" s="162" t="s">
        <v>279</v>
      </c>
      <c r="I1084" s="173">
        <v>150735.53351548137</v>
      </c>
      <c r="J1084" s="168">
        <f>IFERROR(MIN('MP Calculations'!$E$30/I1084,1),"-")</f>
        <v>0.24630200300931615</v>
      </c>
      <c r="K1084" s="12"/>
      <c r="L1084" s="159">
        <v>16.797146000000001</v>
      </c>
      <c r="M1084" s="187" t="s">
        <v>280</v>
      </c>
      <c r="N1084" s="272">
        <v>297.51652200000001</v>
      </c>
      <c r="O1084" s="186">
        <f t="shared" si="52"/>
        <v>4997.4284574462126</v>
      </c>
      <c r="P1084" s="186">
        <f t="shared" si="53"/>
        <v>1230.8766389647592</v>
      </c>
      <c r="Q1084" s="215">
        <f>IF(P1084="-",0,P1084/(1+'General inputs'!$H$30)^'MP Calculations'!$C$40)</f>
        <v>2734.1327453455651</v>
      </c>
    </row>
    <row r="1085" spans="3:17">
      <c r="C1085" s="159"/>
      <c r="D1085" s="165" t="s">
        <v>291</v>
      </c>
      <c r="E1085" s="162">
        <v>27191</v>
      </c>
      <c r="F1085" s="166" t="str">
        <f t="shared" si="51"/>
        <v>Date check - OK</v>
      </c>
      <c r="G1085" s="68"/>
      <c r="H1085" s="162" t="s">
        <v>279</v>
      </c>
      <c r="I1085" s="173">
        <v>150735.53351548137</v>
      </c>
      <c r="J1085" s="168">
        <f>IFERROR(MIN('MP Calculations'!$E$30/I1085,1),"-")</f>
        <v>0.24630200300931615</v>
      </c>
      <c r="K1085" s="12"/>
      <c r="L1085" s="159">
        <v>57.587826</v>
      </c>
      <c r="M1085" s="187" t="s">
        <v>280</v>
      </c>
      <c r="N1085" s="272">
        <v>297.51652200000001</v>
      </c>
      <c r="O1085" s="186">
        <f t="shared" si="52"/>
        <v>17133.329701061171</v>
      </c>
      <c r="P1085" s="186">
        <f t="shared" si="53"/>
        <v>4219.9734235903743</v>
      </c>
      <c r="Q1085" s="215">
        <f>IF(P1085="-",0,P1085/(1+'General inputs'!$H$30)^'MP Calculations'!$C$40)</f>
        <v>9373.7805696195464</v>
      </c>
    </row>
    <row r="1086" spans="3:17">
      <c r="C1086" s="159"/>
      <c r="D1086" s="165" t="s">
        <v>291</v>
      </c>
      <c r="E1086" s="162">
        <v>27191</v>
      </c>
      <c r="F1086" s="166" t="str">
        <f t="shared" si="51"/>
        <v>Date check - OK</v>
      </c>
      <c r="G1086" s="68"/>
      <c r="H1086" s="162" t="s">
        <v>279</v>
      </c>
      <c r="I1086" s="173">
        <v>150735.53351548137</v>
      </c>
      <c r="J1086" s="168">
        <f>IFERROR(MIN('MP Calculations'!$E$30/I1086,1),"-")</f>
        <v>0.24630200300931615</v>
      </c>
      <c r="K1086" s="12"/>
      <c r="L1086" s="159">
        <v>50.189045999999998</v>
      </c>
      <c r="M1086" s="187" t="s">
        <v>280</v>
      </c>
      <c r="N1086" s="272">
        <v>297.51652200000001</v>
      </c>
      <c r="O1086" s="186">
        <f t="shared" si="52"/>
        <v>14932.070408418012</v>
      </c>
      <c r="P1086" s="186">
        <f t="shared" si="53"/>
        <v>3677.7988506694937</v>
      </c>
      <c r="Q1086" s="215">
        <f>IF(P1086="-",0,P1086/(1+'General inputs'!$H$30)^'MP Calculations'!$C$40)</f>
        <v>8169.4541516907011</v>
      </c>
    </row>
    <row r="1087" spans="3:17">
      <c r="C1087" s="159"/>
      <c r="D1087" s="165" t="s">
        <v>291</v>
      </c>
      <c r="E1087" s="162">
        <v>27191</v>
      </c>
      <c r="F1087" s="166" t="str">
        <f t="shared" si="51"/>
        <v>Date check - OK</v>
      </c>
      <c r="G1087" s="68"/>
      <c r="H1087" s="162" t="s">
        <v>279</v>
      </c>
      <c r="I1087" s="173">
        <v>150735.53351548137</v>
      </c>
      <c r="J1087" s="168">
        <f>IFERROR(MIN('MP Calculations'!$E$30/I1087,1),"-")</f>
        <v>0.24630200300931615</v>
      </c>
      <c r="K1087" s="12"/>
      <c r="L1087" s="159">
        <v>10.697395999999999</v>
      </c>
      <c r="M1087" s="187" t="s">
        <v>280</v>
      </c>
      <c r="N1087" s="272">
        <v>297.51652200000001</v>
      </c>
      <c r="O1087" s="186">
        <f t="shared" si="52"/>
        <v>3182.6520523767122</v>
      </c>
      <c r="P1087" s="186">
        <f t="shared" si="53"/>
        <v>783.89357538209515</v>
      </c>
      <c r="Q1087" s="215">
        <f>IF(P1087="-",0,P1087/(1+'General inputs'!$H$30)^'MP Calculations'!$C$40)</f>
        <v>1741.2541805333278</v>
      </c>
    </row>
    <row r="1088" spans="3:17">
      <c r="C1088" s="159"/>
      <c r="D1088" s="165" t="s">
        <v>291</v>
      </c>
      <c r="E1088" s="162">
        <v>27191</v>
      </c>
      <c r="F1088" s="166" t="str">
        <f t="shared" si="51"/>
        <v>Date check - OK</v>
      </c>
      <c r="G1088" s="68"/>
      <c r="H1088" s="162" t="s">
        <v>279</v>
      </c>
      <c r="I1088" s="173">
        <v>150735.53351548137</v>
      </c>
      <c r="J1088" s="168">
        <f>IFERROR(MIN('MP Calculations'!$E$30/I1088,1),"-")</f>
        <v>0.24630200300931615</v>
      </c>
      <c r="K1088" s="12"/>
      <c r="L1088" s="159">
        <v>2.4280469999999998</v>
      </c>
      <c r="M1088" s="187" t="s">
        <v>280</v>
      </c>
      <c r="N1088" s="272">
        <v>297.51652200000001</v>
      </c>
      <c r="O1088" s="186">
        <f t="shared" si="52"/>
        <v>722.38409869253394</v>
      </c>
      <c r="P1088" s="186">
        <f t="shared" si="53"/>
        <v>177.92465045005062</v>
      </c>
      <c r="Q1088" s="215">
        <f>IF(P1088="-",0,P1088/(1+'General inputs'!$H$30)^'MP Calculations'!$C$40)</f>
        <v>395.22206986461049</v>
      </c>
    </row>
    <row r="1089" spans="3:17">
      <c r="C1089" s="159"/>
      <c r="D1089" s="165" t="s">
        <v>282</v>
      </c>
      <c r="E1089" s="162">
        <v>27206</v>
      </c>
      <c r="F1089" s="166" t="str">
        <f t="shared" si="51"/>
        <v>Date check - OK</v>
      </c>
      <c r="G1089" s="68"/>
      <c r="H1089" s="162" t="s">
        <v>279</v>
      </c>
      <c r="I1089" s="173">
        <v>150735.53351548137</v>
      </c>
      <c r="J1089" s="168">
        <f>IFERROR(MIN('MP Calculations'!$E$30/I1089,1),"-")</f>
        <v>0.24630200300931615</v>
      </c>
      <c r="K1089" s="12"/>
      <c r="L1089" s="159">
        <v>2.7745839999999999</v>
      </c>
      <c r="M1089" s="187" t="s">
        <v>280</v>
      </c>
      <c r="N1089" s="272">
        <v>237.97403299999999</v>
      </c>
      <c r="O1089" s="186">
        <f t="shared" si="52"/>
        <v>660.27894437727196</v>
      </c>
      <c r="P1089" s="186">
        <f t="shared" si="53"/>
        <v>162.62802654499893</v>
      </c>
      <c r="Q1089" s="215">
        <f>IF(P1089="-",0,P1089/(1+'General inputs'!$H$30)^'MP Calculations'!$C$40)</f>
        <v>361.24384736197754</v>
      </c>
    </row>
    <row r="1090" spans="3:17">
      <c r="C1090" s="159"/>
      <c r="D1090" s="165" t="s">
        <v>282</v>
      </c>
      <c r="E1090" s="162">
        <v>27206</v>
      </c>
      <c r="F1090" s="166" t="str">
        <f t="shared" si="51"/>
        <v>Date check - OK</v>
      </c>
      <c r="G1090" s="68"/>
      <c r="H1090" s="162" t="s">
        <v>279</v>
      </c>
      <c r="I1090" s="173">
        <v>150735.53351548137</v>
      </c>
      <c r="J1090" s="168">
        <f>IFERROR(MIN('MP Calculations'!$E$30/I1090,1),"-")</f>
        <v>0.24630200300931615</v>
      </c>
      <c r="K1090" s="12"/>
      <c r="L1090" s="159">
        <v>143.86936299999999</v>
      </c>
      <c r="M1090" s="187" t="s">
        <v>280</v>
      </c>
      <c r="N1090" s="272">
        <v>237.97403299999999</v>
      </c>
      <c r="O1090" s="186">
        <f t="shared" si="52"/>
        <v>34237.172538250976</v>
      </c>
      <c r="P1090" s="186">
        <f t="shared" si="53"/>
        <v>8432.6841735467679</v>
      </c>
      <c r="Q1090" s="215">
        <f>IF(P1090="-",0,P1090/(1+'General inputs'!$H$30)^'MP Calculations'!$C$40)</f>
        <v>18731.428642144889</v>
      </c>
    </row>
    <row r="1091" spans="3:17">
      <c r="C1091" s="159"/>
      <c r="D1091" s="165" t="s">
        <v>282</v>
      </c>
      <c r="E1091" s="162">
        <v>27206</v>
      </c>
      <c r="F1091" s="166" t="str">
        <f t="shared" si="51"/>
        <v>Date check - OK</v>
      </c>
      <c r="G1091" s="68"/>
      <c r="H1091" s="162" t="s">
        <v>279</v>
      </c>
      <c r="I1091" s="173">
        <v>150735.53351548137</v>
      </c>
      <c r="J1091" s="168">
        <f>IFERROR(MIN('MP Calculations'!$E$30/I1091,1),"-")</f>
        <v>0.24630200300931615</v>
      </c>
      <c r="K1091" s="12"/>
      <c r="L1091" s="159">
        <v>5.3987340000000001</v>
      </c>
      <c r="M1091" s="187" t="s">
        <v>280</v>
      </c>
      <c r="N1091" s="272">
        <v>237.97403299999999</v>
      </c>
      <c r="O1091" s="186">
        <f t="shared" si="52"/>
        <v>1284.7585030742221</v>
      </c>
      <c r="P1091" s="186">
        <f t="shared" si="53"/>
        <v>316.43859269043156</v>
      </c>
      <c r="Q1091" s="215">
        <f>IF(P1091="-",0,P1091/(1+'General inputs'!$H$30)^'MP Calculations'!$C$40)</f>
        <v>702.90156688134823</v>
      </c>
    </row>
    <row r="1092" spans="3:17">
      <c r="C1092" s="159"/>
      <c r="D1092" s="165" t="s">
        <v>282</v>
      </c>
      <c r="E1092" s="162">
        <v>27206</v>
      </c>
      <c r="F1092" s="166" t="str">
        <f t="shared" si="51"/>
        <v>Date check - OK</v>
      </c>
      <c r="G1092" s="68"/>
      <c r="H1092" s="162" t="s">
        <v>279</v>
      </c>
      <c r="I1092" s="173">
        <v>150735.53351548137</v>
      </c>
      <c r="J1092" s="168">
        <f>IFERROR(MIN('MP Calculations'!$E$30/I1092,1),"-")</f>
        <v>0.24630200300931615</v>
      </c>
      <c r="K1092" s="12"/>
      <c r="L1092" s="159">
        <v>47.610942999999999</v>
      </c>
      <c r="M1092" s="187" t="s">
        <v>280</v>
      </c>
      <c r="N1092" s="272">
        <v>237.97403299999999</v>
      </c>
      <c r="O1092" s="186">
        <f t="shared" si="52"/>
        <v>11330.168120643119</v>
      </c>
      <c r="P1092" s="186">
        <f t="shared" si="53"/>
        <v>2790.6431025466991</v>
      </c>
      <c r="Q1092" s="215">
        <f>IF(P1092="-",0,P1092/(1+'General inputs'!$H$30)^'MP Calculations'!$C$40)</f>
        <v>6198.8248421571707</v>
      </c>
    </row>
    <row r="1093" spans="3:17">
      <c r="C1093" s="159"/>
      <c r="D1093" s="165" t="s">
        <v>282</v>
      </c>
      <c r="E1093" s="162">
        <v>27206</v>
      </c>
      <c r="F1093" s="166" t="str">
        <f t="shared" si="51"/>
        <v>Date check - OK</v>
      </c>
      <c r="G1093" s="68"/>
      <c r="H1093" s="162" t="s">
        <v>279</v>
      </c>
      <c r="I1093" s="173">
        <v>150735.53351548137</v>
      </c>
      <c r="J1093" s="168">
        <f>IFERROR(MIN('MP Calculations'!$E$30/I1093,1),"-")</f>
        <v>0.24630200300931615</v>
      </c>
      <c r="K1093" s="12"/>
      <c r="L1093" s="159">
        <v>24.020779000000001</v>
      </c>
      <c r="M1093" s="187" t="s">
        <v>280</v>
      </c>
      <c r="N1093" s="272">
        <v>237.97403299999999</v>
      </c>
      <c r="O1093" s="186">
        <f t="shared" si="52"/>
        <v>5716.3216544317074</v>
      </c>
      <c r="P1093" s="186">
        <f t="shared" si="53"/>
        <v>1407.9414733320575</v>
      </c>
      <c r="Q1093" s="215">
        <f>IF(P1093="-",0,P1093/(1+'General inputs'!$H$30)^'MP Calculations'!$C$40)</f>
        <v>3127.4449151987455</v>
      </c>
    </row>
    <row r="1094" spans="3:17">
      <c r="C1094" s="159"/>
      <c r="D1094" s="165" t="s">
        <v>282</v>
      </c>
      <c r="E1094" s="162">
        <v>27206</v>
      </c>
      <c r="F1094" s="166" t="str">
        <f t="shared" si="51"/>
        <v>Date check - OK</v>
      </c>
      <c r="G1094" s="68"/>
      <c r="H1094" s="162" t="s">
        <v>279</v>
      </c>
      <c r="I1094" s="173">
        <v>150735.53351548137</v>
      </c>
      <c r="J1094" s="168">
        <f>IFERROR(MIN('MP Calculations'!$E$30/I1094,1),"-")</f>
        <v>0.24630200300931615</v>
      </c>
      <c r="K1094" s="12"/>
      <c r="L1094" s="159">
        <v>17.326682999999999</v>
      </c>
      <c r="M1094" s="187" t="s">
        <v>280</v>
      </c>
      <c r="N1094" s="272">
        <v>237.97403299999999</v>
      </c>
      <c r="O1094" s="186">
        <f t="shared" si="52"/>
        <v>4123.3006320225386</v>
      </c>
      <c r="P1094" s="186">
        <f t="shared" si="53"/>
        <v>1015.5772046767305</v>
      </c>
      <c r="Q1094" s="215">
        <f>IF(P1094="-",0,P1094/(1+'General inputs'!$H$30)^'MP Calculations'!$C$40)</f>
        <v>2255.8904790560932</v>
      </c>
    </row>
    <row r="1095" spans="3:17">
      <c r="C1095" s="159"/>
      <c r="D1095" s="165" t="s">
        <v>282</v>
      </c>
      <c r="E1095" s="162">
        <v>27206</v>
      </c>
      <c r="F1095" s="166" t="str">
        <f t="shared" si="51"/>
        <v>Date check - OK</v>
      </c>
      <c r="G1095" s="68"/>
      <c r="H1095" s="162" t="s">
        <v>279</v>
      </c>
      <c r="I1095" s="173">
        <v>150735.53351548137</v>
      </c>
      <c r="J1095" s="168">
        <f>IFERROR(MIN('MP Calculations'!$E$30/I1095,1),"-")</f>
        <v>0.24630200300931615</v>
      </c>
      <c r="K1095" s="12"/>
      <c r="L1095" s="159">
        <v>3.934447</v>
      </c>
      <c r="M1095" s="187" t="s">
        <v>280</v>
      </c>
      <c r="N1095" s="272">
        <v>237.97403299999999</v>
      </c>
      <c r="O1095" s="186">
        <f t="shared" si="52"/>
        <v>936.29622021475097</v>
      </c>
      <c r="P1095" s="186">
        <f t="shared" si="53"/>
        <v>230.61163444894493</v>
      </c>
      <c r="Q1095" s="215">
        <f>IF(P1095="-",0,P1095/(1+'General inputs'!$H$30)^'MP Calculations'!$C$40)</f>
        <v>512.25508815800515</v>
      </c>
    </row>
    <row r="1096" spans="3:17">
      <c r="C1096" s="159"/>
      <c r="D1096" s="165" t="s">
        <v>282</v>
      </c>
      <c r="E1096" s="162">
        <v>27206</v>
      </c>
      <c r="F1096" s="166" t="str">
        <f t="shared" si="51"/>
        <v>Date check - OK</v>
      </c>
      <c r="G1096" s="68"/>
      <c r="H1096" s="162" t="s">
        <v>279</v>
      </c>
      <c r="I1096" s="173">
        <v>150735.53351548137</v>
      </c>
      <c r="J1096" s="168">
        <f>IFERROR(MIN('MP Calculations'!$E$30/I1096,1),"-")</f>
        <v>0.24630200300931615</v>
      </c>
      <c r="K1096" s="12"/>
      <c r="L1096" s="159">
        <v>4.4157869999999999</v>
      </c>
      <c r="M1096" s="187" t="s">
        <v>280</v>
      </c>
      <c r="N1096" s="272">
        <v>237.97403299999999</v>
      </c>
      <c r="O1096" s="186">
        <f t="shared" si="52"/>
        <v>1050.8426412589708</v>
      </c>
      <c r="P1096" s="186">
        <f t="shared" si="53"/>
        <v>258.82464738968474</v>
      </c>
      <c r="Q1096" s="215">
        <f>IF(P1096="-",0,P1096/(1+'General inputs'!$H$30)^'MP Calculations'!$C$40)</f>
        <v>574.92434361727896</v>
      </c>
    </row>
    <row r="1097" spans="3:17">
      <c r="C1097" s="159"/>
      <c r="D1097" s="165" t="s">
        <v>282</v>
      </c>
      <c r="E1097" s="162">
        <v>27206</v>
      </c>
      <c r="F1097" s="166" t="str">
        <f t="shared" si="51"/>
        <v>Date check - OK</v>
      </c>
      <c r="G1097" s="68"/>
      <c r="H1097" s="162" t="s">
        <v>279</v>
      </c>
      <c r="I1097" s="173">
        <v>150735.53351548137</v>
      </c>
      <c r="J1097" s="168">
        <f>IFERROR(MIN('MP Calculations'!$E$30/I1097,1),"-")</f>
        <v>0.24630200300931615</v>
      </c>
      <c r="K1097" s="12"/>
      <c r="L1097" s="159">
        <v>14.874355</v>
      </c>
      <c r="M1097" s="187" t="s">
        <v>280</v>
      </c>
      <c r="N1097" s="272">
        <v>237.97403299999999</v>
      </c>
      <c r="O1097" s="186">
        <f t="shared" si="52"/>
        <v>3539.7102476237146</v>
      </c>
      <c r="P1097" s="186">
        <f t="shared" si="53"/>
        <v>871.83772406232333</v>
      </c>
      <c r="Q1097" s="215">
        <f>IF(P1097="-",0,P1097/(1+'General inputs'!$H$30)^'MP Calculations'!$C$40)</f>
        <v>1936.6035511009459</v>
      </c>
    </row>
    <row r="1098" spans="3:17">
      <c r="C1098" s="159"/>
      <c r="D1098" s="165" t="s">
        <v>282</v>
      </c>
      <c r="E1098" s="162">
        <v>27206</v>
      </c>
      <c r="F1098" s="166" t="str">
        <f t="shared" si="51"/>
        <v>Date check - OK</v>
      </c>
      <c r="G1098" s="68"/>
      <c r="H1098" s="162" t="s">
        <v>279</v>
      </c>
      <c r="I1098" s="173">
        <v>150735.53351548137</v>
      </c>
      <c r="J1098" s="168">
        <f>IFERROR(MIN('MP Calculations'!$E$30/I1098,1),"-")</f>
        <v>0.24630200300931615</v>
      </c>
      <c r="K1098" s="12"/>
      <c r="L1098" s="159">
        <v>161.36535699999999</v>
      </c>
      <c r="M1098" s="187" t="s">
        <v>280</v>
      </c>
      <c r="N1098" s="272">
        <v>237.97403299999999</v>
      </c>
      <c r="O1098" s="186">
        <f t="shared" si="52"/>
        <v>38400.764791774774</v>
      </c>
      <c r="P1098" s="186">
        <f t="shared" si="53"/>
        <v>9458.1852853037526</v>
      </c>
      <c r="Q1098" s="215">
        <f>IF(P1098="-",0,P1098/(1+'General inputs'!$H$30)^'MP Calculations'!$C$40)</f>
        <v>21009.36298689065</v>
      </c>
    </row>
    <row r="1099" spans="3:17">
      <c r="C1099" s="159"/>
      <c r="D1099" s="165" t="s">
        <v>282</v>
      </c>
      <c r="E1099" s="162">
        <v>27206</v>
      </c>
      <c r="F1099" s="166" t="str">
        <f t="shared" si="51"/>
        <v>Date check - OK</v>
      </c>
      <c r="G1099" s="68"/>
      <c r="H1099" s="162" t="s">
        <v>279</v>
      </c>
      <c r="I1099" s="173">
        <v>150735.53351548137</v>
      </c>
      <c r="J1099" s="168">
        <f>IFERROR(MIN('MP Calculations'!$E$30/I1099,1),"-")</f>
        <v>0.24630200300931615</v>
      </c>
      <c r="K1099" s="12"/>
      <c r="L1099" s="159">
        <v>3.4796779999999998</v>
      </c>
      <c r="M1099" s="187" t="s">
        <v>280</v>
      </c>
      <c r="N1099" s="272">
        <v>237.97403299999999</v>
      </c>
      <c r="O1099" s="186">
        <f t="shared" si="52"/>
        <v>828.07300720137391</v>
      </c>
      <c r="P1099" s="186">
        <f t="shared" si="53"/>
        <v>203.95604031164626</v>
      </c>
      <c r="Q1099" s="215">
        <f>IF(P1099="-",0,P1099/(1+'General inputs'!$H$30)^'MP Calculations'!$C$40)</f>
        <v>453.04530996388326</v>
      </c>
    </row>
    <row r="1100" spans="3:17">
      <c r="C1100" s="159"/>
      <c r="D1100" s="165" t="s">
        <v>282</v>
      </c>
      <c r="E1100" s="162">
        <v>27206</v>
      </c>
      <c r="F1100" s="166" t="str">
        <f t="shared" si="51"/>
        <v>Date check - OK</v>
      </c>
      <c r="G1100" s="68"/>
      <c r="H1100" s="162" t="s">
        <v>279</v>
      </c>
      <c r="I1100" s="173">
        <v>150735.53351548137</v>
      </c>
      <c r="J1100" s="168">
        <f>IFERROR(MIN('MP Calculations'!$E$30/I1100,1),"-")</f>
        <v>0.24630200300931615</v>
      </c>
      <c r="K1100" s="12"/>
      <c r="L1100" s="159">
        <v>18.992474000000001</v>
      </c>
      <c r="M1100" s="187" t="s">
        <v>280</v>
      </c>
      <c r="N1100" s="272">
        <v>237.97403299999999</v>
      </c>
      <c r="O1100" s="186">
        <f t="shared" si="52"/>
        <v>4519.7156344276418</v>
      </c>
      <c r="P1100" s="186">
        <f t="shared" si="53"/>
        <v>1113.2150137920503</v>
      </c>
      <c r="Q1100" s="215">
        <f>IF(P1100="-",0,P1100/(1+'General inputs'!$H$30)^'MP Calculations'!$C$40)</f>
        <v>2472.7722709719105</v>
      </c>
    </row>
    <row r="1101" spans="3:17">
      <c r="C1101" s="159"/>
      <c r="D1101" s="165" t="s">
        <v>282</v>
      </c>
      <c r="E1101" s="162">
        <v>27206</v>
      </c>
      <c r="F1101" s="166" t="str">
        <f t="shared" si="51"/>
        <v>Date check - OK</v>
      </c>
      <c r="G1101" s="68"/>
      <c r="H1101" s="162" t="s">
        <v>279</v>
      </c>
      <c r="I1101" s="173">
        <v>150735.53351548137</v>
      </c>
      <c r="J1101" s="168">
        <f>IFERROR(MIN('MP Calculations'!$E$30/I1101,1),"-")</f>
        <v>0.24630200300931615</v>
      </c>
      <c r="K1101" s="12"/>
      <c r="L1101" s="159">
        <v>11.282237</v>
      </c>
      <c r="M1101" s="187" t="s">
        <v>280</v>
      </c>
      <c r="N1101" s="272">
        <v>237.97403299999999</v>
      </c>
      <c r="O1101" s="186">
        <f t="shared" si="52"/>
        <v>2684.8794401518212</v>
      </c>
      <c r="P1101" s="186">
        <f t="shared" si="53"/>
        <v>661.29118394792488</v>
      </c>
      <c r="Q1101" s="215">
        <f>IF(P1101="-",0,P1101/(1+'General inputs'!$H$30)^'MP Calculations'!$C$40)</f>
        <v>1468.9188363839969</v>
      </c>
    </row>
    <row r="1102" spans="3:17">
      <c r="C1102" s="159"/>
      <c r="D1102" s="165" t="s">
        <v>282</v>
      </c>
      <c r="E1102" s="162">
        <v>27206</v>
      </c>
      <c r="F1102" s="166" t="str">
        <f t="shared" si="51"/>
        <v>Date check - OK</v>
      </c>
      <c r="G1102" s="68"/>
      <c r="H1102" s="162" t="s">
        <v>279</v>
      </c>
      <c r="I1102" s="173">
        <v>150735.53351548137</v>
      </c>
      <c r="J1102" s="168">
        <f>IFERROR(MIN('MP Calculations'!$E$30/I1102,1),"-")</f>
        <v>0.24630200300931615</v>
      </c>
      <c r="K1102" s="12"/>
      <c r="L1102" s="159">
        <v>0.59940099999999996</v>
      </c>
      <c r="M1102" s="187" t="s">
        <v>280</v>
      </c>
      <c r="N1102" s="272">
        <v>237.97403299999999</v>
      </c>
      <c r="O1102" s="186">
        <f t="shared" si="52"/>
        <v>142.64187335423298</v>
      </c>
      <c r="P1102" s="186">
        <f t="shared" si="53"/>
        <v>35.132979120148789</v>
      </c>
      <c r="Q1102" s="215">
        <f>IF(P1102="-",0,P1102/(1+'General inputs'!$H$30)^'MP Calculations'!$C$40)</f>
        <v>78.040500252512345</v>
      </c>
    </row>
    <row r="1103" spans="3:17">
      <c r="C1103" s="159"/>
      <c r="D1103" s="165" t="s">
        <v>282</v>
      </c>
      <c r="E1103" s="162">
        <v>27206</v>
      </c>
      <c r="F1103" s="166" t="str">
        <f t="shared" si="51"/>
        <v>Date check - OK</v>
      </c>
      <c r="G1103" s="68"/>
      <c r="H1103" s="162" t="s">
        <v>279</v>
      </c>
      <c r="I1103" s="173">
        <v>150735.53351548137</v>
      </c>
      <c r="J1103" s="168">
        <f>IFERROR(MIN('MP Calculations'!$E$30/I1103,1),"-")</f>
        <v>0.24630200300931615</v>
      </c>
      <c r="K1103" s="12"/>
      <c r="L1103" s="159">
        <v>46.631960999999997</v>
      </c>
      <c r="M1103" s="187" t="s">
        <v>280</v>
      </c>
      <c r="N1103" s="272">
        <v>237.97403299999999</v>
      </c>
      <c r="O1103" s="186">
        <f t="shared" si="52"/>
        <v>11097.195825868712</v>
      </c>
      <c r="P1103" s="186">
        <f t="shared" si="53"/>
        <v>2733.2615596980859</v>
      </c>
      <c r="Q1103" s="215">
        <f>IF(P1103="-",0,P1103/(1+'General inputs'!$H$30)^'MP Calculations'!$C$40)</f>
        <v>6071.3638519048936</v>
      </c>
    </row>
    <row r="1104" spans="3:17">
      <c r="C1104" s="159"/>
      <c r="D1104" s="165" t="s">
        <v>282</v>
      </c>
      <c r="E1104" s="162">
        <v>27206</v>
      </c>
      <c r="F1104" s="166" t="str">
        <f t="shared" si="51"/>
        <v>Date check - OK</v>
      </c>
      <c r="G1104" s="68"/>
      <c r="H1104" s="162" t="s">
        <v>279</v>
      </c>
      <c r="I1104" s="173">
        <v>150735.53351548137</v>
      </c>
      <c r="J1104" s="168">
        <f>IFERROR(MIN('MP Calculations'!$E$30/I1104,1),"-")</f>
        <v>0.24630200300931615</v>
      </c>
      <c r="K1104" s="12"/>
      <c r="L1104" s="159">
        <v>5.6685210000000001</v>
      </c>
      <c r="M1104" s="187" t="s">
        <v>280</v>
      </c>
      <c r="N1104" s="272">
        <v>237.97403299999999</v>
      </c>
      <c r="O1104" s="186">
        <f t="shared" si="52"/>
        <v>1348.960803515193</v>
      </c>
      <c r="P1104" s="186">
        <f t="shared" si="53"/>
        <v>332.25174788684859</v>
      </c>
      <c r="Q1104" s="215">
        <f>IF(P1104="-",0,P1104/(1+'General inputs'!$H$30)^'MP Calculations'!$C$40)</f>
        <v>738.02715466252391</v>
      </c>
    </row>
    <row r="1105" spans="3:17">
      <c r="C1105" s="159"/>
      <c r="D1105" s="165" t="s">
        <v>282</v>
      </c>
      <c r="E1105" s="162">
        <v>27206</v>
      </c>
      <c r="F1105" s="166" t="str">
        <f t="shared" si="51"/>
        <v>Date check - OK</v>
      </c>
      <c r="G1105" s="68"/>
      <c r="H1105" s="162" t="s">
        <v>279</v>
      </c>
      <c r="I1105" s="173">
        <v>150735.53351548137</v>
      </c>
      <c r="J1105" s="168">
        <f>IFERROR(MIN('MP Calculations'!$E$30/I1105,1),"-")</f>
        <v>0.24630200300931615</v>
      </c>
      <c r="K1105" s="12"/>
      <c r="L1105" s="159">
        <v>72.393428999999998</v>
      </c>
      <c r="M1105" s="187" t="s">
        <v>280</v>
      </c>
      <c r="N1105" s="272">
        <v>237.97403299999999</v>
      </c>
      <c r="O1105" s="186">
        <f t="shared" si="52"/>
        <v>17227.756261829156</v>
      </c>
      <c r="P1105" s="186">
        <f t="shared" si="53"/>
        <v>4243.2308746448098</v>
      </c>
      <c r="Q1105" s="215">
        <f>IF(P1105="-",0,P1105/(1+'General inputs'!$H$30)^'MP Calculations'!$C$40)</f>
        <v>9425.4420899443503</v>
      </c>
    </row>
    <row r="1106" spans="3:17">
      <c r="C1106" s="159"/>
      <c r="D1106" s="165" t="s">
        <v>282</v>
      </c>
      <c r="E1106" s="162">
        <v>27206</v>
      </c>
      <c r="F1106" s="166" t="str">
        <f t="shared" si="51"/>
        <v>Date check - OK</v>
      </c>
      <c r="G1106" s="68"/>
      <c r="H1106" s="162" t="s">
        <v>279</v>
      </c>
      <c r="I1106" s="173">
        <v>150735.53351548137</v>
      </c>
      <c r="J1106" s="168">
        <f>IFERROR(MIN('MP Calculations'!$E$30/I1106,1),"-")</f>
        <v>0.24630200300931615</v>
      </c>
      <c r="K1106" s="12"/>
      <c r="L1106" s="159">
        <v>17.325953999999999</v>
      </c>
      <c r="M1106" s="187" t="s">
        <v>280</v>
      </c>
      <c r="N1106" s="272">
        <v>237.97403299999999</v>
      </c>
      <c r="O1106" s="186">
        <f t="shared" si="52"/>
        <v>4123.1271489524815</v>
      </c>
      <c r="P1106" s="186">
        <f t="shared" si="53"/>
        <v>1015.5344754490873</v>
      </c>
      <c r="Q1106" s="215">
        <f>IF(P1106="-",0,P1106/(1+'General inputs'!$H$30)^'MP Calculations'!$C$40)</f>
        <v>2255.7955650925128</v>
      </c>
    </row>
    <row r="1107" spans="3:17">
      <c r="C1107" s="159"/>
      <c r="D1107" s="165" t="s">
        <v>301</v>
      </c>
      <c r="E1107" s="162">
        <v>27210</v>
      </c>
      <c r="F1107" s="166" t="str">
        <f t="shared" si="51"/>
        <v>Date check - OK</v>
      </c>
      <c r="G1107" s="68"/>
      <c r="H1107" s="162" t="s">
        <v>279</v>
      </c>
      <c r="I1107" s="173">
        <v>150735.53351548137</v>
      </c>
      <c r="J1107" s="168">
        <f>IFERROR(MIN('MP Calculations'!$E$30/I1107,1),"-")</f>
        <v>0.24630200300931615</v>
      </c>
      <c r="K1107" s="12"/>
      <c r="L1107" s="159">
        <v>1</v>
      </c>
      <c r="M1107" s="187" t="s">
        <v>284</v>
      </c>
      <c r="N1107" s="272">
        <v>18188.264053999999</v>
      </c>
      <c r="O1107" s="186">
        <f t="shared" si="52"/>
        <v>18188.264053999999</v>
      </c>
      <c r="P1107" s="186">
        <f t="shared" si="53"/>
        <v>4479.8058677625449</v>
      </c>
      <c r="Q1107" s="215">
        <f>IF(P1107="-",0,P1107/(1+'General inputs'!$H$30)^'MP Calculations'!$C$40)</f>
        <v>9950.9435211496111</v>
      </c>
    </row>
    <row r="1108" spans="3:17">
      <c r="C1108" s="159"/>
      <c r="D1108" s="165" t="s">
        <v>302</v>
      </c>
      <c r="E1108" s="162">
        <v>27210</v>
      </c>
      <c r="F1108" s="166" t="str">
        <f t="shared" si="51"/>
        <v>Date check - OK</v>
      </c>
      <c r="G1108" s="68"/>
      <c r="H1108" s="162" t="s">
        <v>279</v>
      </c>
      <c r="I1108" s="173">
        <v>150735.53351548137</v>
      </c>
      <c r="J1108" s="168">
        <f>IFERROR(MIN('MP Calculations'!$E$30/I1108,1),"-")</f>
        <v>0.24630200300931615</v>
      </c>
      <c r="K1108" s="12"/>
      <c r="L1108" s="159">
        <v>1</v>
      </c>
      <c r="M1108" s="187" t="s">
        <v>284</v>
      </c>
      <c r="N1108" s="272">
        <v>18188.264053999999</v>
      </c>
      <c r="O1108" s="186">
        <f t="shared" si="52"/>
        <v>18188.264053999999</v>
      </c>
      <c r="P1108" s="186">
        <f t="shared" si="53"/>
        <v>4479.8058677625449</v>
      </c>
      <c r="Q1108" s="215">
        <f>IF(P1108="-",0,P1108/(1+'General inputs'!$H$30)^'MP Calculations'!$C$40)</f>
        <v>9950.9435211496111</v>
      </c>
    </row>
    <row r="1109" spans="3:17">
      <c r="C1109" s="159"/>
      <c r="D1109" s="165" t="s">
        <v>300</v>
      </c>
      <c r="E1109" s="162">
        <v>27210</v>
      </c>
      <c r="F1109" s="166" t="str">
        <f t="shared" si="51"/>
        <v>Date check - OK</v>
      </c>
      <c r="G1109" s="68"/>
      <c r="H1109" s="162" t="s">
        <v>279</v>
      </c>
      <c r="I1109" s="173">
        <v>150735.53351548137</v>
      </c>
      <c r="J1109" s="168">
        <f>IFERROR(MIN('MP Calculations'!$E$30/I1109,1),"-")</f>
        <v>0.24630200300931615</v>
      </c>
      <c r="K1109" s="12"/>
      <c r="L1109" s="159">
        <v>1</v>
      </c>
      <c r="M1109" s="187" t="s">
        <v>284</v>
      </c>
      <c r="N1109" s="272">
        <v>4219.3932889999996</v>
      </c>
      <c r="O1109" s="186">
        <f t="shared" si="52"/>
        <v>4219.3932889999996</v>
      </c>
      <c r="P1109" s="186">
        <f t="shared" si="53"/>
        <v>1039.2450185647663</v>
      </c>
      <c r="Q1109" s="215">
        <f>IF(P1109="-",0,P1109/(1+'General inputs'!$H$30)^'MP Calculations'!$C$40)</f>
        <v>2308.4635338314674</v>
      </c>
    </row>
    <row r="1110" spans="3:17">
      <c r="C1110" s="159"/>
      <c r="D1110" s="165" t="s">
        <v>292</v>
      </c>
      <c r="E1110" s="162">
        <v>27218</v>
      </c>
      <c r="F1110" s="166" t="str">
        <f t="shared" si="51"/>
        <v>Date check - OK</v>
      </c>
      <c r="G1110" s="68"/>
      <c r="H1110" s="162" t="s">
        <v>279</v>
      </c>
      <c r="I1110" s="173">
        <v>150735.53351548137</v>
      </c>
      <c r="J1110" s="168">
        <f>IFERROR(MIN('MP Calculations'!$E$30/I1110,1),"-")</f>
        <v>0.24630200300931615</v>
      </c>
      <c r="K1110" s="12"/>
      <c r="L1110" s="159">
        <v>3.2992180000000002</v>
      </c>
      <c r="M1110" s="187" t="s">
        <v>280</v>
      </c>
      <c r="N1110" s="272">
        <v>560.03424299999995</v>
      </c>
      <c r="O1110" s="186">
        <f t="shared" si="52"/>
        <v>1847.6750551219739</v>
      </c>
      <c r="P1110" s="186">
        <f t="shared" si="53"/>
        <v>455.08606698689078</v>
      </c>
      <c r="Q1110" s="215">
        <f>IF(P1110="-",0,P1110/(1+'General inputs'!$H$30)^'MP Calculations'!$C$40)</f>
        <v>1010.8776771861438</v>
      </c>
    </row>
    <row r="1111" spans="3:17">
      <c r="C1111" s="159"/>
      <c r="D1111" s="165" t="s">
        <v>292</v>
      </c>
      <c r="E1111" s="162">
        <v>27218</v>
      </c>
      <c r="F1111" s="166" t="str">
        <f t="shared" ref="F1111:F1167" si="54">IF(E1111="","-",IF(OR(E1111&lt;$E$15,E1111&gt;$E$16),"ERROR - date outside of range","Date check - OK"))</f>
        <v>Date check - OK</v>
      </c>
      <c r="G1111" s="68"/>
      <c r="H1111" s="162" t="s">
        <v>279</v>
      </c>
      <c r="I1111" s="173">
        <v>150735.53351548137</v>
      </c>
      <c r="J1111" s="168">
        <f>IFERROR(MIN('MP Calculations'!$E$30/I1111,1),"-")</f>
        <v>0.24630200300931615</v>
      </c>
      <c r="K1111" s="12"/>
      <c r="L1111" s="159">
        <v>2.0693820000000001</v>
      </c>
      <c r="M1111" s="187" t="s">
        <v>280</v>
      </c>
      <c r="N1111" s="272">
        <v>560.03424299999995</v>
      </c>
      <c r="O1111" s="186">
        <f t="shared" ref="O1111:O1174" si="55">IF(N1111="","-",L1111*N1111)</f>
        <v>1158.9247818478259</v>
      </c>
      <c r="P1111" s="186">
        <f t="shared" ref="P1111:P1174" si="56">IF(O1111="-","-",IF(OR(E1111&lt;$E$15,E1111&gt;$E$16),0,O1111*J1111))</f>
        <v>285.44549510625427</v>
      </c>
      <c r="Q1111" s="215">
        <f>IF(P1111="-",0,P1111/(1+'General inputs'!$H$30)^'MP Calculations'!$C$40)</f>
        <v>634.05693996905222</v>
      </c>
    </row>
    <row r="1112" spans="3:17">
      <c r="C1112" s="159"/>
      <c r="D1112" s="165" t="s">
        <v>291</v>
      </c>
      <c r="E1112" s="162">
        <v>27218</v>
      </c>
      <c r="F1112" s="166" t="str">
        <f t="shared" si="54"/>
        <v>Date check - OK</v>
      </c>
      <c r="G1112" s="68"/>
      <c r="H1112" s="162" t="s">
        <v>279</v>
      </c>
      <c r="I1112" s="173">
        <v>150735.53351548137</v>
      </c>
      <c r="J1112" s="168">
        <f>IFERROR(MIN('MP Calculations'!$E$30/I1112,1),"-")</f>
        <v>0.24630200300931615</v>
      </c>
      <c r="K1112" s="12"/>
      <c r="L1112" s="159">
        <v>0.139904</v>
      </c>
      <c r="M1112" s="187" t="s">
        <v>280</v>
      </c>
      <c r="N1112" s="272">
        <v>297.51652200000001</v>
      </c>
      <c r="O1112" s="186">
        <f t="shared" si="55"/>
        <v>41.623751493888001</v>
      </c>
      <c r="P1112" s="186">
        <f t="shared" si="56"/>
        <v>10.252013365706629</v>
      </c>
      <c r="Q1112" s="215">
        <f>IF(P1112="-",0,P1112/(1+'General inputs'!$H$30)^'MP Calculations'!$C$40)</f>
        <v>22.772684574202422</v>
      </c>
    </row>
    <row r="1113" spans="3:17">
      <c r="C1113" s="159"/>
      <c r="D1113" s="165" t="s">
        <v>292</v>
      </c>
      <c r="E1113" s="162">
        <v>27218</v>
      </c>
      <c r="F1113" s="166" t="str">
        <f t="shared" si="54"/>
        <v>Date check - OK</v>
      </c>
      <c r="G1113" s="68"/>
      <c r="H1113" s="162" t="s">
        <v>279</v>
      </c>
      <c r="I1113" s="173">
        <v>150735.53351548137</v>
      </c>
      <c r="J1113" s="168">
        <f>IFERROR(MIN('MP Calculations'!$E$30/I1113,1),"-")</f>
        <v>0.24630200300931615</v>
      </c>
      <c r="K1113" s="12"/>
      <c r="L1113" s="159">
        <v>1.5001979999999999</v>
      </c>
      <c r="M1113" s="187" t="s">
        <v>280</v>
      </c>
      <c r="N1113" s="272">
        <v>560.03424299999995</v>
      </c>
      <c r="O1113" s="186">
        <f t="shared" si="55"/>
        <v>840.16225128011388</v>
      </c>
      <c r="P1113" s="186">
        <f t="shared" si="56"/>
        <v>206.93364534310845</v>
      </c>
      <c r="Q1113" s="215">
        <f>IF(P1113="-",0,P1113/(1+'General inputs'!$H$30)^'MP Calculations'!$C$40)</f>
        <v>459.6594312832006</v>
      </c>
    </row>
    <row r="1114" spans="3:17">
      <c r="C1114" s="159"/>
      <c r="D1114" s="165" t="s">
        <v>292</v>
      </c>
      <c r="E1114" s="162">
        <v>27218</v>
      </c>
      <c r="F1114" s="166" t="str">
        <f t="shared" si="54"/>
        <v>Date check - OK</v>
      </c>
      <c r="G1114" s="68"/>
      <c r="H1114" s="162" t="s">
        <v>279</v>
      </c>
      <c r="I1114" s="173">
        <v>150735.53351548137</v>
      </c>
      <c r="J1114" s="168">
        <f>IFERROR(MIN('MP Calculations'!$E$30/I1114,1),"-")</f>
        <v>0.24630200300931615</v>
      </c>
      <c r="K1114" s="12"/>
      <c r="L1114" s="159">
        <v>6.4978720000000001</v>
      </c>
      <c r="M1114" s="187" t="s">
        <v>280</v>
      </c>
      <c r="N1114" s="272">
        <v>560.03424299999995</v>
      </c>
      <c r="O1114" s="186">
        <f t="shared" si="55"/>
        <v>3639.0308266308957</v>
      </c>
      <c r="P1114" s="186">
        <f t="shared" si="56"/>
        <v>896.30058161183706</v>
      </c>
      <c r="Q1114" s="215">
        <f>IF(P1114="-",0,P1114/(1+'General inputs'!$H$30)^'MP Calculations'!$C$40)</f>
        <v>1990.9426276205095</v>
      </c>
    </row>
    <row r="1115" spans="3:17">
      <c r="C1115" s="159"/>
      <c r="D1115" s="165" t="s">
        <v>281</v>
      </c>
      <c r="E1115" s="162">
        <v>27218</v>
      </c>
      <c r="F1115" s="166" t="str">
        <f t="shared" si="54"/>
        <v>Date check - OK</v>
      </c>
      <c r="G1115" s="68"/>
      <c r="H1115" s="162" t="s">
        <v>279</v>
      </c>
      <c r="I1115" s="173">
        <v>150735.53351548137</v>
      </c>
      <c r="J1115" s="168">
        <f>IFERROR(MIN('MP Calculations'!$E$30/I1115,1),"-")</f>
        <v>0.24630200300931615</v>
      </c>
      <c r="K1115" s="12"/>
      <c r="L1115" s="159">
        <v>0.30019299999999999</v>
      </c>
      <c r="M1115" s="187" t="s">
        <v>280</v>
      </c>
      <c r="N1115" s="272">
        <v>421.28581700000001</v>
      </c>
      <c r="O1115" s="186">
        <f t="shared" si="55"/>
        <v>126.46705326268099</v>
      </c>
      <c r="P1115" s="186">
        <f t="shared" si="56"/>
        <v>31.1490885332842</v>
      </c>
      <c r="Q1115" s="215">
        <f>IF(P1115="-",0,P1115/(1+'General inputs'!$H$30)^'MP Calculations'!$C$40)</f>
        <v>69.191127892515595</v>
      </c>
    </row>
    <row r="1116" spans="3:17">
      <c r="C1116" s="159"/>
      <c r="D1116" s="165" t="s">
        <v>291</v>
      </c>
      <c r="E1116" s="162">
        <v>27218</v>
      </c>
      <c r="F1116" s="166" t="str">
        <f t="shared" si="54"/>
        <v>Date check - OK</v>
      </c>
      <c r="G1116" s="68"/>
      <c r="H1116" s="162" t="s">
        <v>279</v>
      </c>
      <c r="I1116" s="173">
        <v>150735.53351548137</v>
      </c>
      <c r="J1116" s="168">
        <f>IFERROR(MIN('MP Calculations'!$E$30/I1116,1),"-")</f>
        <v>0.24630200300931615</v>
      </c>
      <c r="K1116" s="12"/>
      <c r="L1116" s="159">
        <v>0.53249000000000002</v>
      </c>
      <c r="M1116" s="187" t="s">
        <v>280</v>
      </c>
      <c r="N1116" s="272">
        <v>297.51652200000001</v>
      </c>
      <c r="O1116" s="186">
        <f t="shared" si="55"/>
        <v>158.42457279978001</v>
      </c>
      <c r="P1116" s="186">
        <f t="shared" si="56"/>
        <v>39.020289606481043</v>
      </c>
      <c r="Q1116" s="215">
        <f>IF(P1116="-",0,P1116/(1+'General inputs'!$H$30)^'MP Calculations'!$C$40)</f>
        <v>86.675340297039753</v>
      </c>
    </row>
    <row r="1117" spans="3:17">
      <c r="C1117" s="159"/>
      <c r="D1117" s="165" t="s">
        <v>292</v>
      </c>
      <c r="E1117" s="162">
        <v>27218</v>
      </c>
      <c r="F1117" s="166" t="str">
        <f t="shared" si="54"/>
        <v>Date check - OK</v>
      </c>
      <c r="G1117" s="68"/>
      <c r="H1117" s="162" t="s">
        <v>279</v>
      </c>
      <c r="I1117" s="173">
        <v>150735.53351548137</v>
      </c>
      <c r="J1117" s="168">
        <f>IFERROR(MIN('MP Calculations'!$E$30/I1117,1),"-")</f>
        <v>0.24630200300931615</v>
      </c>
      <c r="K1117" s="12"/>
      <c r="L1117" s="159">
        <v>2.4992709999999998</v>
      </c>
      <c r="M1117" s="187" t="s">
        <v>280</v>
      </c>
      <c r="N1117" s="272">
        <v>560.03424299999995</v>
      </c>
      <c r="O1117" s="186">
        <f t="shared" si="55"/>
        <v>1399.6773425368528</v>
      </c>
      <c r="P1117" s="186">
        <f t="shared" si="56"/>
        <v>344.74333303358355</v>
      </c>
      <c r="Q1117" s="215">
        <f>IF(P1117="-",0,P1117/(1+'General inputs'!$H$30)^'MP Calculations'!$C$40)</f>
        <v>765.77457541110971</v>
      </c>
    </row>
    <row r="1118" spans="3:17">
      <c r="C1118" s="159"/>
      <c r="D1118" s="165" t="s">
        <v>292</v>
      </c>
      <c r="E1118" s="162">
        <v>27218</v>
      </c>
      <c r="F1118" s="166" t="str">
        <f t="shared" si="54"/>
        <v>Date check - OK</v>
      </c>
      <c r="G1118" s="68"/>
      <c r="H1118" s="162" t="s">
        <v>279</v>
      </c>
      <c r="I1118" s="173">
        <v>150735.53351548137</v>
      </c>
      <c r="J1118" s="168">
        <f>IFERROR(MIN('MP Calculations'!$E$30/I1118,1),"-")</f>
        <v>0.24630200300931615</v>
      </c>
      <c r="K1118" s="12"/>
      <c r="L1118" s="159">
        <v>19.595905999999999</v>
      </c>
      <c r="M1118" s="187" t="s">
        <v>280</v>
      </c>
      <c r="N1118" s="272">
        <v>560.03424299999995</v>
      </c>
      <c r="O1118" s="186">
        <f t="shared" si="55"/>
        <v>10974.378382609157</v>
      </c>
      <c r="P1118" s="186">
        <f t="shared" si="56"/>
        <v>2703.0113774187748</v>
      </c>
      <c r="Q1118" s="215">
        <f>IF(P1118="-",0,P1118/(1+'General inputs'!$H$30)^'MP Calculations'!$C$40)</f>
        <v>6004.169454591367</v>
      </c>
    </row>
    <row r="1119" spans="3:17">
      <c r="C1119" s="159"/>
      <c r="D1119" s="165" t="s">
        <v>292</v>
      </c>
      <c r="E1119" s="162">
        <v>27218</v>
      </c>
      <c r="F1119" s="166" t="str">
        <f t="shared" si="54"/>
        <v>Date check - OK</v>
      </c>
      <c r="G1119" s="68"/>
      <c r="H1119" s="162" t="s">
        <v>279</v>
      </c>
      <c r="I1119" s="173">
        <v>150735.53351548137</v>
      </c>
      <c r="J1119" s="168">
        <f>IFERROR(MIN('MP Calculations'!$E$30/I1119,1),"-")</f>
        <v>0.24630200300931615</v>
      </c>
      <c r="K1119" s="12"/>
      <c r="L1119" s="159">
        <v>8.6975660000000001</v>
      </c>
      <c r="M1119" s="187" t="s">
        <v>280</v>
      </c>
      <c r="N1119" s="272">
        <v>560.03424299999995</v>
      </c>
      <c r="O1119" s="186">
        <f t="shared" si="55"/>
        <v>4870.934790752538</v>
      </c>
      <c r="P1119" s="186">
        <f t="shared" si="56"/>
        <v>1199.7209954901143</v>
      </c>
      <c r="Q1119" s="215">
        <f>IF(P1119="-",0,P1119/(1+'General inputs'!$H$30)^'MP Calculations'!$C$40)</f>
        <v>2664.9270570338731</v>
      </c>
    </row>
    <row r="1120" spans="3:17">
      <c r="C1120" s="159"/>
      <c r="D1120" s="165" t="s">
        <v>281</v>
      </c>
      <c r="E1120" s="162">
        <v>27218</v>
      </c>
      <c r="F1120" s="166" t="str">
        <f t="shared" si="54"/>
        <v>Date check - OK</v>
      </c>
      <c r="G1120" s="68"/>
      <c r="H1120" s="162" t="s">
        <v>279</v>
      </c>
      <c r="I1120" s="173">
        <v>150735.53351548137</v>
      </c>
      <c r="J1120" s="168">
        <f>IFERROR(MIN('MP Calculations'!$E$30/I1120,1),"-")</f>
        <v>0.24630200300931615</v>
      </c>
      <c r="K1120" s="12"/>
      <c r="L1120" s="159">
        <v>3.2309559999999999</v>
      </c>
      <c r="M1120" s="187" t="s">
        <v>280</v>
      </c>
      <c r="N1120" s="272">
        <v>421.28581700000001</v>
      </c>
      <c r="O1120" s="186">
        <f t="shared" si="55"/>
        <v>1361.1559381510519</v>
      </c>
      <c r="P1120" s="186">
        <f t="shared" si="56"/>
        <v>335.25543397462894</v>
      </c>
      <c r="Q1120" s="215">
        <f>IF(P1120="-",0,P1120/(1+'General inputs'!$H$30)^'MP Calculations'!$C$40)</f>
        <v>744.69920954549445</v>
      </c>
    </row>
    <row r="1121" spans="3:17">
      <c r="C1121" s="159"/>
      <c r="D1121" s="165" t="s">
        <v>281</v>
      </c>
      <c r="E1121" s="162">
        <v>27218</v>
      </c>
      <c r="F1121" s="166" t="str">
        <f t="shared" si="54"/>
        <v>Date check - OK</v>
      </c>
      <c r="G1121" s="68"/>
      <c r="H1121" s="162" t="s">
        <v>279</v>
      </c>
      <c r="I1121" s="173">
        <v>150735.53351548137</v>
      </c>
      <c r="J1121" s="168">
        <f>IFERROR(MIN('MP Calculations'!$E$30/I1121,1),"-")</f>
        <v>0.24630200300931615</v>
      </c>
      <c r="K1121" s="12"/>
      <c r="L1121" s="159">
        <v>1.9690209999999999</v>
      </c>
      <c r="M1121" s="187" t="s">
        <v>280</v>
      </c>
      <c r="N1121" s="272">
        <v>421.28581700000001</v>
      </c>
      <c r="O1121" s="186">
        <f t="shared" si="55"/>
        <v>829.52062067515703</v>
      </c>
      <c r="P1121" s="186">
        <f t="shared" si="56"/>
        <v>204.31259040982232</v>
      </c>
      <c r="Q1121" s="215">
        <f>IF(P1121="-",0,P1121/(1+'General inputs'!$H$30)^'MP Calculations'!$C$40)</f>
        <v>453.83731077689674</v>
      </c>
    </row>
    <row r="1122" spans="3:17">
      <c r="C1122" s="159"/>
      <c r="D1122" s="165" t="s">
        <v>292</v>
      </c>
      <c r="E1122" s="162">
        <v>27218</v>
      </c>
      <c r="F1122" s="166" t="str">
        <f t="shared" si="54"/>
        <v>Date check - OK</v>
      </c>
      <c r="G1122" s="68"/>
      <c r="H1122" s="162" t="s">
        <v>279</v>
      </c>
      <c r="I1122" s="173">
        <v>150735.53351548137</v>
      </c>
      <c r="J1122" s="168">
        <f>IFERROR(MIN('MP Calculations'!$E$30/I1122,1),"-")</f>
        <v>0.24630200300931615</v>
      </c>
      <c r="K1122" s="12"/>
      <c r="L1122" s="159">
        <v>1.099842</v>
      </c>
      <c r="M1122" s="187" t="s">
        <v>280</v>
      </c>
      <c r="N1122" s="272">
        <v>560.03424299999995</v>
      </c>
      <c r="O1122" s="186">
        <f t="shared" si="55"/>
        <v>615.94918188960594</v>
      </c>
      <c r="P1122" s="186">
        <f t="shared" si="56"/>
        <v>151.70951725135953</v>
      </c>
      <c r="Q1122" s="215">
        <f>IF(P1122="-",0,P1122/(1+'General inputs'!$H$30)^'MP Calculations'!$C$40)</f>
        <v>336.99068271080074</v>
      </c>
    </row>
    <row r="1123" spans="3:17">
      <c r="C1123" s="159"/>
      <c r="D1123" s="165" t="s">
        <v>291</v>
      </c>
      <c r="E1123" s="162">
        <v>27218</v>
      </c>
      <c r="F1123" s="166" t="str">
        <f t="shared" si="54"/>
        <v>Date check - OK</v>
      </c>
      <c r="G1123" s="68"/>
      <c r="H1123" s="162" t="s">
        <v>279</v>
      </c>
      <c r="I1123" s="173">
        <v>150735.53351548137</v>
      </c>
      <c r="J1123" s="168">
        <f>IFERROR(MIN('MP Calculations'!$E$30/I1123,1),"-")</f>
        <v>0.24630200300931615</v>
      </c>
      <c r="K1123" s="12"/>
      <c r="L1123" s="159">
        <v>0.61781600000000003</v>
      </c>
      <c r="M1123" s="187" t="s">
        <v>280</v>
      </c>
      <c r="N1123" s="272">
        <v>297.51652200000001</v>
      </c>
      <c r="O1123" s="186">
        <f t="shared" si="55"/>
        <v>183.81046755595202</v>
      </c>
      <c r="P1123" s="186">
        <f t="shared" si="56"/>
        <v>45.272886333109902</v>
      </c>
      <c r="Q1123" s="215">
        <f>IF(P1123="-",0,P1123/(1+'General inputs'!$H$30)^'MP Calculations'!$C$40)</f>
        <v>100.56416466216437</v>
      </c>
    </row>
    <row r="1124" spans="3:17">
      <c r="C1124" s="159"/>
      <c r="D1124" s="165" t="s">
        <v>281</v>
      </c>
      <c r="E1124" s="162">
        <v>27218</v>
      </c>
      <c r="F1124" s="166" t="str">
        <f t="shared" si="54"/>
        <v>Date check - OK</v>
      </c>
      <c r="G1124" s="68"/>
      <c r="H1124" s="162" t="s">
        <v>279</v>
      </c>
      <c r="I1124" s="173">
        <v>150735.53351548137</v>
      </c>
      <c r="J1124" s="168">
        <f>IFERROR(MIN('MP Calculations'!$E$30/I1124,1),"-")</f>
        <v>0.24630200300931615</v>
      </c>
      <c r="K1124" s="12"/>
      <c r="L1124" s="159">
        <v>3.2968799999999998</v>
      </c>
      <c r="M1124" s="187" t="s">
        <v>280</v>
      </c>
      <c r="N1124" s="272">
        <v>421.28581700000001</v>
      </c>
      <c r="O1124" s="186">
        <f t="shared" si="55"/>
        <v>1388.9287843509599</v>
      </c>
      <c r="P1124" s="186">
        <f t="shared" si="56"/>
        <v>342.09594162293592</v>
      </c>
      <c r="Q1124" s="215">
        <f>IF(P1124="-",0,P1124/(1+'General inputs'!$H$30)^'MP Calculations'!$C$40)</f>
        <v>759.89395397719727</v>
      </c>
    </row>
    <row r="1125" spans="3:17">
      <c r="C1125" s="159"/>
      <c r="D1125" s="165" t="s">
        <v>292</v>
      </c>
      <c r="E1125" s="162">
        <v>27218</v>
      </c>
      <c r="F1125" s="166" t="str">
        <f t="shared" si="54"/>
        <v>Date check - OK</v>
      </c>
      <c r="G1125" s="68"/>
      <c r="H1125" s="162" t="s">
        <v>279</v>
      </c>
      <c r="I1125" s="173">
        <v>150735.53351548137</v>
      </c>
      <c r="J1125" s="168">
        <f>IFERROR(MIN('MP Calculations'!$E$30/I1125,1),"-")</f>
        <v>0.24630200300931615</v>
      </c>
      <c r="K1125" s="12"/>
      <c r="L1125" s="159">
        <v>14.018908</v>
      </c>
      <c r="M1125" s="187" t="s">
        <v>280</v>
      </c>
      <c r="N1125" s="272">
        <v>560.03424299999995</v>
      </c>
      <c r="O1125" s="186">
        <f t="shared" si="55"/>
        <v>7851.0685294666428</v>
      </c>
      <c r="P1125" s="186">
        <f t="shared" si="56"/>
        <v>1933.7339045710403</v>
      </c>
      <c r="Q1125" s="215">
        <f>IF(P1125="-",0,P1125/(1+'General inputs'!$H$30)^'MP Calculations'!$C$40)</f>
        <v>4295.3818619219001</v>
      </c>
    </row>
    <row r="1126" spans="3:17">
      <c r="C1126" s="159"/>
      <c r="D1126" s="165" t="s">
        <v>282</v>
      </c>
      <c r="E1126" s="162">
        <v>27260</v>
      </c>
      <c r="F1126" s="166" t="str">
        <f t="shared" si="54"/>
        <v>Date check - OK</v>
      </c>
      <c r="G1126" s="68"/>
      <c r="H1126" s="162" t="s">
        <v>279</v>
      </c>
      <c r="I1126" s="173">
        <v>150735.53351548137</v>
      </c>
      <c r="J1126" s="168">
        <f>IFERROR(MIN('MP Calculations'!$E$30/I1126,1),"-")</f>
        <v>0.24630200300931615</v>
      </c>
      <c r="K1126" s="12"/>
      <c r="L1126" s="159">
        <v>60.892181999999998</v>
      </c>
      <c r="M1126" s="187" t="s">
        <v>280</v>
      </c>
      <c r="N1126" s="272">
        <v>237.97403299999999</v>
      </c>
      <c r="O1126" s="186">
        <f t="shared" si="55"/>
        <v>14490.758128710006</v>
      </c>
      <c r="P1126" s="186">
        <f t="shared" si="56"/>
        <v>3569.1027522248041</v>
      </c>
      <c r="Q1126" s="215">
        <f>IF(P1126="-",0,P1126/(1+'General inputs'!$H$30)^'MP Calculations'!$C$40)</f>
        <v>7928.0087032671408</v>
      </c>
    </row>
    <row r="1127" spans="3:17">
      <c r="C1127" s="159"/>
      <c r="D1127" s="165" t="s">
        <v>282</v>
      </c>
      <c r="E1127" s="162">
        <v>27260</v>
      </c>
      <c r="F1127" s="166" t="str">
        <f t="shared" si="54"/>
        <v>Date check - OK</v>
      </c>
      <c r="G1127" s="68"/>
      <c r="H1127" s="162" t="s">
        <v>279</v>
      </c>
      <c r="I1127" s="173">
        <v>150735.53351548137</v>
      </c>
      <c r="J1127" s="168">
        <f>IFERROR(MIN('MP Calculations'!$E$30/I1127,1),"-")</f>
        <v>0.24630200300931615</v>
      </c>
      <c r="K1127" s="12"/>
      <c r="L1127" s="159">
        <v>27.229892</v>
      </c>
      <c r="M1127" s="187" t="s">
        <v>280</v>
      </c>
      <c r="N1127" s="272">
        <v>237.97403299999999</v>
      </c>
      <c r="O1127" s="186">
        <f t="shared" si="55"/>
        <v>6480.0072173944354</v>
      </c>
      <c r="P1127" s="186">
        <f t="shared" si="56"/>
        <v>1596.0387571590745</v>
      </c>
      <c r="Q1127" s="215">
        <f>IF(P1127="-",0,P1127/(1+'General inputs'!$H$30)^'MP Calculations'!$C$40)</f>
        <v>3545.2633437413078</v>
      </c>
    </row>
    <row r="1128" spans="3:17">
      <c r="C1128" s="159"/>
      <c r="D1128" s="165" t="s">
        <v>282</v>
      </c>
      <c r="E1128" s="162">
        <v>27260</v>
      </c>
      <c r="F1128" s="166" t="str">
        <f t="shared" si="54"/>
        <v>Date check - OK</v>
      </c>
      <c r="G1128" s="68"/>
      <c r="H1128" s="162" t="s">
        <v>279</v>
      </c>
      <c r="I1128" s="173">
        <v>150735.53351548137</v>
      </c>
      <c r="J1128" s="168">
        <f>IFERROR(MIN('MP Calculations'!$E$30/I1128,1),"-")</f>
        <v>0.24630200300931615</v>
      </c>
      <c r="K1128" s="12"/>
      <c r="L1128" s="159">
        <v>89.280258000000003</v>
      </c>
      <c r="M1128" s="187" t="s">
        <v>280</v>
      </c>
      <c r="N1128" s="272">
        <v>237.97403299999999</v>
      </c>
      <c r="O1128" s="186">
        <f t="shared" si="55"/>
        <v>21246.383063540514</v>
      </c>
      <c r="P1128" s="186">
        <f t="shared" si="56"/>
        <v>5233.026705253239</v>
      </c>
      <c r="Q1128" s="215">
        <f>IF(P1128="-",0,P1128/(1+'General inputs'!$H$30)^'MP Calculations'!$C$40)</f>
        <v>11624.064686234035</v>
      </c>
    </row>
    <row r="1129" spans="3:17">
      <c r="C1129" s="159"/>
      <c r="D1129" s="165" t="s">
        <v>282</v>
      </c>
      <c r="E1129" s="162">
        <v>27260</v>
      </c>
      <c r="F1129" s="166" t="str">
        <f t="shared" si="54"/>
        <v>Date check - OK</v>
      </c>
      <c r="G1129" s="68"/>
      <c r="H1129" s="162" t="s">
        <v>279</v>
      </c>
      <c r="I1129" s="173">
        <v>150735.53351548137</v>
      </c>
      <c r="J1129" s="168">
        <f>IFERROR(MIN('MP Calculations'!$E$30/I1129,1),"-")</f>
        <v>0.24630200300931615</v>
      </c>
      <c r="K1129" s="12"/>
      <c r="L1129" s="159">
        <v>5.8028219999999999</v>
      </c>
      <c r="M1129" s="187" t="s">
        <v>280</v>
      </c>
      <c r="N1129" s="272">
        <v>237.97403299999999</v>
      </c>
      <c r="O1129" s="186">
        <f t="shared" si="55"/>
        <v>1380.920954121126</v>
      </c>
      <c r="P1129" s="186">
        <f t="shared" si="56"/>
        <v>340.12359699756928</v>
      </c>
      <c r="Q1129" s="215">
        <f>IF(P1129="-",0,P1129/(1+'General inputs'!$H$30)^'MP Calculations'!$C$40)</f>
        <v>755.51280654567506</v>
      </c>
    </row>
    <row r="1130" spans="3:17">
      <c r="C1130" s="159"/>
      <c r="D1130" s="165" t="s">
        <v>282</v>
      </c>
      <c r="E1130" s="162">
        <v>27260</v>
      </c>
      <c r="F1130" s="166" t="str">
        <f t="shared" si="54"/>
        <v>Date check - OK</v>
      </c>
      <c r="G1130" s="68"/>
      <c r="H1130" s="162" t="s">
        <v>279</v>
      </c>
      <c r="I1130" s="173">
        <v>150735.53351548137</v>
      </c>
      <c r="J1130" s="168">
        <f>IFERROR(MIN('MP Calculations'!$E$30/I1130,1),"-")</f>
        <v>0.24630200300931615</v>
      </c>
      <c r="K1130" s="12"/>
      <c r="L1130" s="159">
        <v>72.283112000000003</v>
      </c>
      <c r="M1130" s="187" t="s">
        <v>280</v>
      </c>
      <c r="N1130" s="272">
        <v>237.97403299999999</v>
      </c>
      <c r="O1130" s="186">
        <f t="shared" si="55"/>
        <v>17201.503680430695</v>
      </c>
      <c r="P1130" s="186">
        <f t="shared" si="56"/>
        <v>4236.7648112622037</v>
      </c>
      <c r="Q1130" s="215">
        <f>IF(P1130="-",0,P1130/(1+'General inputs'!$H$30)^'MP Calculations'!$C$40)</f>
        <v>9411.0790944432483</v>
      </c>
    </row>
    <row r="1131" spans="3:17">
      <c r="C1131" s="159"/>
      <c r="D1131" s="165" t="s">
        <v>278</v>
      </c>
      <c r="E1131" s="162">
        <v>27260</v>
      </c>
      <c r="F1131" s="166" t="str">
        <f t="shared" si="54"/>
        <v>Date check - OK</v>
      </c>
      <c r="G1131" s="68"/>
      <c r="H1131" s="162" t="s">
        <v>279</v>
      </c>
      <c r="I1131" s="173">
        <v>150735.53351548137</v>
      </c>
      <c r="J1131" s="168">
        <f>IFERROR(MIN('MP Calculations'!$E$30/I1131,1),"-")</f>
        <v>0.24630200300931615</v>
      </c>
      <c r="K1131" s="12"/>
      <c r="L1131" s="159">
        <v>0.39987699999999998</v>
      </c>
      <c r="M1131" s="187" t="s">
        <v>280</v>
      </c>
      <c r="N1131" s="272">
        <v>192.78728599999999</v>
      </c>
      <c r="O1131" s="186">
        <f t="shared" si="55"/>
        <v>77.091201563821997</v>
      </c>
      <c r="P1131" s="186">
        <f t="shared" si="56"/>
        <v>18.987717359564282</v>
      </c>
      <c r="Q1131" s="215">
        <f>IF(P1131="-",0,P1131/(1+'General inputs'!$H$30)^'MP Calculations'!$C$40)</f>
        <v>42.177207811673725</v>
      </c>
    </row>
    <row r="1132" spans="3:17">
      <c r="C1132" s="159"/>
      <c r="D1132" s="165" t="s">
        <v>282</v>
      </c>
      <c r="E1132" s="162">
        <v>27260</v>
      </c>
      <c r="F1132" s="166" t="str">
        <f t="shared" si="54"/>
        <v>Date check - OK</v>
      </c>
      <c r="G1132" s="68"/>
      <c r="H1132" s="162" t="s">
        <v>279</v>
      </c>
      <c r="I1132" s="173">
        <v>150735.53351548137</v>
      </c>
      <c r="J1132" s="168">
        <f>IFERROR(MIN('MP Calculations'!$E$30/I1132,1),"-")</f>
        <v>0.24630200300931615</v>
      </c>
      <c r="K1132" s="12"/>
      <c r="L1132" s="159">
        <v>15.796594000000001</v>
      </c>
      <c r="M1132" s="187" t="s">
        <v>280</v>
      </c>
      <c r="N1132" s="272">
        <v>237.97403299999999</v>
      </c>
      <c r="O1132" s="186">
        <f t="shared" si="55"/>
        <v>3759.1791818436022</v>
      </c>
      <c r="P1132" s="186">
        <f t="shared" si="56"/>
        <v>925.89336215900153</v>
      </c>
      <c r="Q1132" s="215">
        <f>IF(P1132="-",0,P1132/(1+'General inputs'!$H$30)^'MP Calculations'!$C$40)</f>
        <v>2056.6767456941766</v>
      </c>
    </row>
    <row r="1133" spans="3:17">
      <c r="C1133" s="159"/>
      <c r="D1133" s="165" t="s">
        <v>282</v>
      </c>
      <c r="E1133" s="162">
        <v>27260</v>
      </c>
      <c r="F1133" s="166" t="str">
        <f t="shared" si="54"/>
        <v>Date check - OK</v>
      </c>
      <c r="G1133" s="68"/>
      <c r="H1133" s="162" t="s">
        <v>279</v>
      </c>
      <c r="I1133" s="173">
        <v>150735.53351548137</v>
      </c>
      <c r="J1133" s="168">
        <f>IFERROR(MIN('MP Calculations'!$E$30/I1133,1),"-")</f>
        <v>0.24630200300931615</v>
      </c>
      <c r="K1133" s="12"/>
      <c r="L1133" s="159">
        <v>22.98481</v>
      </c>
      <c r="M1133" s="187" t="s">
        <v>280</v>
      </c>
      <c r="N1133" s="272">
        <v>237.97403299999999</v>
      </c>
      <c r="O1133" s="186">
        <f t="shared" si="55"/>
        <v>5469.7879334387299</v>
      </c>
      <c r="P1133" s="186">
        <f t="shared" si="56"/>
        <v>1347.2197240421472</v>
      </c>
      <c r="Q1133" s="215">
        <f>IF(P1133="-",0,P1133/(1+'General inputs'!$H$30)^'MP Calculations'!$C$40)</f>
        <v>2992.5643611020805</v>
      </c>
    </row>
    <row r="1134" spans="3:17">
      <c r="C1134" s="159"/>
      <c r="D1134" s="165" t="s">
        <v>282</v>
      </c>
      <c r="E1134" s="162">
        <v>27260</v>
      </c>
      <c r="F1134" s="166" t="str">
        <f t="shared" si="54"/>
        <v>Date check - OK</v>
      </c>
      <c r="G1134" s="68"/>
      <c r="H1134" s="162" t="s">
        <v>279</v>
      </c>
      <c r="I1134" s="173">
        <v>150735.53351548137</v>
      </c>
      <c r="J1134" s="168">
        <f>IFERROR(MIN('MP Calculations'!$E$30/I1134,1),"-")</f>
        <v>0.24630200300931615</v>
      </c>
      <c r="K1134" s="12"/>
      <c r="L1134" s="159">
        <v>8.3978509999999993</v>
      </c>
      <c r="M1134" s="187" t="s">
        <v>280</v>
      </c>
      <c r="N1134" s="272">
        <v>237.97403299999999</v>
      </c>
      <c r="O1134" s="186">
        <f t="shared" si="55"/>
        <v>1998.4704710030828</v>
      </c>
      <c r="P1134" s="186">
        <f t="shared" si="56"/>
        <v>492.22727996303075</v>
      </c>
      <c r="Q1134" s="215">
        <f>IF(P1134="-",0,P1134/(1+'General inputs'!$H$30)^'MP Calculations'!$C$40)</f>
        <v>1093.379045223583</v>
      </c>
    </row>
    <row r="1135" spans="3:17">
      <c r="C1135" s="159"/>
      <c r="D1135" s="165" t="s">
        <v>282</v>
      </c>
      <c r="E1135" s="162">
        <v>27260</v>
      </c>
      <c r="F1135" s="166" t="str">
        <f t="shared" si="54"/>
        <v>Date check - OK</v>
      </c>
      <c r="G1135" s="68"/>
      <c r="H1135" s="162" t="s">
        <v>279</v>
      </c>
      <c r="I1135" s="173">
        <v>150735.53351548137</v>
      </c>
      <c r="J1135" s="168">
        <f>IFERROR(MIN('MP Calculations'!$E$30/I1135,1),"-")</f>
        <v>0.24630200300931615</v>
      </c>
      <c r="K1135" s="12"/>
      <c r="L1135" s="159">
        <v>38.091304999999998</v>
      </c>
      <c r="M1135" s="187" t="s">
        <v>280</v>
      </c>
      <c r="N1135" s="272">
        <v>237.97403299999999</v>
      </c>
      <c r="O1135" s="186">
        <f t="shared" si="55"/>
        <v>9064.7414730830642</v>
      </c>
      <c r="P1135" s="186">
        <f t="shared" si="56"/>
        <v>2232.6639815819776</v>
      </c>
      <c r="Q1135" s="215">
        <f>IF(P1135="-",0,P1135/(1+'General inputs'!$H$30)^'MP Calculations'!$C$40)</f>
        <v>4959.3919554205349</v>
      </c>
    </row>
    <row r="1136" spans="3:17">
      <c r="C1136" s="159"/>
      <c r="D1136" s="165" t="s">
        <v>278</v>
      </c>
      <c r="E1136" s="162">
        <v>27260</v>
      </c>
      <c r="F1136" s="166" t="str">
        <f t="shared" si="54"/>
        <v>Date check - OK</v>
      </c>
      <c r="G1136" s="68"/>
      <c r="H1136" s="162" t="s">
        <v>279</v>
      </c>
      <c r="I1136" s="173">
        <v>150735.53351548137</v>
      </c>
      <c r="J1136" s="168">
        <f>IFERROR(MIN('MP Calculations'!$E$30/I1136,1),"-")</f>
        <v>0.24630200300931615</v>
      </c>
      <c r="K1136" s="12"/>
      <c r="L1136" s="159">
        <v>0.19948199999999999</v>
      </c>
      <c r="M1136" s="187" t="s">
        <v>280</v>
      </c>
      <c r="N1136" s="272">
        <v>192.78728599999999</v>
      </c>
      <c r="O1136" s="186">
        <f t="shared" si="55"/>
        <v>38.457593385852</v>
      </c>
      <c r="P1136" s="186">
        <f t="shared" si="56"/>
        <v>9.4721822818531756</v>
      </c>
      <c r="Q1136" s="215">
        <f>IF(P1136="-",0,P1136/(1+'General inputs'!$H$30)^'MP Calculations'!$C$40)</f>
        <v>21.040454361436886</v>
      </c>
    </row>
    <row r="1137" spans="3:17">
      <c r="C1137" s="159"/>
      <c r="D1137" s="165" t="s">
        <v>282</v>
      </c>
      <c r="E1137" s="162">
        <v>27260</v>
      </c>
      <c r="F1137" s="166" t="str">
        <f t="shared" si="54"/>
        <v>Date check - OK</v>
      </c>
      <c r="G1137" s="68"/>
      <c r="H1137" s="162" t="s">
        <v>279</v>
      </c>
      <c r="I1137" s="173">
        <v>150735.53351548137</v>
      </c>
      <c r="J1137" s="168">
        <f>IFERROR(MIN('MP Calculations'!$E$30/I1137,1),"-")</f>
        <v>0.24630200300931615</v>
      </c>
      <c r="K1137" s="12"/>
      <c r="L1137" s="159">
        <v>79.880999000000003</v>
      </c>
      <c r="M1137" s="187" t="s">
        <v>280</v>
      </c>
      <c r="N1137" s="272">
        <v>237.97403299999999</v>
      </c>
      <c r="O1137" s="186">
        <f t="shared" si="55"/>
        <v>19009.603492098966</v>
      </c>
      <c r="P1137" s="186">
        <f t="shared" si="56"/>
        <v>4682.1034165168667</v>
      </c>
      <c r="Q1137" s="215">
        <f>IF(P1137="-",0,P1137/(1+'General inputs'!$H$30)^'MP Calculations'!$C$40)</f>
        <v>10400.304842051379</v>
      </c>
    </row>
    <row r="1138" spans="3:17">
      <c r="C1138" s="159"/>
      <c r="D1138" s="165" t="s">
        <v>282</v>
      </c>
      <c r="E1138" s="162">
        <v>27260</v>
      </c>
      <c r="F1138" s="166" t="str">
        <f t="shared" si="54"/>
        <v>Date check - OK</v>
      </c>
      <c r="G1138" s="68"/>
      <c r="H1138" s="162" t="s">
        <v>279</v>
      </c>
      <c r="I1138" s="173">
        <v>150735.53351548137</v>
      </c>
      <c r="J1138" s="168">
        <f>IFERROR(MIN('MP Calculations'!$E$30/I1138,1),"-")</f>
        <v>0.24630200300931615</v>
      </c>
      <c r="K1138" s="12"/>
      <c r="L1138" s="159">
        <v>24.913969999999999</v>
      </c>
      <c r="M1138" s="187" t="s">
        <v>280</v>
      </c>
      <c r="N1138" s="272">
        <v>237.97403299999999</v>
      </c>
      <c r="O1138" s="186">
        <f t="shared" si="55"/>
        <v>5928.8779189410097</v>
      </c>
      <c r="P1138" s="186">
        <f t="shared" si="56"/>
        <v>1460.2945070328767</v>
      </c>
      <c r="Q1138" s="215">
        <f>IF(P1138="-",0,P1138/(1+'General inputs'!$H$30)^'MP Calculations'!$C$40)</f>
        <v>3243.736133366619</v>
      </c>
    </row>
    <row r="1139" spans="3:17">
      <c r="C1139" s="159"/>
      <c r="D1139" s="165" t="s">
        <v>278</v>
      </c>
      <c r="E1139" s="162">
        <v>27316</v>
      </c>
      <c r="F1139" s="166" t="str">
        <f t="shared" si="54"/>
        <v>Date check - OK</v>
      </c>
      <c r="G1139" s="68"/>
      <c r="H1139" s="162" t="s">
        <v>279</v>
      </c>
      <c r="I1139" s="173">
        <v>150735.53351548137</v>
      </c>
      <c r="J1139" s="168">
        <f>IFERROR(MIN('MP Calculations'!$E$30/I1139,1),"-")</f>
        <v>0.24630200300931615</v>
      </c>
      <c r="K1139" s="12"/>
      <c r="L1139" s="159">
        <v>0.79996599999999995</v>
      </c>
      <c r="M1139" s="187" t="s">
        <v>280</v>
      </c>
      <c r="N1139" s="272">
        <v>192.78728599999999</v>
      </c>
      <c r="O1139" s="186">
        <f t="shared" si="55"/>
        <v>154.22327403227598</v>
      </c>
      <c r="P1139" s="186">
        <f t="shared" si="56"/>
        <v>37.985501304804231</v>
      </c>
      <c r="Q1139" s="215">
        <f>IF(P1139="-",0,P1139/(1+'General inputs'!$H$30)^'MP Calculations'!$C$40)</f>
        <v>84.376776419432431</v>
      </c>
    </row>
    <row r="1140" spans="3:17">
      <c r="C1140" s="159"/>
      <c r="D1140" s="165" t="s">
        <v>278</v>
      </c>
      <c r="E1140" s="162">
        <v>27316</v>
      </c>
      <c r="F1140" s="166" t="str">
        <f t="shared" si="54"/>
        <v>Date check - OK</v>
      </c>
      <c r="G1140" s="68"/>
      <c r="H1140" s="162" t="s">
        <v>279</v>
      </c>
      <c r="I1140" s="173">
        <v>150735.53351548137</v>
      </c>
      <c r="J1140" s="168">
        <f>IFERROR(MIN('MP Calculations'!$E$30/I1140,1),"-")</f>
        <v>0.24630200300931615</v>
      </c>
      <c r="K1140" s="12"/>
      <c r="L1140" s="159">
        <v>1.049347</v>
      </c>
      <c r="M1140" s="187" t="s">
        <v>280</v>
      </c>
      <c r="N1140" s="272">
        <v>192.78728599999999</v>
      </c>
      <c r="O1140" s="186">
        <f t="shared" si="55"/>
        <v>202.300760202242</v>
      </c>
      <c r="P1140" s="186">
        <f t="shared" si="56"/>
        <v>49.827082448119555</v>
      </c>
      <c r="Q1140" s="215">
        <f>IF(P1140="-",0,P1140/(1+'General inputs'!$H$30)^'MP Calculations'!$C$40)</f>
        <v>110.68035042164564</v>
      </c>
    </row>
    <row r="1141" spans="3:17">
      <c r="C1141" s="159"/>
      <c r="D1141" s="165" t="s">
        <v>278</v>
      </c>
      <c r="E1141" s="162">
        <v>27316</v>
      </c>
      <c r="F1141" s="166" t="str">
        <f t="shared" si="54"/>
        <v>Date check - OK</v>
      </c>
      <c r="G1141" s="68"/>
      <c r="H1141" s="162" t="s">
        <v>279</v>
      </c>
      <c r="I1141" s="173">
        <v>150735.53351548137</v>
      </c>
      <c r="J1141" s="168">
        <f>IFERROR(MIN('MP Calculations'!$E$30/I1141,1),"-")</f>
        <v>0.24630200300931615</v>
      </c>
      <c r="K1141" s="12"/>
      <c r="L1141" s="159">
        <v>0.79404799999999998</v>
      </c>
      <c r="M1141" s="187" t="s">
        <v>280</v>
      </c>
      <c r="N1141" s="272">
        <v>192.78728599999999</v>
      </c>
      <c r="O1141" s="186">
        <f t="shared" si="55"/>
        <v>153.082358873728</v>
      </c>
      <c r="P1141" s="186">
        <f t="shared" si="56"/>
        <v>37.704491615990172</v>
      </c>
      <c r="Q1141" s="215">
        <f>IF(P1141="-",0,P1141/(1+'General inputs'!$H$30)^'MP Calculations'!$C$40)</f>
        <v>83.752572687211071</v>
      </c>
    </row>
    <row r="1142" spans="3:17">
      <c r="C1142" s="159"/>
      <c r="D1142" s="165" t="s">
        <v>293</v>
      </c>
      <c r="E1142" s="162">
        <v>27351</v>
      </c>
      <c r="F1142" s="166" t="str">
        <f t="shared" si="54"/>
        <v>Date check - OK</v>
      </c>
      <c r="G1142" s="68"/>
      <c r="H1142" s="162" t="s">
        <v>279</v>
      </c>
      <c r="I1142" s="173">
        <v>150735.53351548137</v>
      </c>
      <c r="J1142" s="168">
        <f>IFERROR(MIN('MP Calculations'!$E$30/I1142,1),"-")</f>
        <v>0.24630200300931615</v>
      </c>
      <c r="K1142" s="12"/>
      <c r="L1142" s="159">
        <v>180.88445999999999</v>
      </c>
      <c r="M1142" s="187" t="s">
        <v>280</v>
      </c>
      <c r="N1142" s="272">
        <v>951.39742100000001</v>
      </c>
      <c r="O1142" s="186">
        <f t="shared" si="55"/>
        <v>172093.00874297766</v>
      </c>
      <c r="P1142" s="186">
        <f t="shared" si="56"/>
        <v>42386.852757295157</v>
      </c>
      <c r="Q1142" s="215">
        <f>IF(P1142="-",0,P1142/(1+'General inputs'!$H$30)^'MP Calculations'!$C$40)</f>
        <v>94153.450010500761</v>
      </c>
    </row>
    <row r="1143" spans="3:17">
      <c r="C1143" s="159"/>
      <c r="D1143" s="165" t="s">
        <v>294</v>
      </c>
      <c r="E1143" s="162">
        <v>27351</v>
      </c>
      <c r="F1143" s="166" t="str">
        <f t="shared" si="54"/>
        <v>Date check - OK</v>
      </c>
      <c r="G1143" s="68"/>
      <c r="H1143" s="162" t="s">
        <v>279</v>
      </c>
      <c r="I1143" s="173">
        <v>150735.53351548137</v>
      </c>
      <c r="J1143" s="168">
        <f>IFERROR(MIN('MP Calculations'!$E$30/I1143,1),"-")</f>
        <v>0.24630200300931615</v>
      </c>
      <c r="K1143" s="12"/>
      <c r="L1143" s="159">
        <v>2.6517559999999998</v>
      </c>
      <c r="M1143" s="187" t="s">
        <v>280</v>
      </c>
      <c r="N1143" s="272">
        <v>707.97319300000004</v>
      </c>
      <c r="O1143" s="186">
        <f t="shared" si="55"/>
        <v>1877.3721623769079</v>
      </c>
      <c r="P1143" s="186">
        <f t="shared" si="56"/>
        <v>462.40052398736356</v>
      </c>
      <c r="Q1143" s="215">
        <f>IF(P1143="-",0,P1143/(1+'General inputs'!$H$30)^'MP Calculations'!$C$40)</f>
        <v>1027.1252001030095</v>
      </c>
    </row>
    <row r="1144" spans="3:17">
      <c r="C1144" s="159"/>
      <c r="D1144" s="165" t="s">
        <v>294</v>
      </c>
      <c r="E1144" s="162">
        <v>27351</v>
      </c>
      <c r="F1144" s="166" t="str">
        <f t="shared" si="54"/>
        <v>Date check - OK</v>
      </c>
      <c r="G1144" s="68"/>
      <c r="H1144" s="162" t="s">
        <v>279</v>
      </c>
      <c r="I1144" s="173">
        <v>150735.53351548137</v>
      </c>
      <c r="J1144" s="168">
        <f>IFERROR(MIN('MP Calculations'!$E$30/I1144,1),"-")</f>
        <v>0.24630200300931615</v>
      </c>
      <c r="K1144" s="12"/>
      <c r="L1144" s="159">
        <v>7.0065220000000004</v>
      </c>
      <c r="M1144" s="187" t="s">
        <v>280</v>
      </c>
      <c r="N1144" s="272">
        <v>707.97319300000004</v>
      </c>
      <c r="O1144" s="186">
        <f t="shared" si="55"/>
        <v>4960.4297521647468</v>
      </c>
      <c r="P1144" s="186">
        <f t="shared" si="56"/>
        <v>1221.7637837451828</v>
      </c>
      <c r="Q1144" s="215">
        <f>IF(P1144="-",0,P1144/(1+'General inputs'!$H$30)^'MP Calculations'!$C$40)</f>
        <v>2713.8904602369676</v>
      </c>
    </row>
    <row r="1145" spans="3:17">
      <c r="C1145" s="159"/>
      <c r="D1145" s="165" t="s">
        <v>278</v>
      </c>
      <c r="E1145" s="162">
        <v>27351</v>
      </c>
      <c r="F1145" s="166" t="str">
        <f t="shared" si="54"/>
        <v>Date check - OK</v>
      </c>
      <c r="G1145" s="68"/>
      <c r="H1145" s="162" t="s">
        <v>279</v>
      </c>
      <c r="I1145" s="173">
        <v>150735.53351548137</v>
      </c>
      <c r="J1145" s="168">
        <f>IFERROR(MIN('MP Calculations'!$E$30/I1145,1),"-")</f>
        <v>0.24630200300931615</v>
      </c>
      <c r="K1145" s="12"/>
      <c r="L1145" s="159">
        <v>2.9558939999999998</v>
      </c>
      <c r="M1145" s="187" t="s">
        <v>280</v>
      </c>
      <c r="N1145" s="272">
        <v>192.78728599999999</v>
      </c>
      <c r="O1145" s="186">
        <f t="shared" si="55"/>
        <v>569.8587819636839</v>
      </c>
      <c r="P1145" s="186">
        <f t="shared" si="56"/>
        <v>140.35735943010451</v>
      </c>
      <c r="Q1145" s="215">
        <f>IF(P1145="-",0,P1145/(1+'General inputs'!$H$30)^'MP Calculations'!$C$40)</f>
        <v>311.77425935294974</v>
      </c>
    </row>
    <row r="1146" spans="3:17">
      <c r="C1146" s="159"/>
      <c r="D1146" s="165" t="s">
        <v>294</v>
      </c>
      <c r="E1146" s="162">
        <v>27351</v>
      </c>
      <c r="F1146" s="166" t="str">
        <f t="shared" si="54"/>
        <v>Date check - OK</v>
      </c>
      <c r="G1146" s="68"/>
      <c r="H1146" s="162" t="s">
        <v>279</v>
      </c>
      <c r="I1146" s="173">
        <v>150735.53351548137</v>
      </c>
      <c r="J1146" s="168">
        <f>IFERROR(MIN('MP Calculations'!$E$30/I1146,1),"-")</f>
        <v>0.24630200300931615</v>
      </c>
      <c r="K1146" s="12"/>
      <c r="L1146" s="159">
        <v>4.2429759999999996</v>
      </c>
      <c r="M1146" s="187" t="s">
        <v>280</v>
      </c>
      <c r="N1146" s="272">
        <v>707.97319300000004</v>
      </c>
      <c r="O1146" s="186">
        <f t="shared" si="55"/>
        <v>3003.9132665423681</v>
      </c>
      <c r="P1146" s="186">
        <f t="shared" si="56"/>
        <v>739.86985441564309</v>
      </c>
      <c r="Q1146" s="215">
        <f>IF(P1146="-",0,P1146/(1+'General inputs'!$H$30)^'MP Calculations'!$C$40)</f>
        <v>1643.4647731662596</v>
      </c>
    </row>
    <row r="1147" spans="3:17">
      <c r="C1147" s="159"/>
      <c r="D1147" s="165" t="s">
        <v>278</v>
      </c>
      <c r="E1147" s="162">
        <v>27351</v>
      </c>
      <c r="F1147" s="166" t="str">
        <f t="shared" si="54"/>
        <v>Date check - OK</v>
      </c>
      <c r="G1147" s="68"/>
      <c r="H1147" s="162" t="s">
        <v>279</v>
      </c>
      <c r="I1147" s="173">
        <v>150735.53351548137</v>
      </c>
      <c r="J1147" s="168">
        <f>IFERROR(MIN('MP Calculations'!$E$30/I1147,1),"-")</f>
        <v>0.24630200300931615</v>
      </c>
      <c r="K1147" s="12"/>
      <c r="L1147" s="159">
        <v>0.30512499999999998</v>
      </c>
      <c r="M1147" s="187" t="s">
        <v>280</v>
      </c>
      <c r="N1147" s="272">
        <v>192.78728599999999</v>
      </c>
      <c r="O1147" s="186">
        <f t="shared" si="55"/>
        <v>58.824220640749992</v>
      </c>
      <c r="P1147" s="186">
        <f t="shared" si="56"/>
        <v>14.488523369278681</v>
      </c>
      <c r="Q1147" s="215">
        <f>IF(P1147="-",0,P1147/(1+'General inputs'!$H$30)^'MP Calculations'!$C$40)</f>
        <v>32.183197667125</v>
      </c>
    </row>
    <row r="1148" spans="3:17">
      <c r="C1148" s="159"/>
      <c r="D1148" s="165" t="s">
        <v>278</v>
      </c>
      <c r="E1148" s="162">
        <v>27351</v>
      </c>
      <c r="F1148" s="166" t="str">
        <f t="shared" si="54"/>
        <v>Date check - OK</v>
      </c>
      <c r="G1148" s="68"/>
      <c r="H1148" s="162" t="s">
        <v>279</v>
      </c>
      <c r="I1148" s="173">
        <v>150735.53351548137</v>
      </c>
      <c r="J1148" s="168">
        <f>IFERROR(MIN('MP Calculations'!$E$30/I1148,1),"-")</f>
        <v>0.24630200300931615</v>
      </c>
      <c r="K1148" s="12"/>
      <c r="L1148" s="159">
        <v>0.60959300000000005</v>
      </c>
      <c r="M1148" s="187" t="s">
        <v>280</v>
      </c>
      <c r="N1148" s="272">
        <v>192.78728599999999</v>
      </c>
      <c r="O1148" s="186">
        <f t="shared" si="55"/>
        <v>117.52178003459801</v>
      </c>
      <c r="P1148" s="186">
        <f t="shared" si="56"/>
        <v>28.945849819741749</v>
      </c>
      <c r="Q1148" s="215">
        <f>IF(P1148="-",0,P1148/(1+'General inputs'!$H$30)^'MP Calculations'!$C$40)</f>
        <v>64.29709796147722</v>
      </c>
    </row>
    <row r="1149" spans="3:17">
      <c r="C1149" s="159"/>
      <c r="D1149" s="165" t="s">
        <v>278</v>
      </c>
      <c r="E1149" s="162">
        <v>27351</v>
      </c>
      <c r="F1149" s="166" t="str">
        <f t="shared" si="54"/>
        <v>Date check - OK</v>
      </c>
      <c r="G1149" s="68"/>
      <c r="H1149" s="162" t="s">
        <v>279</v>
      </c>
      <c r="I1149" s="173">
        <v>150735.53351548137</v>
      </c>
      <c r="J1149" s="168">
        <f>IFERROR(MIN('MP Calculations'!$E$30/I1149,1),"-")</f>
        <v>0.24630200300931615</v>
      </c>
      <c r="K1149" s="12"/>
      <c r="L1149" s="159">
        <v>0.78714200000000001</v>
      </c>
      <c r="M1149" s="187" t="s">
        <v>280</v>
      </c>
      <c r="N1149" s="272">
        <v>192.78728599999999</v>
      </c>
      <c r="O1149" s="186">
        <f t="shared" si="55"/>
        <v>151.750969876612</v>
      </c>
      <c r="P1149" s="186">
        <f t="shared" si="56"/>
        <v>37.376567839215937</v>
      </c>
      <c r="Q1149" s="215">
        <f>IF(P1149="-",0,P1149/(1+'General inputs'!$H$30)^'MP Calculations'!$C$40)</f>
        <v>83.024159207197428</v>
      </c>
    </row>
    <row r="1150" spans="3:17">
      <c r="C1150" s="159"/>
      <c r="D1150" s="165" t="s">
        <v>294</v>
      </c>
      <c r="E1150" s="162">
        <v>27351</v>
      </c>
      <c r="F1150" s="166" t="str">
        <f t="shared" si="54"/>
        <v>Date check - OK</v>
      </c>
      <c r="G1150" s="68"/>
      <c r="H1150" s="162" t="s">
        <v>279</v>
      </c>
      <c r="I1150" s="173">
        <v>150735.53351548137</v>
      </c>
      <c r="J1150" s="168">
        <f>IFERROR(MIN('MP Calculations'!$E$30/I1150,1),"-")</f>
        <v>0.24630200300931615</v>
      </c>
      <c r="K1150" s="12"/>
      <c r="L1150" s="159">
        <v>0.60918099999999997</v>
      </c>
      <c r="M1150" s="187" t="s">
        <v>280</v>
      </c>
      <c r="N1150" s="272">
        <v>707.97319300000004</v>
      </c>
      <c r="O1150" s="186">
        <f t="shared" si="55"/>
        <v>431.28381768493301</v>
      </c>
      <c r="P1150" s="186">
        <f t="shared" si="56"/>
        <v>106.22606816130373</v>
      </c>
      <c r="Q1150" s="215">
        <f>IF(P1150="-",0,P1150/(1+'General inputs'!$H$30)^'MP Calculations'!$C$40)</f>
        <v>235.95879731164993</v>
      </c>
    </row>
    <row r="1151" spans="3:17">
      <c r="C1151" s="159"/>
      <c r="D1151" s="165" t="s">
        <v>278</v>
      </c>
      <c r="E1151" s="162">
        <v>27351</v>
      </c>
      <c r="F1151" s="166" t="str">
        <f t="shared" si="54"/>
        <v>Date check - OK</v>
      </c>
      <c r="G1151" s="68"/>
      <c r="H1151" s="162" t="s">
        <v>279</v>
      </c>
      <c r="I1151" s="173">
        <v>150735.53351548137</v>
      </c>
      <c r="J1151" s="168">
        <f>IFERROR(MIN('MP Calculations'!$E$30/I1151,1),"-")</f>
        <v>0.24630200300931615</v>
      </c>
      <c r="K1151" s="12"/>
      <c r="L1151" s="159">
        <v>0.78664900000000004</v>
      </c>
      <c r="M1151" s="187" t="s">
        <v>280</v>
      </c>
      <c r="N1151" s="272">
        <v>192.78728599999999</v>
      </c>
      <c r="O1151" s="186">
        <f t="shared" si="55"/>
        <v>151.655925744614</v>
      </c>
      <c r="P1151" s="186">
        <f t="shared" si="56"/>
        <v>37.35315827913054</v>
      </c>
      <c r="Q1151" s="215">
        <f>IF(P1151="-",0,P1151/(1+'General inputs'!$H$30)^'MP Calculations'!$C$40)</f>
        <v>82.972159808754498</v>
      </c>
    </row>
    <row r="1152" spans="3:17">
      <c r="C1152" s="159"/>
      <c r="D1152" s="165" t="s">
        <v>293</v>
      </c>
      <c r="E1152" s="162">
        <v>27351</v>
      </c>
      <c r="F1152" s="166" t="str">
        <f t="shared" si="54"/>
        <v>Date check - OK</v>
      </c>
      <c r="G1152" s="68"/>
      <c r="H1152" s="162" t="s">
        <v>279</v>
      </c>
      <c r="I1152" s="173">
        <v>150735.53351548137</v>
      </c>
      <c r="J1152" s="168">
        <f>IFERROR(MIN('MP Calculations'!$E$30/I1152,1),"-")</f>
        <v>0.24630200300931615</v>
      </c>
      <c r="K1152" s="12"/>
      <c r="L1152" s="159">
        <v>6.000006</v>
      </c>
      <c r="M1152" s="187" t="s">
        <v>280</v>
      </c>
      <c r="N1152" s="272">
        <v>951.39742100000001</v>
      </c>
      <c r="O1152" s="186">
        <f t="shared" si="55"/>
        <v>5708.3902343845257</v>
      </c>
      <c r="P1152" s="186">
        <f t="shared" si="56"/>
        <v>1405.9879486877285</v>
      </c>
      <c r="Q1152" s="215">
        <f>IF(P1152="-",0,P1152/(1+'General inputs'!$H$30)^'MP Calculations'!$C$40)</f>
        <v>3123.1055723841873</v>
      </c>
    </row>
    <row r="1153" spans="3:17">
      <c r="C1153" s="159"/>
      <c r="D1153" s="165" t="s">
        <v>278</v>
      </c>
      <c r="E1153" s="162">
        <v>27351</v>
      </c>
      <c r="F1153" s="166" t="str">
        <f t="shared" si="54"/>
        <v>Date check - OK</v>
      </c>
      <c r="G1153" s="68"/>
      <c r="H1153" s="162" t="s">
        <v>279</v>
      </c>
      <c r="I1153" s="173">
        <v>150735.53351548137</v>
      </c>
      <c r="J1153" s="168">
        <f>IFERROR(MIN('MP Calculations'!$E$30/I1153,1),"-")</f>
        <v>0.24630200300931615</v>
      </c>
      <c r="K1153" s="12"/>
      <c r="L1153" s="159">
        <v>0.60992500000000005</v>
      </c>
      <c r="M1153" s="187" t="s">
        <v>280</v>
      </c>
      <c r="N1153" s="272">
        <v>192.78728599999999</v>
      </c>
      <c r="O1153" s="186">
        <f t="shared" si="55"/>
        <v>117.58578541355001</v>
      </c>
      <c r="P1153" s="186">
        <f t="shared" si="56"/>
        <v>28.961614472780997</v>
      </c>
      <c r="Q1153" s="215">
        <f>IF(P1153="-",0,P1153/(1+'General inputs'!$H$30)^'MP Calculations'!$C$40)</f>
        <v>64.332115811949933</v>
      </c>
    </row>
    <row r="1154" spans="3:17">
      <c r="C1154" s="159"/>
      <c r="D1154" s="165" t="s">
        <v>293</v>
      </c>
      <c r="E1154" s="162">
        <v>27351</v>
      </c>
      <c r="F1154" s="166" t="str">
        <f t="shared" si="54"/>
        <v>Date check - OK</v>
      </c>
      <c r="G1154" s="68"/>
      <c r="H1154" s="162" t="s">
        <v>279</v>
      </c>
      <c r="I1154" s="173">
        <v>150735.53351548137</v>
      </c>
      <c r="J1154" s="168">
        <f>IFERROR(MIN('MP Calculations'!$E$30/I1154,1),"-")</f>
        <v>0.24630200300931615</v>
      </c>
      <c r="K1154" s="12"/>
      <c r="L1154" s="159">
        <v>96.239514</v>
      </c>
      <c r="M1154" s="187" t="s">
        <v>280</v>
      </c>
      <c r="N1154" s="272">
        <v>951.39742100000001</v>
      </c>
      <c r="O1154" s="186">
        <f t="shared" si="55"/>
        <v>91562.025417893397</v>
      </c>
      <c r="P1154" s="186">
        <f t="shared" si="56"/>
        <v>22551.910260017063</v>
      </c>
      <c r="Q1154" s="215">
        <f>IF(P1154="-",0,P1154/(1+'General inputs'!$H$30)^'MP Calculations'!$C$40)</f>
        <v>50094.310315180686</v>
      </c>
    </row>
    <row r="1155" spans="3:17">
      <c r="C1155" s="159"/>
      <c r="D1155" s="165" t="s">
        <v>293</v>
      </c>
      <c r="E1155" s="162">
        <v>27351</v>
      </c>
      <c r="F1155" s="166" t="str">
        <f t="shared" si="54"/>
        <v>Date check - OK</v>
      </c>
      <c r="G1155" s="68"/>
      <c r="H1155" s="162" t="s">
        <v>279</v>
      </c>
      <c r="I1155" s="173">
        <v>150735.53351548137</v>
      </c>
      <c r="J1155" s="168">
        <f>IFERROR(MIN('MP Calculations'!$E$30/I1155,1),"-")</f>
        <v>0.24630200300931615</v>
      </c>
      <c r="K1155" s="12"/>
      <c r="L1155" s="159">
        <v>9.8202250000000006</v>
      </c>
      <c r="M1155" s="187" t="s">
        <v>280</v>
      </c>
      <c r="N1155" s="272">
        <v>951.39742100000001</v>
      </c>
      <c r="O1155" s="186">
        <f t="shared" si="55"/>
        <v>9342.9367386397262</v>
      </c>
      <c r="P1155" s="186">
        <f t="shared" si="56"/>
        <v>2301.1840327162922</v>
      </c>
      <c r="Q1155" s="215">
        <f>IF(P1155="-",0,P1155/(1+'General inputs'!$H$30)^'MP Calculations'!$C$40)</f>
        <v>5111.5947916662926</v>
      </c>
    </row>
    <row r="1156" spans="3:17">
      <c r="C1156" s="159"/>
      <c r="D1156" s="165" t="s">
        <v>293</v>
      </c>
      <c r="E1156" s="162">
        <v>27351</v>
      </c>
      <c r="F1156" s="166" t="str">
        <f t="shared" si="54"/>
        <v>Date check - OK</v>
      </c>
      <c r="G1156" s="68"/>
      <c r="H1156" s="162" t="s">
        <v>279</v>
      </c>
      <c r="I1156" s="173">
        <v>150735.53351548137</v>
      </c>
      <c r="J1156" s="168">
        <f>IFERROR(MIN('MP Calculations'!$E$30/I1156,1),"-")</f>
        <v>0.24630200300931615</v>
      </c>
      <c r="K1156" s="12"/>
      <c r="L1156" s="159">
        <v>14.750731999999999</v>
      </c>
      <c r="M1156" s="187" t="s">
        <v>280</v>
      </c>
      <c r="N1156" s="272">
        <v>951.39742100000001</v>
      </c>
      <c r="O1156" s="186">
        <f t="shared" si="55"/>
        <v>14033.808382662171</v>
      </c>
      <c r="P1156" s="186">
        <f t="shared" si="56"/>
        <v>3456.5551144986243</v>
      </c>
      <c r="Q1156" s="215">
        <f>IF(P1156="-",0,P1156/(1+'General inputs'!$H$30)^'MP Calculations'!$C$40)</f>
        <v>7678.0078729830848</v>
      </c>
    </row>
    <row r="1157" spans="3:17">
      <c r="C1157" s="159"/>
      <c r="D1157" s="165" t="s">
        <v>293</v>
      </c>
      <c r="E1157" s="162">
        <v>27351</v>
      </c>
      <c r="F1157" s="166" t="str">
        <f t="shared" si="54"/>
        <v>Date check - OK</v>
      </c>
      <c r="G1157" s="68"/>
      <c r="H1157" s="162" t="s">
        <v>279</v>
      </c>
      <c r="I1157" s="173">
        <v>150735.53351548137</v>
      </c>
      <c r="J1157" s="168">
        <f>IFERROR(MIN('MP Calculations'!$E$30/I1157,1),"-")</f>
        <v>0.24630200300931615</v>
      </c>
      <c r="K1157" s="12"/>
      <c r="L1157" s="159">
        <v>2.7068569999999998</v>
      </c>
      <c r="M1157" s="187" t="s">
        <v>280</v>
      </c>
      <c r="N1157" s="272">
        <v>951.39742100000001</v>
      </c>
      <c r="O1157" s="186">
        <f t="shared" si="55"/>
        <v>2575.2967688157969</v>
      </c>
      <c r="P1157" s="186">
        <f t="shared" si="56"/>
        <v>634.30075250275058</v>
      </c>
      <c r="Q1157" s="215">
        <f>IF(P1157="-",0,P1157/(1+'General inputs'!$H$30)^'MP Calculations'!$C$40)</f>
        <v>1408.9652877592362</v>
      </c>
    </row>
    <row r="1158" spans="3:17">
      <c r="C1158" s="159"/>
      <c r="D1158" s="165" t="s">
        <v>293</v>
      </c>
      <c r="E1158" s="162">
        <v>27351</v>
      </c>
      <c r="F1158" s="166" t="str">
        <f t="shared" si="54"/>
        <v>Date check - OK</v>
      </c>
      <c r="G1158" s="68"/>
      <c r="H1158" s="162" t="s">
        <v>279</v>
      </c>
      <c r="I1158" s="173">
        <v>150735.53351548137</v>
      </c>
      <c r="J1158" s="168">
        <f>IFERROR(MIN('MP Calculations'!$E$30/I1158,1),"-")</f>
        <v>0.24630200300931615</v>
      </c>
      <c r="K1158" s="12"/>
      <c r="L1158" s="159">
        <v>32.665087999999997</v>
      </c>
      <c r="M1158" s="187" t="s">
        <v>280</v>
      </c>
      <c r="N1158" s="272">
        <v>951.39742100000001</v>
      </c>
      <c r="O1158" s="186">
        <f t="shared" si="55"/>
        <v>31077.480479938047</v>
      </c>
      <c r="P1158" s="186">
        <f t="shared" si="56"/>
        <v>7654.4456906916648</v>
      </c>
      <c r="Q1158" s="215">
        <f>IF(P1158="-",0,P1158/(1+'General inputs'!$H$30)^'MP Calculations'!$C$40)</f>
        <v>17002.736056467249</v>
      </c>
    </row>
    <row r="1159" spans="3:17">
      <c r="C1159" s="159"/>
      <c r="D1159" s="165" t="s">
        <v>293</v>
      </c>
      <c r="E1159" s="162">
        <v>27351</v>
      </c>
      <c r="F1159" s="166" t="str">
        <f t="shared" si="54"/>
        <v>Date check - OK</v>
      </c>
      <c r="G1159" s="68"/>
      <c r="H1159" s="162" t="s">
        <v>279</v>
      </c>
      <c r="I1159" s="173">
        <v>150735.53351548137</v>
      </c>
      <c r="J1159" s="168">
        <f>IFERROR(MIN('MP Calculations'!$E$30/I1159,1),"-")</f>
        <v>0.24630200300931615</v>
      </c>
      <c r="K1159" s="12"/>
      <c r="L1159" s="159">
        <v>2.0470670000000002</v>
      </c>
      <c r="M1159" s="187" t="s">
        <v>280</v>
      </c>
      <c r="N1159" s="272">
        <v>951.39742100000001</v>
      </c>
      <c r="O1159" s="186">
        <f t="shared" ref="O1159:O1161" si="57">IF(N1159="","-",L1159*N1159)</f>
        <v>1947.5742644142072</v>
      </c>
      <c r="P1159" s="186">
        <f t="shared" ref="P1159:P1161" si="58">IF(O1159="-","-",IF(OR(E1159&lt;$E$15,E1159&gt;$E$16),0,O1159*J1159))</f>
        <v>479.69144233461475</v>
      </c>
      <c r="Q1159" s="215">
        <f>IF(P1159="-",0,P1159/(1+'General inputs'!$H$30)^'MP Calculations'!$C$40)</f>
        <v>1065.53332692397</v>
      </c>
    </row>
    <row r="1160" spans="3:17">
      <c r="C1160" s="159"/>
      <c r="D1160" s="165" t="s">
        <v>293</v>
      </c>
      <c r="E1160" s="162">
        <v>27351</v>
      </c>
      <c r="F1160" s="166" t="str">
        <f t="shared" si="54"/>
        <v>Date check - OK</v>
      </c>
      <c r="G1160" s="68"/>
      <c r="H1160" s="162" t="s">
        <v>279</v>
      </c>
      <c r="I1160" s="173">
        <v>150735.53351548137</v>
      </c>
      <c r="J1160" s="168">
        <f>IFERROR(MIN('MP Calculations'!$E$30/I1160,1),"-")</f>
        <v>0.24630200300931615</v>
      </c>
      <c r="K1160" s="12"/>
      <c r="L1160" s="159">
        <v>72.475669999999994</v>
      </c>
      <c r="M1160" s="187" t="s">
        <v>280</v>
      </c>
      <c r="N1160" s="272">
        <v>951.39742100000001</v>
      </c>
      <c r="O1160" s="186">
        <f t="shared" si="57"/>
        <v>68953.165523247066</v>
      </c>
      <c r="P1160" s="186">
        <f t="shared" si="58"/>
        <v>16983.302782208673</v>
      </c>
      <c r="Q1160" s="215">
        <f>IF(P1160="-",0,P1160/(1+'General inputs'!$H$30)^'MP Calculations'!$C$40)</f>
        <v>37724.823748389157</v>
      </c>
    </row>
    <row r="1161" spans="3:17">
      <c r="C1161" s="159"/>
      <c r="D1161" s="165" t="s">
        <v>293</v>
      </c>
      <c r="E1161" s="162">
        <v>27351</v>
      </c>
      <c r="F1161" s="166" t="str">
        <f t="shared" si="54"/>
        <v>Date check - OK</v>
      </c>
      <c r="G1161" s="68"/>
      <c r="H1161" s="162" t="s">
        <v>279</v>
      </c>
      <c r="I1161" s="173">
        <v>150735.53351548137</v>
      </c>
      <c r="J1161" s="168">
        <f>IFERROR(MIN('MP Calculations'!$E$30/I1161,1),"-")</f>
        <v>0.24630200300931615</v>
      </c>
      <c r="K1161" s="12"/>
      <c r="L1161" s="159">
        <v>23.052493999999999</v>
      </c>
      <c r="M1161" s="187" t="s">
        <v>280</v>
      </c>
      <c r="N1161" s="272">
        <v>951.39742100000001</v>
      </c>
      <c r="O1161" s="186">
        <f t="shared" si="57"/>
        <v>21932.083339217974</v>
      </c>
      <c r="P1161" s="186">
        <f t="shared" si="58"/>
        <v>5401.9160566166383</v>
      </c>
      <c r="Q1161" s="215">
        <f>IF(P1161="-",0,P1161/(1+'General inputs'!$H$30)^'MP Calculations'!$C$40)</f>
        <v>11999.216745575428</v>
      </c>
    </row>
    <row r="1162" spans="3:17">
      <c r="C1162" s="159"/>
      <c r="D1162" s="165" t="s">
        <v>293</v>
      </c>
      <c r="E1162" s="162">
        <v>27351</v>
      </c>
      <c r="F1162" s="166" t="str">
        <f t="shared" si="54"/>
        <v>Date check - OK</v>
      </c>
      <c r="G1162" s="68"/>
      <c r="H1162" s="162" t="s">
        <v>279</v>
      </c>
      <c r="I1162" s="173">
        <v>150735.53351548137</v>
      </c>
      <c r="J1162" s="168">
        <f>IFERROR(MIN('MP Calculations'!$E$30/I1162,1),"-")</f>
        <v>0.24630200300931615</v>
      </c>
      <c r="K1162" s="12"/>
      <c r="L1162" s="159">
        <v>10.985973</v>
      </c>
      <c r="M1162" s="187" t="s">
        <v>280</v>
      </c>
      <c r="N1162" s="272">
        <v>951.39742100000001</v>
      </c>
      <c r="O1162" s="186">
        <f t="shared" si="55"/>
        <v>10452.026379375633</v>
      </c>
      <c r="P1162" s="186">
        <f t="shared" si="56"/>
        <v>2574.3550327464291</v>
      </c>
      <c r="Q1162" s="215">
        <f>IF(P1162="-",0,P1162/(1+'General inputs'!$H$30)^'MP Calculations'!$C$40)</f>
        <v>5718.3865306738408</v>
      </c>
    </row>
    <row r="1163" spans="3:17">
      <c r="C1163" s="159"/>
      <c r="D1163" s="165" t="s">
        <v>293</v>
      </c>
      <c r="E1163" s="162">
        <v>27351</v>
      </c>
      <c r="F1163" s="166" t="str">
        <f t="shared" si="54"/>
        <v>Date check - OK</v>
      </c>
      <c r="G1163" s="68"/>
      <c r="H1163" s="162" t="s">
        <v>279</v>
      </c>
      <c r="I1163" s="173">
        <v>150735.53351548137</v>
      </c>
      <c r="J1163" s="168">
        <f>IFERROR(MIN('MP Calculations'!$E$30/I1163,1),"-")</f>
        <v>0.24630200300931615</v>
      </c>
      <c r="K1163" s="12"/>
      <c r="L1163" s="159">
        <v>109.28297999999999</v>
      </c>
      <c r="M1163" s="187" t="s">
        <v>280</v>
      </c>
      <c r="N1163" s="272">
        <v>951.39742100000001</v>
      </c>
      <c r="O1163" s="186">
        <f t="shared" si="55"/>
        <v>103971.54533119457</v>
      </c>
      <c r="P1163" s="186">
        <f t="shared" si="56"/>
        <v>25608.399871047135</v>
      </c>
      <c r="Q1163" s="215">
        <f>IF(P1163="-",0,P1163/(1+'General inputs'!$H$30)^'MP Calculations'!$C$40)</f>
        <v>56883.65708380119</v>
      </c>
    </row>
    <row r="1164" spans="3:17">
      <c r="C1164" s="159"/>
      <c r="D1164" s="165" t="s">
        <v>293</v>
      </c>
      <c r="E1164" s="162">
        <v>27351</v>
      </c>
      <c r="F1164" s="166" t="str">
        <f t="shared" si="54"/>
        <v>Date check - OK</v>
      </c>
      <c r="G1164" s="68"/>
      <c r="H1164" s="162" t="s">
        <v>279</v>
      </c>
      <c r="I1164" s="173">
        <v>150735.53351548137</v>
      </c>
      <c r="J1164" s="168">
        <f>IFERROR(MIN('MP Calculations'!$E$30/I1164,1),"-")</f>
        <v>0.24630200300931615</v>
      </c>
      <c r="K1164" s="12"/>
      <c r="L1164" s="159">
        <v>4.5827220000000004</v>
      </c>
      <c r="M1164" s="187" t="s">
        <v>280</v>
      </c>
      <c r="N1164" s="272">
        <v>951.39742100000001</v>
      </c>
      <c r="O1164" s="186">
        <f t="shared" si="55"/>
        <v>4359.9898919599627</v>
      </c>
      <c r="P1164" s="186">
        <f t="shared" si="56"/>
        <v>1073.8742434901108</v>
      </c>
      <c r="Q1164" s="215">
        <f>IF(P1164="-",0,P1164/(1+'General inputs'!$H$30)^'MP Calculations'!$C$40)</f>
        <v>2385.385050429551</v>
      </c>
    </row>
    <row r="1165" spans="3:17">
      <c r="C1165" s="159"/>
      <c r="D1165" s="165" t="s">
        <v>293</v>
      </c>
      <c r="E1165" s="162">
        <v>27351</v>
      </c>
      <c r="F1165" s="166" t="str">
        <f t="shared" si="54"/>
        <v>Date check - OK</v>
      </c>
      <c r="G1165" s="68"/>
      <c r="H1165" s="162" t="s">
        <v>279</v>
      </c>
      <c r="I1165" s="173">
        <v>150735.53351548137</v>
      </c>
      <c r="J1165" s="168">
        <f>IFERROR(MIN('MP Calculations'!$E$30/I1165,1),"-")</f>
        <v>0.24630200300931615</v>
      </c>
      <c r="K1165" s="12"/>
      <c r="L1165" s="159">
        <v>36.469923000000001</v>
      </c>
      <c r="M1165" s="187" t="s">
        <v>280</v>
      </c>
      <c r="N1165" s="272">
        <v>951.39742100000001</v>
      </c>
      <c r="O1165" s="186">
        <f t="shared" si="55"/>
        <v>34697.390686268584</v>
      </c>
      <c r="P1165" s="186">
        <f t="shared" si="56"/>
        <v>8546.0368252247426</v>
      </c>
      <c r="Q1165" s="215">
        <f>IF(P1165="-",0,P1165/(1+'General inputs'!$H$30)^'MP Calculations'!$C$40)</f>
        <v>18983.217641069397</v>
      </c>
    </row>
    <row r="1166" spans="3:17">
      <c r="C1166" s="159"/>
      <c r="D1166" s="165" t="s">
        <v>278</v>
      </c>
      <c r="E1166" s="162">
        <v>27395</v>
      </c>
      <c r="F1166" s="166" t="str">
        <f t="shared" si="54"/>
        <v>Date check - OK</v>
      </c>
      <c r="G1166" s="68"/>
      <c r="H1166" s="162" t="s">
        <v>279</v>
      </c>
      <c r="I1166" s="173">
        <v>150735.53351548137</v>
      </c>
      <c r="J1166" s="168">
        <f>IFERROR(MIN('MP Calculations'!$E$30/I1166,1),"-")</f>
        <v>0.24630200300931615</v>
      </c>
      <c r="K1166" s="12"/>
      <c r="L1166" s="159">
        <v>11.16225</v>
      </c>
      <c r="M1166" s="187" t="s">
        <v>280</v>
      </c>
      <c r="N1166" s="272">
        <v>192.78728599999999</v>
      </c>
      <c r="O1166" s="186">
        <f t="shared" si="55"/>
        <v>2151.9398831535</v>
      </c>
      <c r="P1166" s="186">
        <f t="shared" si="56"/>
        <v>530.02710357634078</v>
      </c>
      <c r="Q1166" s="215">
        <f>IF(P1166="-",0,P1166/(1+'General inputs'!$H$30)^'MP Calculations'!$C$40)</f>
        <v>1177.3433778283199</v>
      </c>
    </row>
    <row r="1167" spans="3:17">
      <c r="C1167" s="159"/>
      <c r="D1167" s="165" t="s">
        <v>278</v>
      </c>
      <c r="E1167" s="162">
        <v>27395</v>
      </c>
      <c r="F1167" s="166" t="str">
        <f t="shared" si="54"/>
        <v>Date check - OK</v>
      </c>
      <c r="G1167" s="68"/>
      <c r="H1167" s="162" t="s">
        <v>279</v>
      </c>
      <c r="I1167" s="173">
        <v>150735.53351548137</v>
      </c>
      <c r="J1167" s="168">
        <f>IFERROR(MIN('MP Calculations'!$E$30/I1167,1),"-")</f>
        <v>0.24630200300931615</v>
      </c>
      <c r="K1167" s="12"/>
      <c r="L1167" s="159">
        <v>0.80020100000000005</v>
      </c>
      <c r="M1167" s="187" t="s">
        <v>280</v>
      </c>
      <c r="N1167" s="272">
        <v>192.78728599999999</v>
      </c>
      <c r="O1167" s="186">
        <f t="shared" si="55"/>
        <v>154.26857904448602</v>
      </c>
      <c r="P1167" s="186">
        <f t="shared" si="56"/>
        <v>37.996660020057924</v>
      </c>
      <c r="Q1167" s="215">
        <f>IF(P1167="-",0,P1167/(1+'General inputs'!$H$30)^'MP Calculations'!$C$40)</f>
        <v>84.401563150941755</v>
      </c>
    </row>
    <row r="1168" spans="3:17">
      <c r="C1168" s="159"/>
      <c r="D1168" s="165" t="s">
        <v>278</v>
      </c>
      <c r="E1168" s="162">
        <v>27395</v>
      </c>
      <c r="F1168" s="166" t="str">
        <f t="shared" ref="F1168:F1194" si="59">IF(E1168="","-",IF(OR(E1168&lt;$E$15,E1168&gt;$E$16),"ERROR - date outside of range","Date check - OK"))</f>
        <v>Date check - OK</v>
      </c>
      <c r="G1168" s="68"/>
      <c r="H1168" s="162" t="s">
        <v>279</v>
      </c>
      <c r="I1168" s="173">
        <v>150735.53351548137</v>
      </c>
      <c r="J1168" s="168">
        <f>IFERROR(MIN('MP Calculations'!$E$30/I1168,1),"-")</f>
        <v>0.24630200300931615</v>
      </c>
      <c r="K1168" s="12"/>
      <c r="L1168" s="159">
        <v>39.539740999999999</v>
      </c>
      <c r="M1168" s="187" t="s">
        <v>280</v>
      </c>
      <c r="N1168" s="272">
        <v>192.78728599999999</v>
      </c>
      <c r="O1168" s="186">
        <f t="shared" si="55"/>
        <v>7622.7593565329253</v>
      </c>
      <c r="P1168" s="186">
        <f t="shared" si="56"/>
        <v>1877.5008979720653</v>
      </c>
      <c r="Q1168" s="215">
        <f>IF(P1168="-",0,P1168/(1+'General inputs'!$H$30)^'MP Calculations'!$C$40)</f>
        <v>4170.472102613443</v>
      </c>
    </row>
    <row r="1169" spans="3:17">
      <c r="C1169" s="159"/>
      <c r="D1169" s="165" t="s">
        <v>278</v>
      </c>
      <c r="E1169" s="162">
        <v>27395</v>
      </c>
      <c r="F1169" s="166" t="str">
        <f t="shared" si="59"/>
        <v>Date check - OK</v>
      </c>
      <c r="G1169" s="68"/>
      <c r="H1169" s="162" t="s">
        <v>279</v>
      </c>
      <c r="I1169" s="173">
        <v>150735.53351548137</v>
      </c>
      <c r="J1169" s="168">
        <f>IFERROR(MIN('MP Calculations'!$E$30/I1169,1),"-")</f>
        <v>0.24630200300931615</v>
      </c>
      <c r="K1169" s="12"/>
      <c r="L1169" s="159">
        <v>1.799523</v>
      </c>
      <c r="M1169" s="187" t="s">
        <v>280</v>
      </c>
      <c r="N1169" s="272">
        <v>192.78728599999999</v>
      </c>
      <c r="O1169" s="186">
        <f t="shared" si="55"/>
        <v>346.925155264578</v>
      </c>
      <c r="P1169" s="186">
        <f t="shared" si="56"/>
        <v>85.448360635983562</v>
      </c>
      <c r="Q1169" s="215">
        <f>IF(P1169="-",0,P1169/(1+'General inputs'!$H$30)^'MP Calculations'!$C$40)</f>
        <v>189.80550402470394</v>
      </c>
    </row>
    <row r="1170" spans="3:17">
      <c r="C1170" s="159"/>
      <c r="D1170" s="165" t="s">
        <v>278</v>
      </c>
      <c r="E1170" s="162">
        <v>27395</v>
      </c>
      <c r="F1170" s="166" t="str">
        <f t="shared" si="59"/>
        <v>Date check - OK</v>
      </c>
      <c r="G1170" s="68"/>
      <c r="H1170" s="162" t="s">
        <v>279</v>
      </c>
      <c r="I1170" s="173">
        <v>150735.53351548137</v>
      </c>
      <c r="J1170" s="168">
        <f>IFERROR(MIN('MP Calculations'!$E$30/I1170,1),"-")</f>
        <v>0.24630200300931615</v>
      </c>
      <c r="K1170" s="12"/>
      <c r="L1170" s="159">
        <v>0.80020100000000005</v>
      </c>
      <c r="M1170" s="187" t="s">
        <v>280</v>
      </c>
      <c r="N1170" s="272">
        <v>192.78728599999999</v>
      </c>
      <c r="O1170" s="186">
        <f t="shared" si="55"/>
        <v>154.26857904448602</v>
      </c>
      <c r="P1170" s="186">
        <f t="shared" si="56"/>
        <v>37.996660020057924</v>
      </c>
      <c r="Q1170" s="215">
        <f>IF(P1170="-",0,P1170/(1+'General inputs'!$H$30)^'MP Calculations'!$C$40)</f>
        <v>84.401563150941755</v>
      </c>
    </row>
    <row r="1171" spans="3:17">
      <c r="C1171" s="159"/>
      <c r="D1171" s="165" t="s">
        <v>278</v>
      </c>
      <c r="E1171" s="162">
        <v>27395</v>
      </c>
      <c r="F1171" s="166" t="str">
        <f t="shared" si="59"/>
        <v>Date check - OK</v>
      </c>
      <c r="G1171" s="68"/>
      <c r="H1171" s="162" t="s">
        <v>279</v>
      </c>
      <c r="I1171" s="173">
        <v>150735.53351548137</v>
      </c>
      <c r="J1171" s="168">
        <f>IFERROR(MIN('MP Calculations'!$E$30/I1171,1),"-")</f>
        <v>0.24630200300931615</v>
      </c>
      <c r="K1171" s="12"/>
      <c r="L1171" s="159">
        <v>1.1995819999999999</v>
      </c>
      <c r="M1171" s="187" t="s">
        <v>280</v>
      </c>
      <c r="N1171" s="272">
        <v>192.78728599999999</v>
      </c>
      <c r="O1171" s="186">
        <f t="shared" si="55"/>
        <v>231.26415811445199</v>
      </c>
      <c r="P1171" s="186">
        <f t="shared" si="56"/>
        <v>56.960825367852721</v>
      </c>
      <c r="Q1171" s="215">
        <f>IF(P1171="-",0,P1171/(1+'General inputs'!$H$30)^'MP Calculations'!$C$40)</f>
        <v>126.52645513781286</v>
      </c>
    </row>
    <row r="1172" spans="3:17">
      <c r="C1172" s="159"/>
      <c r="D1172" s="165" t="s">
        <v>278</v>
      </c>
      <c r="E1172" s="162">
        <v>27395</v>
      </c>
      <c r="F1172" s="166" t="str">
        <f t="shared" si="59"/>
        <v>Date check - OK</v>
      </c>
      <c r="G1172" s="68"/>
      <c r="H1172" s="162" t="s">
        <v>279</v>
      </c>
      <c r="I1172" s="173">
        <v>150735.53351548137</v>
      </c>
      <c r="J1172" s="168">
        <f>IFERROR(MIN('MP Calculations'!$E$30/I1172,1),"-")</f>
        <v>0.24630200300931615</v>
      </c>
      <c r="K1172" s="12"/>
      <c r="L1172" s="159">
        <v>1.200035</v>
      </c>
      <c r="M1172" s="187" t="s">
        <v>280</v>
      </c>
      <c r="N1172" s="272">
        <v>192.78728599999999</v>
      </c>
      <c r="O1172" s="186">
        <f t="shared" si="55"/>
        <v>231.35149075500999</v>
      </c>
      <c r="P1172" s="186">
        <f t="shared" si="56"/>
        <v>56.982335572150248</v>
      </c>
      <c r="Q1172" s="215">
        <f>IF(P1172="-",0,P1172/(1+'General inputs'!$H$30)^'MP Calculations'!$C$40)</f>
        <v>126.57423551812653</v>
      </c>
    </row>
    <row r="1173" spans="3:17">
      <c r="C1173" s="159"/>
      <c r="D1173" s="165" t="s">
        <v>291</v>
      </c>
      <c r="E1173" s="162">
        <v>27395</v>
      </c>
      <c r="F1173" s="166" t="str">
        <f t="shared" si="59"/>
        <v>Date check - OK</v>
      </c>
      <c r="G1173" s="68"/>
      <c r="H1173" s="162" t="s">
        <v>279</v>
      </c>
      <c r="I1173" s="173">
        <v>150735.53351548137</v>
      </c>
      <c r="J1173" s="168">
        <f>IFERROR(MIN('MP Calculations'!$E$30/I1173,1),"-")</f>
        <v>0.24630200300931615</v>
      </c>
      <c r="K1173" s="12"/>
      <c r="L1173" s="159">
        <v>0.99905600000000006</v>
      </c>
      <c r="M1173" s="187" t="s">
        <v>280</v>
      </c>
      <c r="N1173" s="272">
        <v>297.51652200000001</v>
      </c>
      <c r="O1173" s="186">
        <f t="shared" si="55"/>
        <v>297.23566640323202</v>
      </c>
      <c r="P1173" s="186">
        <f t="shared" si="56"/>
        <v>73.209740000924938</v>
      </c>
      <c r="Q1173" s="215">
        <f>IF(P1173="-",0,P1173/(1+'General inputs'!$H$30)^'MP Calculations'!$C$40)</f>
        <v>162.61999056470418</v>
      </c>
    </row>
    <row r="1174" spans="3:17">
      <c r="C1174" s="159"/>
      <c r="D1174" s="165" t="s">
        <v>291</v>
      </c>
      <c r="E1174" s="162">
        <v>27395</v>
      </c>
      <c r="F1174" s="166" t="str">
        <f t="shared" si="59"/>
        <v>Date check - OK</v>
      </c>
      <c r="G1174" s="68"/>
      <c r="H1174" s="162" t="s">
        <v>279</v>
      </c>
      <c r="I1174" s="173">
        <v>150735.53351548137</v>
      </c>
      <c r="J1174" s="168">
        <f>IFERROR(MIN('MP Calculations'!$E$30/I1174,1),"-")</f>
        <v>0.24630200300931615</v>
      </c>
      <c r="K1174" s="12"/>
      <c r="L1174" s="159">
        <v>14.496937000000001</v>
      </c>
      <c r="M1174" s="187" t="s">
        <v>280</v>
      </c>
      <c r="N1174" s="272">
        <v>297.51652200000001</v>
      </c>
      <c r="O1174" s="186">
        <f t="shared" si="55"/>
        <v>4313.0782758931146</v>
      </c>
      <c r="P1174" s="186">
        <f t="shared" si="56"/>
        <v>1062.319818488442</v>
      </c>
      <c r="Q1174" s="215">
        <f>IF(P1174="-",0,P1174/(1+'General inputs'!$H$30)^'MP Calculations'!$C$40)</f>
        <v>2359.7193332076595</v>
      </c>
    </row>
    <row r="1175" spans="3:17">
      <c r="C1175" s="159"/>
      <c r="D1175" s="165" t="s">
        <v>294</v>
      </c>
      <c r="E1175" s="162">
        <v>27395</v>
      </c>
      <c r="F1175" s="166" t="str">
        <f t="shared" si="59"/>
        <v>Date check - OK</v>
      </c>
      <c r="G1175" s="68"/>
      <c r="H1175" s="162" t="s">
        <v>279</v>
      </c>
      <c r="I1175" s="173">
        <v>150735.53351548137</v>
      </c>
      <c r="J1175" s="168">
        <f>IFERROR(MIN('MP Calculations'!$E$30/I1175,1),"-")</f>
        <v>0.24630200300931615</v>
      </c>
      <c r="K1175" s="12"/>
      <c r="L1175" s="159">
        <v>324.69290699999999</v>
      </c>
      <c r="M1175" s="187" t="s">
        <v>280</v>
      </c>
      <c r="N1175" s="272">
        <v>707.97319300000004</v>
      </c>
      <c r="O1175" s="186">
        <f t="shared" ref="O1175:O1238" si="60">IF(N1175="","-",L1175*N1175)</f>
        <v>229873.87411324205</v>
      </c>
      <c r="P1175" s="186">
        <f t="shared" ref="P1175:P1238" si="61">IF(O1175="-","-",IF(OR(E1175&lt;$E$15,E1175&gt;$E$16),0,O1175*J1175))</f>
        <v>56618.395633602908</v>
      </c>
      <c r="Q1175" s="215">
        <f>IF(P1175="-",0,P1175/(1+'General inputs'!$H$30)^'MP Calculations'!$C$40)</f>
        <v>125765.81973394344</v>
      </c>
    </row>
    <row r="1176" spans="3:17">
      <c r="C1176" s="159"/>
      <c r="D1176" s="165" t="s">
        <v>278</v>
      </c>
      <c r="E1176" s="162">
        <v>27395</v>
      </c>
      <c r="F1176" s="166" t="str">
        <f t="shared" si="59"/>
        <v>Date check - OK</v>
      </c>
      <c r="G1176" s="68"/>
      <c r="H1176" s="162" t="s">
        <v>279</v>
      </c>
      <c r="I1176" s="173">
        <v>150735.53351548137</v>
      </c>
      <c r="J1176" s="168">
        <f>IFERROR(MIN('MP Calculations'!$E$30/I1176,1),"-")</f>
        <v>0.24630200300931615</v>
      </c>
      <c r="K1176" s="12"/>
      <c r="L1176" s="159">
        <v>1.899937</v>
      </c>
      <c r="M1176" s="187" t="s">
        <v>280</v>
      </c>
      <c r="N1176" s="272">
        <v>192.78728599999999</v>
      </c>
      <c r="O1176" s="186">
        <f t="shared" si="60"/>
        <v>366.283697800982</v>
      </c>
      <c r="P1176" s="186">
        <f t="shared" si="61"/>
        <v>90.216408438040915</v>
      </c>
      <c r="Q1176" s="215">
        <f>IF(P1176="-",0,P1176/(1+'General inputs'!$H$30)^'MP Calculations'!$C$40)</f>
        <v>200.39671618544691</v>
      </c>
    </row>
    <row r="1177" spans="3:17">
      <c r="C1177" s="159"/>
      <c r="D1177" s="165" t="s">
        <v>292</v>
      </c>
      <c r="E1177" s="162">
        <v>27395</v>
      </c>
      <c r="F1177" s="166" t="str">
        <f t="shared" si="59"/>
        <v>Date check - OK</v>
      </c>
      <c r="G1177" s="68"/>
      <c r="H1177" s="162" t="s">
        <v>279</v>
      </c>
      <c r="I1177" s="173">
        <v>150735.53351548137</v>
      </c>
      <c r="J1177" s="168">
        <f>IFERROR(MIN('MP Calculations'!$E$30/I1177,1),"-")</f>
        <v>0.24630200300931615</v>
      </c>
      <c r="K1177" s="12"/>
      <c r="L1177" s="159">
        <v>2.3417059999999998</v>
      </c>
      <c r="M1177" s="187" t="s">
        <v>280</v>
      </c>
      <c r="N1177" s="272">
        <v>560.03424299999995</v>
      </c>
      <c r="O1177" s="186">
        <f t="shared" si="60"/>
        <v>1311.4355470385578</v>
      </c>
      <c r="P1177" s="186">
        <f t="shared" si="61"/>
        <v>323.00920205321506</v>
      </c>
      <c r="Q1177" s="215">
        <f>IF(P1177="-",0,P1177/(1+'General inputs'!$H$30)^'MP Calculations'!$C$40)</f>
        <v>717.49678921879558</v>
      </c>
    </row>
    <row r="1178" spans="3:17">
      <c r="C1178" s="159"/>
      <c r="D1178" s="165" t="s">
        <v>281</v>
      </c>
      <c r="E1178" s="162">
        <v>27395</v>
      </c>
      <c r="F1178" s="166" t="str">
        <f t="shared" si="59"/>
        <v>Date check - OK</v>
      </c>
      <c r="G1178" s="68"/>
      <c r="H1178" s="162" t="s">
        <v>279</v>
      </c>
      <c r="I1178" s="173">
        <v>150735.53351548137</v>
      </c>
      <c r="J1178" s="168">
        <f>IFERROR(MIN('MP Calculations'!$E$30/I1178,1),"-")</f>
        <v>0.24630200300931615</v>
      </c>
      <c r="K1178" s="12"/>
      <c r="L1178" s="159">
        <v>0.71399900000000005</v>
      </c>
      <c r="M1178" s="187" t="s">
        <v>280</v>
      </c>
      <c r="N1178" s="272">
        <v>421.28581700000001</v>
      </c>
      <c r="O1178" s="186">
        <f t="shared" si="60"/>
        <v>300.79765205218303</v>
      </c>
      <c r="P1178" s="186">
        <f t="shared" si="61"/>
        <v>74.087064200952014</v>
      </c>
      <c r="Q1178" s="215">
        <f>IF(P1178="-",0,P1178/(1+'General inputs'!$H$30)^'MP Calculations'!$C$40)</f>
        <v>164.56878116454496</v>
      </c>
    </row>
    <row r="1179" spans="3:17">
      <c r="C1179" s="159"/>
      <c r="D1179" s="165" t="s">
        <v>294</v>
      </c>
      <c r="E1179" s="162">
        <v>27395</v>
      </c>
      <c r="F1179" s="166" t="str">
        <f t="shared" si="59"/>
        <v>Date check - OK</v>
      </c>
      <c r="G1179" s="68"/>
      <c r="H1179" s="162" t="s">
        <v>279</v>
      </c>
      <c r="I1179" s="173">
        <v>150735.53351548137</v>
      </c>
      <c r="J1179" s="168">
        <f>IFERROR(MIN('MP Calculations'!$E$30/I1179,1),"-")</f>
        <v>0.24630200300931615</v>
      </c>
      <c r="K1179" s="12"/>
      <c r="L1179" s="159">
        <v>195.160436</v>
      </c>
      <c r="M1179" s="187" t="s">
        <v>280</v>
      </c>
      <c r="N1179" s="272">
        <v>707.97319300000004</v>
      </c>
      <c r="O1179" s="186">
        <f t="shared" si="60"/>
        <v>138168.35702219215</v>
      </c>
      <c r="P1179" s="186">
        <f t="shared" si="61"/>
        <v>34031.14308707224</v>
      </c>
      <c r="Q1179" s="215">
        <f>IF(P1179="-",0,P1179/(1+'General inputs'!$H$30)^'MP Calculations'!$C$40)</f>
        <v>75593.003986298369</v>
      </c>
    </row>
    <row r="1180" spans="3:17">
      <c r="C1180" s="159"/>
      <c r="D1180" s="165" t="s">
        <v>278</v>
      </c>
      <c r="E1180" s="162">
        <v>27395</v>
      </c>
      <c r="F1180" s="166" t="str">
        <f t="shared" si="59"/>
        <v>Date check - OK</v>
      </c>
      <c r="G1180" s="68"/>
      <c r="H1180" s="162" t="s">
        <v>279</v>
      </c>
      <c r="I1180" s="173">
        <v>150735.53351548137</v>
      </c>
      <c r="J1180" s="168">
        <f>IFERROR(MIN('MP Calculations'!$E$30/I1180,1),"-")</f>
        <v>0.24630200300931615</v>
      </c>
      <c r="K1180" s="12"/>
      <c r="L1180" s="159">
        <v>3.0730420000000001</v>
      </c>
      <c r="M1180" s="187" t="s">
        <v>280</v>
      </c>
      <c r="N1180" s="272">
        <v>192.78728599999999</v>
      </c>
      <c r="O1180" s="186">
        <f t="shared" si="60"/>
        <v>592.443426944012</v>
      </c>
      <c r="P1180" s="186">
        <f t="shared" si="61"/>
        <v>145.92000272601362</v>
      </c>
      <c r="Q1180" s="215">
        <f>IF(P1180="-",0,P1180/(1+'General inputs'!$H$30)^'MP Calculations'!$C$40)</f>
        <v>324.1304977480612</v>
      </c>
    </row>
    <row r="1181" spans="3:17">
      <c r="C1181" s="159"/>
      <c r="D1181" s="165" t="s">
        <v>281</v>
      </c>
      <c r="E1181" s="162">
        <v>27395</v>
      </c>
      <c r="F1181" s="166" t="str">
        <f t="shared" si="59"/>
        <v>Date check - OK</v>
      </c>
      <c r="G1181" s="68"/>
      <c r="H1181" s="162" t="s">
        <v>279</v>
      </c>
      <c r="I1181" s="173">
        <v>150735.53351548137</v>
      </c>
      <c r="J1181" s="168">
        <f>IFERROR(MIN('MP Calculations'!$E$30/I1181,1),"-")</f>
        <v>0.24630200300931615</v>
      </c>
      <c r="K1181" s="12"/>
      <c r="L1181" s="159">
        <v>12.238524</v>
      </c>
      <c r="M1181" s="187" t="s">
        <v>280</v>
      </c>
      <c r="N1181" s="272">
        <v>421.28581700000001</v>
      </c>
      <c r="O1181" s="186">
        <f t="shared" si="60"/>
        <v>5155.9165822141085</v>
      </c>
      <c r="P1181" s="186">
        <f t="shared" si="61"/>
        <v>1269.9125815482823</v>
      </c>
      <c r="Q1181" s="215">
        <f>IF(P1181="-",0,P1181/(1+'General inputs'!$H$30)^'MP Calculations'!$C$40)</f>
        <v>2820.8428554284133</v>
      </c>
    </row>
    <row r="1182" spans="3:17">
      <c r="C1182" s="159"/>
      <c r="D1182" s="165" t="s">
        <v>294</v>
      </c>
      <c r="E1182" s="162">
        <v>27395</v>
      </c>
      <c r="F1182" s="166" t="str">
        <f t="shared" si="59"/>
        <v>Date check - OK</v>
      </c>
      <c r="G1182" s="68"/>
      <c r="H1182" s="162" t="s">
        <v>279</v>
      </c>
      <c r="I1182" s="173">
        <v>150735.53351548137</v>
      </c>
      <c r="J1182" s="168">
        <f>IFERROR(MIN('MP Calculations'!$E$30/I1182,1),"-")</f>
        <v>0.24630200300931615</v>
      </c>
      <c r="K1182" s="12"/>
      <c r="L1182" s="159">
        <v>90.689994999999996</v>
      </c>
      <c r="M1182" s="187" t="s">
        <v>280</v>
      </c>
      <c r="N1182" s="272">
        <v>707.97319300000004</v>
      </c>
      <c r="O1182" s="186">
        <f t="shared" si="60"/>
        <v>64206.085333304036</v>
      </c>
      <c r="P1182" s="186">
        <f t="shared" si="61"/>
        <v>15814.087422979861</v>
      </c>
      <c r="Q1182" s="215">
        <f>IF(P1182="-",0,P1182/(1+'General inputs'!$H$30)^'MP Calculations'!$C$40)</f>
        <v>35127.658525790437</v>
      </c>
    </row>
    <row r="1183" spans="3:17">
      <c r="C1183" s="159"/>
      <c r="D1183" s="165" t="s">
        <v>294</v>
      </c>
      <c r="E1183" s="162">
        <v>27395</v>
      </c>
      <c r="F1183" s="166" t="str">
        <f t="shared" si="59"/>
        <v>Date check - OK</v>
      </c>
      <c r="G1183" s="68"/>
      <c r="H1183" s="162" t="s">
        <v>279</v>
      </c>
      <c r="I1183" s="173">
        <v>150735.53351548137</v>
      </c>
      <c r="J1183" s="168">
        <f>IFERROR(MIN('MP Calculations'!$E$30/I1183,1),"-")</f>
        <v>0.24630200300931615</v>
      </c>
      <c r="K1183" s="12"/>
      <c r="L1183" s="159">
        <v>178.63739799999999</v>
      </c>
      <c r="M1183" s="187" t="s">
        <v>280</v>
      </c>
      <c r="N1183" s="272">
        <v>707.97319300000004</v>
      </c>
      <c r="O1183" s="186">
        <f t="shared" si="60"/>
        <v>126470.48905127181</v>
      </c>
      <c r="P1183" s="186">
        <f t="shared" si="61"/>
        <v>31149.934774896035</v>
      </c>
      <c r="Q1183" s="215">
        <f>IF(P1183="-",0,P1183/(1+'General inputs'!$H$30)^'MP Calculations'!$C$40)</f>
        <v>69193.007639704025</v>
      </c>
    </row>
    <row r="1184" spans="3:17">
      <c r="C1184" s="159"/>
      <c r="D1184" s="165" t="s">
        <v>294</v>
      </c>
      <c r="E1184" s="162">
        <v>27395</v>
      </c>
      <c r="F1184" s="166" t="str">
        <f t="shared" si="59"/>
        <v>Date check - OK</v>
      </c>
      <c r="G1184" s="68"/>
      <c r="H1184" s="162" t="s">
        <v>279</v>
      </c>
      <c r="I1184" s="173">
        <v>150735.53351548137</v>
      </c>
      <c r="J1184" s="168">
        <f>IFERROR(MIN('MP Calculations'!$E$30/I1184,1),"-")</f>
        <v>0.24630200300931615</v>
      </c>
      <c r="K1184" s="12"/>
      <c r="L1184" s="159">
        <v>447.08778000000001</v>
      </c>
      <c r="M1184" s="187" t="s">
        <v>280</v>
      </c>
      <c r="N1184" s="272">
        <v>707.97319300000004</v>
      </c>
      <c r="O1184" s="186">
        <f t="shared" si="60"/>
        <v>316526.16315788159</v>
      </c>
      <c r="P1184" s="186">
        <f t="shared" si="61"/>
        <v>77961.02799063985</v>
      </c>
      <c r="Q1184" s="215">
        <f>IF(P1184="-",0,P1184/(1+'General inputs'!$H$30)^'MP Calculations'!$C$40)</f>
        <v>173173.97433855545</v>
      </c>
    </row>
    <row r="1185" spans="3:17">
      <c r="C1185" s="159"/>
      <c r="D1185" s="165" t="s">
        <v>294</v>
      </c>
      <c r="E1185" s="162">
        <v>27395</v>
      </c>
      <c r="F1185" s="166" t="str">
        <f t="shared" si="59"/>
        <v>Date check - OK</v>
      </c>
      <c r="G1185" s="68"/>
      <c r="H1185" s="162" t="s">
        <v>279</v>
      </c>
      <c r="I1185" s="173">
        <v>150735.53351548137</v>
      </c>
      <c r="J1185" s="168">
        <f>IFERROR(MIN('MP Calculations'!$E$30/I1185,1),"-")</f>
        <v>0.24630200300931615</v>
      </c>
      <c r="K1185" s="12"/>
      <c r="L1185" s="159">
        <v>163.75643600000001</v>
      </c>
      <c r="M1185" s="187" t="s">
        <v>280</v>
      </c>
      <c r="N1185" s="272">
        <v>707.97319300000004</v>
      </c>
      <c r="O1185" s="186">
        <f t="shared" si="60"/>
        <v>115935.16686922016</v>
      </c>
      <c r="P1185" s="186">
        <f t="shared" si="61"/>
        <v>28555.063819108236</v>
      </c>
      <c r="Q1185" s="215">
        <f>IF(P1185="-",0,P1185/(1+'General inputs'!$H$30)^'MP Calculations'!$C$40)</f>
        <v>63429.049314739263</v>
      </c>
    </row>
    <row r="1186" spans="3:17">
      <c r="C1186" s="159"/>
      <c r="D1186" s="165" t="s">
        <v>294</v>
      </c>
      <c r="E1186" s="162">
        <v>27395</v>
      </c>
      <c r="F1186" s="166" t="str">
        <f t="shared" si="59"/>
        <v>Date check - OK</v>
      </c>
      <c r="G1186" s="68"/>
      <c r="H1186" s="162" t="s">
        <v>279</v>
      </c>
      <c r="I1186" s="173">
        <v>150735.53351548137</v>
      </c>
      <c r="J1186" s="168">
        <f>IFERROR(MIN('MP Calculations'!$E$30/I1186,1),"-")</f>
        <v>0.24630200300931615</v>
      </c>
      <c r="K1186" s="12"/>
      <c r="L1186" s="159">
        <v>157.32250500000001</v>
      </c>
      <c r="M1186" s="187" t="s">
        <v>280</v>
      </c>
      <c r="N1186" s="272">
        <v>707.97319300000004</v>
      </c>
      <c r="O1186" s="186">
        <f t="shared" si="60"/>
        <v>111380.11619560847</v>
      </c>
      <c r="P1186" s="186">
        <f t="shared" si="61"/>
        <v>27433.145714388738</v>
      </c>
      <c r="Q1186" s="215">
        <f>IF(P1186="-",0,P1186/(1+'General inputs'!$H$30)^'MP Calculations'!$C$40)</f>
        <v>60936.944963575734</v>
      </c>
    </row>
    <row r="1187" spans="3:17">
      <c r="C1187" s="159"/>
      <c r="D1187" s="165" t="s">
        <v>292</v>
      </c>
      <c r="E1187" s="162">
        <v>27395</v>
      </c>
      <c r="F1187" s="166" t="str">
        <f t="shared" si="59"/>
        <v>Date check - OK</v>
      </c>
      <c r="G1187" s="68"/>
      <c r="H1187" s="162" t="s">
        <v>279</v>
      </c>
      <c r="I1187" s="173">
        <v>150735.53351548137</v>
      </c>
      <c r="J1187" s="168">
        <f>IFERROR(MIN('MP Calculations'!$E$30/I1187,1),"-")</f>
        <v>0.24630200300931615</v>
      </c>
      <c r="K1187" s="12"/>
      <c r="L1187" s="159">
        <v>7.0330050000000002</v>
      </c>
      <c r="M1187" s="187" t="s">
        <v>280</v>
      </c>
      <c r="N1187" s="272">
        <v>560.03424299999995</v>
      </c>
      <c r="O1187" s="186">
        <f t="shared" si="60"/>
        <v>3938.7236311902147</v>
      </c>
      <c r="P1187" s="186">
        <f t="shared" si="61"/>
        <v>970.11551966227694</v>
      </c>
      <c r="Q1187" s="215">
        <f>IF(P1187="-",0,P1187/(1+'General inputs'!$H$30)^'MP Calculations'!$C$40)</f>
        <v>2154.9069379587936</v>
      </c>
    </row>
    <row r="1188" spans="3:17">
      <c r="C1188" s="159"/>
      <c r="D1188" s="165" t="s">
        <v>294</v>
      </c>
      <c r="E1188" s="162">
        <v>27395</v>
      </c>
      <c r="F1188" s="166" t="str">
        <f t="shared" si="59"/>
        <v>Date check - OK</v>
      </c>
      <c r="G1188" s="68"/>
      <c r="H1188" s="162" t="s">
        <v>279</v>
      </c>
      <c r="I1188" s="173">
        <v>150735.53351548137</v>
      </c>
      <c r="J1188" s="168">
        <f>IFERROR(MIN('MP Calculations'!$E$30/I1188,1),"-")</f>
        <v>0.24630200300931615</v>
      </c>
      <c r="K1188" s="12"/>
      <c r="L1188" s="159">
        <v>28.922339000000001</v>
      </c>
      <c r="M1188" s="187" t="s">
        <v>280</v>
      </c>
      <c r="N1188" s="272">
        <v>707.97319300000004</v>
      </c>
      <c r="O1188" s="186">
        <f t="shared" si="60"/>
        <v>20476.240690858427</v>
      </c>
      <c r="P1188" s="186">
        <f t="shared" si="61"/>
        <v>5043.3390962592939</v>
      </c>
      <c r="Q1188" s="215">
        <f>IF(P1188="-",0,P1188/(1+'General inputs'!$H$30)^'MP Calculations'!$C$40)</f>
        <v>11202.713685882894</v>
      </c>
    </row>
    <row r="1189" spans="3:17">
      <c r="C1189" s="159"/>
      <c r="D1189" s="165" t="s">
        <v>292</v>
      </c>
      <c r="E1189" s="162">
        <v>27395</v>
      </c>
      <c r="F1189" s="166" t="str">
        <f t="shared" si="59"/>
        <v>Date check - OK</v>
      </c>
      <c r="G1189" s="68"/>
      <c r="H1189" s="162" t="s">
        <v>279</v>
      </c>
      <c r="I1189" s="173">
        <v>150735.53351548137</v>
      </c>
      <c r="J1189" s="168">
        <f>IFERROR(MIN('MP Calculations'!$E$30/I1189,1),"-")</f>
        <v>0.24630200300931615</v>
      </c>
      <c r="K1189" s="12"/>
      <c r="L1189" s="159">
        <v>14.90043</v>
      </c>
      <c r="M1189" s="187" t="s">
        <v>280</v>
      </c>
      <c r="N1189" s="272">
        <v>560.03424299999995</v>
      </c>
      <c r="O1189" s="186">
        <f t="shared" si="60"/>
        <v>8344.7510354244896</v>
      </c>
      <c r="P1189" s="186">
        <f t="shared" si="61"/>
        <v>2055.3288946391167</v>
      </c>
      <c r="Q1189" s="215">
        <f>IF(P1189="-",0,P1189/(1+'General inputs'!$H$30)^'MP Calculations'!$C$40)</f>
        <v>4565.4794764925309</v>
      </c>
    </row>
    <row r="1190" spans="3:17">
      <c r="C1190" s="159"/>
      <c r="D1190" s="165" t="s">
        <v>292</v>
      </c>
      <c r="E1190" s="162">
        <v>27395</v>
      </c>
      <c r="F1190" s="166" t="str">
        <f t="shared" si="59"/>
        <v>Date check - OK</v>
      </c>
      <c r="G1190" s="68"/>
      <c r="H1190" s="162" t="s">
        <v>279</v>
      </c>
      <c r="I1190" s="173">
        <v>150735.53351548137</v>
      </c>
      <c r="J1190" s="168">
        <f>IFERROR(MIN('MP Calculations'!$E$30/I1190,1),"-")</f>
        <v>0.24630200300931615</v>
      </c>
      <c r="K1190" s="12"/>
      <c r="L1190" s="159">
        <v>1.2491540000000001</v>
      </c>
      <c r="M1190" s="187" t="s">
        <v>280</v>
      </c>
      <c r="N1190" s="272">
        <v>560.03424299999995</v>
      </c>
      <c r="O1190" s="186">
        <f t="shared" si="60"/>
        <v>699.56901478042198</v>
      </c>
      <c r="P1190" s="186">
        <f t="shared" si="61"/>
        <v>172.30524958367184</v>
      </c>
      <c r="Q1190" s="215">
        <f>IF(P1190="-",0,P1190/(1+'General inputs'!$H$30)^'MP Calculations'!$C$40)</f>
        <v>382.7397565022319</v>
      </c>
    </row>
    <row r="1191" spans="3:17">
      <c r="C1191" s="159"/>
      <c r="D1191" s="165" t="s">
        <v>294</v>
      </c>
      <c r="E1191" s="162">
        <v>27395</v>
      </c>
      <c r="F1191" s="166" t="str">
        <f t="shared" si="59"/>
        <v>Date check - OK</v>
      </c>
      <c r="G1191" s="68"/>
      <c r="H1191" s="162" t="s">
        <v>279</v>
      </c>
      <c r="I1191" s="173">
        <v>150735.53351548137</v>
      </c>
      <c r="J1191" s="168">
        <f>IFERROR(MIN('MP Calculations'!$E$30/I1191,1),"-")</f>
        <v>0.24630200300931615</v>
      </c>
      <c r="K1191" s="12"/>
      <c r="L1191" s="159">
        <v>61.671908000000002</v>
      </c>
      <c r="M1191" s="187" t="s">
        <v>280</v>
      </c>
      <c r="N1191" s="272">
        <v>707.97319300000004</v>
      </c>
      <c r="O1191" s="186">
        <f t="shared" si="60"/>
        <v>43662.057625162248</v>
      </c>
      <c r="P1191" s="186">
        <f t="shared" si="61"/>
        <v>10754.052248585647</v>
      </c>
      <c r="Q1191" s="215">
        <f>IF(P1191="-",0,P1191/(1+'General inputs'!$H$30)^'MP Calculations'!$C$40)</f>
        <v>23887.858025110309</v>
      </c>
    </row>
    <row r="1192" spans="3:17">
      <c r="C1192" s="159"/>
      <c r="D1192" s="165" t="s">
        <v>292</v>
      </c>
      <c r="E1192" s="162">
        <v>27395</v>
      </c>
      <c r="F1192" s="166" t="str">
        <f t="shared" si="59"/>
        <v>Date check - OK</v>
      </c>
      <c r="G1192" s="68"/>
      <c r="H1192" s="162" t="s">
        <v>279</v>
      </c>
      <c r="I1192" s="173">
        <v>150735.53351548137</v>
      </c>
      <c r="J1192" s="168">
        <f>IFERROR(MIN('MP Calculations'!$E$30/I1192,1),"-")</f>
        <v>0.24630200300931615</v>
      </c>
      <c r="K1192" s="12"/>
      <c r="L1192" s="159">
        <v>0.39490700000000001</v>
      </c>
      <c r="M1192" s="187" t="s">
        <v>280</v>
      </c>
      <c r="N1192" s="272">
        <v>560.03424299999995</v>
      </c>
      <c r="O1192" s="186">
        <f t="shared" si="60"/>
        <v>221.16144280040098</v>
      </c>
      <c r="P1192" s="186">
        <f t="shared" si="61"/>
        <v>54.472506350169063</v>
      </c>
      <c r="Q1192" s="215">
        <f>IF(P1192="-",0,P1192/(1+'General inputs'!$H$30)^'MP Calculations'!$C$40)</f>
        <v>120.99917946148102</v>
      </c>
    </row>
    <row r="1193" spans="3:17">
      <c r="C1193" s="159"/>
      <c r="D1193" s="165" t="s">
        <v>292</v>
      </c>
      <c r="E1193" s="162">
        <v>27395</v>
      </c>
      <c r="F1193" s="166" t="str">
        <f t="shared" si="59"/>
        <v>Date check - OK</v>
      </c>
      <c r="G1193" s="68"/>
      <c r="H1193" s="162" t="s">
        <v>279</v>
      </c>
      <c r="I1193" s="173">
        <v>150735.53351548137</v>
      </c>
      <c r="J1193" s="168">
        <f>IFERROR(MIN('MP Calculations'!$E$30/I1193,1),"-")</f>
        <v>0.24630200300931615</v>
      </c>
      <c r="K1193" s="12"/>
      <c r="L1193" s="159">
        <v>3.4019379999999999</v>
      </c>
      <c r="M1193" s="187" t="s">
        <v>280</v>
      </c>
      <c r="N1193" s="272">
        <v>560.03424299999995</v>
      </c>
      <c r="O1193" s="186">
        <f t="shared" si="60"/>
        <v>1905.2017725629337</v>
      </c>
      <c r="P1193" s="186">
        <f t="shared" si="61"/>
        <v>469.25501271915016</v>
      </c>
      <c r="Q1193" s="215">
        <f>IF(P1193="-",0,P1193/(1+'General inputs'!$H$30)^'MP Calculations'!$C$40)</f>
        <v>1042.3510005617318</v>
      </c>
    </row>
    <row r="1194" spans="3:17">
      <c r="C1194" s="159"/>
      <c r="D1194" s="165" t="s">
        <v>281</v>
      </c>
      <c r="E1194" s="162">
        <v>27395</v>
      </c>
      <c r="F1194" s="166" t="str">
        <f t="shared" si="59"/>
        <v>Date check - OK</v>
      </c>
      <c r="G1194" s="68"/>
      <c r="H1194" s="162" t="s">
        <v>279</v>
      </c>
      <c r="I1194" s="173">
        <v>150735.53351548137</v>
      </c>
      <c r="J1194" s="168">
        <f>IFERROR(MIN('MP Calculations'!$E$30/I1194,1),"-")</f>
        <v>0.24630200300931615</v>
      </c>
      <c r="K1194" s="12"/>
      <c r="L1194" s="159">
        <v>99.940235000000001</v>
      </c>
      <c r="M1194" s="187" t="s">
        <v>280</v>
      </c>
      <c r="N1194" s="272">
        <v>421.28581700000001</v>
      </c>
      <c r="O1194" s="186">
        <f t="shared" si="60"/>
        <v>42103.403553147</v>
      </c>
      <c r="P1194" s="186">
        <f t="shared" si="61"/>
        <v>10370.152628649665</v>
      </c>
      <c r="Q1194" s="215">
        <f>IF(P1194="-",0,P1194/(1+'General inputs'!$H$30)^'MP Calculations'!$C$40)</f>
        <v>23035.106020103947</v>
      </c>
    </row>
    <row r="1195" spans="3:17">
      <c r="C1195" s="159"/>
      <c r="D1195" s="165" t="s">
        <v>281</v>
      </c>
      <c r="E1195" s="162">
        <v>27395</v>
      </c>
      <c r="F1195" s="166" t="str">
        <f t="shared" ref="F1195:F1258" si="62">IF(E1195="","-",IF(OR(E1195&lt;$E$15,E1195&gt;$E$16),"ERROR - date outside of range","Date check - OK"))</f>
        <v>Date check - OK</v>
      </c>
      <c r="G1195" s="68"/>
      <c r="H1195" s="162" t="s">
        <v>279</v>
      </c>
      <c r="I1195" s="173">
        <v>150735.53351548137</v>
      </c>
      <c r="J1195" s="168">
        <f>IFERROR(MIN('MP Calculations'!$E$30/I1195,1),"-")</f>
        <v>0.24630200300931615</v>
      </c>
      <c r="K1195" s="12"/>
      <c r="L1195" s="159">
        <v>95.511025000000004</v>
      </c>
      <c r="M1195" s="187" t="s">
        <v>280</v>
      </c>
      <c r="N1195" s="272">
        <v>421.28581700000001</v>
      </c>
      <c r="O1195" s="186">
        <f t="shared" si="60"/>
        <v>40237.44019963243</v>
      </c>
      <c r="P1195" s="186">
        <f t="shared" si="61"/>
        <v>9910.5621171370458</v>
      </c>
      <c r="Q1195" s="215">
        <f>IF(P1195="-",0,P1195/(1+'General inputs'!$H$30)^'MP Calculations'!$C$40)</f>
        <v>22014.222669816605</v>
      </c>
    </row>
    <row r="1196" spans="3:17">
      <c r="C1196" s="159"/>
      <c r="D1196" s="165" t="s">
        <v>281</v>
      </c>
      <c r="E1196" s="162">
        <v>27395</v>
      </c>
      <c r="F1196" s="166" t="str">
        <f t="shared" si="62"/>
        <v>Date check - OK</v>
      </c>
      <c r="G1196" s="68"/>
      <c r="H1196" s="162" t="s">
        <v>279</v>
      </c>
      <c r="I1196" s="173">
        <v>150735.53351548137</v>
      </c>
      <c r="J1196" s="168">
        <f>IFERROR(MIN('MP Calculations'!$E$30/I1196,1),"-")</f>
        <v>0.24630200300931615</v>
      </c>
      <c r="K1196" s="12"/>
      <c r="L1196" s="159">
        <v>2.5226310000000001</v>
      </c>
      <c r="M1196" s="187" t="s">
        <v>280</v>
      </c>
      <c r="N1196" s="272">
        <v>421.28581700000001</v>
      </c>
      <c r="O1196" s="186">
        <f t="shared" si="60"/>
        <v>1062.7486618245271</v>
      </c>
      <c r="P1196" s="186">
        <f t="shared" si="61"/>
        <v>261.75712410285138</v>
      </c>
      <c r="Q1196" s="215">
        <f>IF(P1196="-",0,P1196/(1+'General inputs'!$H$30)^'MP Calculations'!$C$40)</f>
        <v>581.43822189932655</v>
      </c>
    </row>
    <row r="1197" spans="3:17">
      <c r="C1197" s="159"/>
      <c r="D1197" s="165" t="s">
        <v>281</v>
      </c>
      <c r="E1197" s="162">
        <v>27395</v>
      </c>
      <c r="F1197" s="166" t="str">
        <f t="shared" si="62"/>
        <v>Date check - OK</v>
      </c>
      <c r="G1197" s="68"/>
      <c r="H1197" s="162" t="s">
        <v>279</v>
      </c>
      <c r="I1197" s="173">
        <v>150735.53351548137</v>
      </c>
      <c r="J1197" s="168">
        <f>IFERROR(MIN('MP Calculations'!$E$30/I1197,1),"-")</f>
        <v>0.24630200300931615</v>
      </c>
      <c r="K1197" s="12"/>
      <c r="L1197" s="159">
        <v>0.74219400000000002</v>
      </c>
      <c r="M1197" s="187" t="s">
        <v>280</v>
      </c>
      <c r="N1197" s="272">
        <v>421.28581700000001</v>
      </c>
      <c r="O1197" s="186">
        <f t="shared" si="60"/>
        <v>312.67580566249802</v>
      </c>
      <c r="P1197" s="186">
        <f t="shared" si="61"/>
        <v>77.012677227224941</v>
      </c>
      <c r="Q1197" s="215">
        <f>IF(P1197="-",0,P1197/(1+'General inputs'!$H$30)^'MP Calculations'!$C$40)</f>
        <v>171.06741321435786</v>
      </c>
    </row>
    <row r="1198" spans="3:17">
      <c r="C1198" s="159"/>
      <c r="D1198" s="165" t="s">
        <v>281</v>
      </c>
      <c r="E1198" s="162">
        <v>27395</v>
      </c>
      <c r="F1198" s="166" t="str">
        <f t="shared" si="62"/>
        <v>Date check - OK</v>
      </c>
      <c r="G1198" s="68"/>
      <c r="H1198" s="162" t="s">
        <v>279</v>
      </c>
      <c r="I1198" s="173">
        <v>150735.53351548137</v>
      </c>
      <c r="J1198" s="168">
        <f>IFERROR(MIN('MP Calculations'!$E$30/I1198,1),"-")</f>
        <v>0.24630200300931615</v>
      </c>
      <c r="K1198" s="12"/>
      <c r="L1198" s="159">
        <v>6.2719129999999996</v>
      </c>
      <c r="M1198" s="187" t="s">
        <v>280</v>
      </c>
      <c r="N1198" s="272">
        <v>421.28581700000001</v>
      </c>
      <c r="O1198" s="186">
        <f t="shared" si="60"/>
        <v>2642.2679923579208</v>
      </c>
      <c r="P1198" s="186">
        <f t="shared" si="61"/>
        <v>650.79589900516032</v>
      </c>
      <c r="Q1198" s="215">
        <f>IF(P1198="-",0,P1198/(1+'General inputs'!$H$30)^'MP Calculations'!$C$40)</f>
        <v>1445.605775330308</v>
      </c>
    </row>
    <row r="1199" spans="3:17">
      <c r="C1199" s="159"/>
      <c r="D1199" s="165" t="s">
        <v>281</v>
      </c>
      <c r="E1199" s="162">
        <v>27395</v>
      </c>
      <c r="F1199" s="166" t="str">
        <f t="shared" si="62"/>
        <v>Date check - OK</v>
      </c>
      <c r="G1199" s="68"/>
      <c r="H1199" s="162" t="s">
        <v>279</v>
      </c>
      <c r="I1199" s="173">
        <v>150735.53351548137</v>
      </c>
      <c r="J1199" s="168">
        <f>IFERROR(MIN('MP Calculations'!$E$30/I1199,1),"-")</f>
        <v>0.24630200300931615</v>
      </c>
      <c r="K1199" s="12"/>
      <c r="L1199" s="159">
        <v>21.171869999999998</v>
      </c>
      <c r="M1199" s="187" t="s">
        <v>280</v>
      </c>
      <c r="N1199" s="272">
        <v>421.28581700000001</v>
      </c>
      <c r="O1199" s="186">
        <f t="shared" si="60"/>
        <v>8919.4085503677888</v>
      </c>
      <c r="P1199" s="186">
        <f t="shared" si="61"/>
        <v>2196.8681916140072</v>
      </c>
      <c r="Q1199" s="215">
        <f>IF(P1199="-",0,P1199/(1+'General inputs'!$H$30)^'MP Calculations'!$C$40)</f>
        <v>4879.8791607189842</v>
      </c>
    </row>
    <row r="1200" spans="3:17">
      <c r="C1200" s="159"/>
      <c r="D1200" s="165" t="s">
        <v>281</v>
      </c>
      <c r="E1200" s="162">
        <v>27395</v>
      </c>
      <c r="F1200" s="166" t="str">
        <f t="shared" si="62"/>
        <v>Date check - OK</v>
      </c>
      <c r="G1200" s="68"/>
      <c r="H1200" s="162" t="s">
        <v>279</v>
      </c>
      <c r="I1200" s="173">
        <v>150735.53351548137</v>
      </c>
      <c r="J1200" s="168">
        <f>IFERROR(MIN('MP Calculations'!$E$30/I1200,1),"-")</f>
        <v>0.24630200300931615</v>
      </c>
      <c r="K1200" s="12"/>
      <c r="L1200" s="159">
        <v>3.9943949999999999</v>
      </c>
      <c r="M1200" s="187" t="s">
        <v>280</v>
      </c>
      <c r="N1200" s="272">
        <v>421.28581700000001</v>
      </c>
      <c r="O1200" s="186">
        <f t="shared" si="60"/>
        <v>1682.7819609957151</v>
      </c>
      <c r="P1200" s="186">
        <f t="shared" si="61"/>
        <v>414.47256762118957</v>
      </c>
      <c r="Q1200" s="215">
        <f>IF(P1200="-",0,P1200/(1+'General inputs'!$H$30)^'MP Calculations'!$C$40)</f>
        <v>920.66335756738124</v>
      </c>
    </row>
    <row r="1201" spans="3:17">
      <c r="C1201" s="159"/>
      <c r="D1201" s="165" t="s">
        <v>281</v>
      </c>
      <c r="E1201" s="162">
        <v>27395</v>
      </c>
      <c r="F1201" s="166" t="str">
        <f t="shared" si="62"/>
        <v>Date check - OK</v>
      </c>
      <c r="G1201" s="68"/>
      <c r="H1201" s="162" t="s">
        <v>279</v>
      </c>
      <c r="I1201" s="173">
        <v>150735.53351548137</v>
      </c>
      <c r="J1201" s="168">
        <f>IFERROR(MIN('MP Calculations'!$E$30/I1201,1),"-")</f>
        <v>0.24630200300931615</v>
      </c>
      <c r="K1201" s="12"/>
      <c r="L1201" s="159">
        <v>6.1579560000000004</v>
      </c>
      <c r="M1201" s="187" t="s">
        <v>280</v>
      </c>
      <c r="N1201" s="272">
        <v>421.28581700000001</v>
      </c>
      <c r="O1201" s="186">
        <f t="shared" si="60"/>
        <v>2594.2595245100524</v>
      </c>
      <c r="P1201" s="186">
        <f t="shared" si="61"/>
        <v>638.97131721282199</v>
      </c>
      <c r="Q1201" s="215">
        <f>IF(P1201="-",0,P1201/(1+'General inputs'!$H$30)^'MP Calculations'!$C$40)</f>
        <v>1419.3399617995217</v>
      </c>
    </row>
    <row r="1202" spans="3:17">
      <c r="C1202" s="159"/>
      <c r="D1202" s="165" t="s">
        <v>281</v>
      </c>
      <c r="E1202" s="162">
        <v>27395</v>
      </c>
      <c r="F1202" s="166" t="str">
        <f t="shared" si="62"/>
        <v>Date check - OK</v>
      </c>
      <c r="G1202" s="68"/>
      <c r="H1202" s="162" t="s">
        <v>279</v>
      </c>
      <c r="I1202" s="173">
        <v>150735.53351548137</v>
      </c>
      <c r="J1202" s="168">
        <f>IFERROR(MIN('MP Calculations'!$E$30/I1202,1),"-")</f>
        <v>0.24630200300931615</v>
      </c>
      <c r="K1202" s="12"/>
      <c r="L1202" s="159">
        <v>1.3308310000000001</v>
      </c>
      <c r="M1202" s="187" t="s">
        <v>280</v>
      </c>
      <c r="N1202" s="272">
        <v>421.28581700000001</v>
      </c>
      <c r="O1202" s="186">
        <f t="shared" si="60"/>
        <v>560.66022512392703</v>
      </c>
      <c r="P1202" s="186">
        <f t="shared" si="61"/>
        <v>138.09173645567734</v>
      </c>
      <c r="Q1202" s="215">
        <f>IF(P1202="-",0,P1202/(1+'General inputs'!$H$30)^'MP Calculations'!$C$40)</f>
        <v>306.74165594908749</v>
      </c>
    </row>
    <row r="1203" spans="3:17">
      <c r="C1203" s="159"/>
      <c r="D1203" s="165" t="s">
        <v>289</v>
      </c>
      <c r="E1203" s="162">
        <v>27395</v>
      </c>
      <c r="F1203" s="166" t="str">
        <f t="shared" si="62"/>
        <v>Date check - OK</v>
      </c>
      <c r="G1203" s="68"/>
      <c r="H1203" s="162" t="s">
        <v>279</v>
      </c>
      <c r="I1203" s="173">
        <v>150735.53351548137</v>
      </c>
      <c r="J1203" s="168">
        <f>IFERROR(MIN('MP Calculations'!$E$30/I1203,1),"-")</f>
        <v>0.24630200300931615</v>
      </c>
      <c r="K1203" s="12"/>
      <c r="L1203" s="159">
        <v>4.2480229999999999</v>
      </c>
      <c r="M1203" s="187" t="s">
        <v>280</v>
      </c>
      <c r="N1203" s="272">
        <v>315.45229399999999</v>
      </c>
      <c r="O1203" s="186">
        <f t="shared" si="60"/>
        <v>1340.0486003147619</v>
      </c>
      <c r="P1203" s="186">
        <f t="shared" si="61"/>
        <v>330.05665438735639</v>
      </c>
      <c r="Q1203" s="215">
        <f>IF(P1203="-",0,P1203/(1+'General inputs'!$H$30)^'MP Calculations'!$C$40)</f>
        <v>733.15121760590341</v>
      </c>
    </row>
    <row r="1204" spans="3:17">
      <c r="C1204" s="159"/>
      <c r="D1204" s="165" t="s">
        <v>281</v>
      </c>
      <c r="E1204" s="162">
        <v>27395</v>
      </c>
      <c r="F1204" s="166" t="str">
        <f t="shared" si="62"/>
        <v>Date check - OK</v>
      </c>
      <c r="G1204" s="68"/>
      <c r="H1204" s="162" t="s">
        <v>279</v>
      </c>
      <c r="I1204" s="173">
        <v>150735.53351548137</v>
      </c>
      <c r="J1204" s="168">
        <f>IFERROR(MIN('MP Calculations'!$E$30/I1204,1),"-")</f>
        <v>0.24630200300931615</v>
      </c>
      <c r="K1204" s="12"/>
      <c r="L1204" s="159">
        <v>3.2619319999999998</v>
      </c>
      <c r="M1204" s="187" t="s">
        <v>280</v>
      </c>
      <c r="N1204" s="272">
        <v>421.28581700000001</v>
      </c>
      <c r="O1204" s="186">
        <f t="shared" si="60"/>
        <v>1374.205687618444</v>
      </c>
      <c r="P1204" s="186">
        <f t="shared" si="61"/>
        <v>338.46961340721737</v>
      </c>
      <c r="Q1204" s="215">
        <f>IF(P1204="-",0,P1204/(1+'General inputs'!$H$30)^'MP Calculations'!$C$40)</f>
        <v>751.83883098103286</v>
      </c>
    </row>
    <row r="1205" spans="3:17">
      <c r="C1205" s="159"/>
      <c r="D1205" s="165" t="s">
        <v>281</v>
      </c>
      <c r="E1205" s="162">
        <v>27395</v>
      </c>
      <c r="F1205" s="166" t="str">
        <f t="shared" si="62"/>
        <v>Date check - OK</v>
      </c>
      <c r="G1205" s="68"/>
      <c r="H1205" s="162" t="s">
        <v>279</v>
      </c>
      <c r="I1205" s="173">
        <v>150735.53351548137</v>
      </c>
      <c r="J1205" s="168">
        <f>IFERROR(MIN('MP Calculations'!$E$30/I1205,1),"-")</f>
        <v>0.24630200300931615</v>
      </c>
      <c r="K1205" s="12"/>
      <c r="L1205" s="159">
        <v>2.6867100000000002</v>
      </c>
      <c r="M1205" s="187" t="s">
        <v>280</v>
      </c>
      <c r="N1205" s="272">
        <v>421.28581700000001</v>
      </c>
      <c r="O1205" s="186">
        <f t="shared" si="60"/>
        <v>1131.8728173920701</v>
      </c>
      <c r="P1205" s="186">
        <f t="shared" si="61"/>
        <v>278.78254207546479</v>
      </c>
      <c r="Q1205" s="215">
        <f>IF(P1205="-",0,P1205/(1+'General inputs'!$H$30)^'MP Calculations'!$C$40)</f>
        <v>619.2565956571292</v>
      </c>
    </row>
    <row r="1206" spans="3:17">
      <c r="C1206" s="159"/>
      <c r="D1206" s="165" t="s">
        <v>281</v>
      </c>
      <c r="E1206" s="162">
        <v>27395</v>
      </c>
      <c r="F1206" s="166" t="str">
        <f t="shared" si="62"/>
        <v>Date check - OK</v>
      </c>
      <c r="G1206" s="68"/>
      <c r="H1206" s="162" t="s">
        <v>279</v>
      </c>
      <c r="I1206" s="173">
        <v>150735.53351548137</v>
      </c>
      <c r="J1206" s="168">
        <f>IFERROR(MIN('MP Calculations'!$E$30/I1206,1),"-")</f>
        <v>0.24630200300931615</v>
      </c>
      <c r="K1206" s="12"/>
      <c r="L1206" s="159">
        <v>2.643885</v>
      </c>
      <c r="M1206" s="187" t="s">
        <v>280</v>
      </c>
      <c r="N1206" s="272">
        <v>421.28581700000001</v>
      </c>
      <c r="O1206" s="186">
        <f t="shared" si="60"/>
        <v>1113.831252279045</v>
      </c>
      <c r="P1206" s="186">
        <f t="shared" si="61"/>
        <v>274.33886845070373</v>
      </c>
      <c r="Q1206" s="215">
        <f>IF(P1206="-",0,P1206/(1+'General inputs'!$H$30)^'MP Calculations'!$C$40)</f>
        <v>609.38591229010535</v>
      </c>
    </row>
    <row r="1207" spans="3:17">
      <c r="C1207" s="159"/>
      <c r="D1207" s="165" t="s">
        <v>289</v>
      </c>
      <c r="E1207" s="162">
        <v>27395</v>
      </c>
      <c r="F1207" s="166" t="str">
        <f t="shared" si="62"/>
        <v>Date check - OK</v>
      </c>
      <c r="G1207" s="68"/>
      <c r="H1207" s="162" t="s">
        <v>279</v>
      </c>
      <c r="I1207" s="173">
        <v>150735.53351548137</v>
      </c>
      <c r="J1207" s="168">
        <f>IFERROR(MIN('MP Calculations'!$E$30/I1207,1),"-")</f>
        <v>0.24630200300931615</v>
      </c>
      <c r="K1207" s="12"/>
      <c r="L1207" s="159">
        <v>1.355235</v>
      </c>
      <c r="M1207" s="187" t="s">
        <v>280</v>
      </c>
      <c r="N1207" s="272">
        <v>315.45229399999999</v>
      </c>
      <c r="O1207" s="186">
        <f t="shared" si="60"/>
        <v>427.51198965908998</v>
      </c>
      <c r="P1207" s="186">
        <f t="shared" si="61"/>
        <v>105.29705936353191</v>
      </c>
      <c r="Q1207" s="215">
        <f>IF(P1207="-",0,P1207/(1+'General inputs'!$H$30)^'MP Calculations'!$C$40)</f>
        <v>233.89520028308144</v>
      </c>
    </row>
    <row r="1208" spans="3:17">
      <c r="C1208" s="159"/>
      <c r="D1208" s="165" t="s">
        <v>281</v>
      </c>
      <c r="E1208" s="162">
        <v>27395</v>
      </c>
      <c r="F1208" s="166" t="str">
        <f t="shared" si="62"/>
        <v>Date check - OK</v>
      </c>
      <c r="G1208" s="68"/>
      <c r="H1208" s="162" t="s">
        <v>279</v>
      </c>
      <c r="I1208" s="173">
        <v>150735.53351548137</v>
      </c>
      <c r="J1208" s="168">
        <f>IFERROR(MIN('MP Calculations'!$E$30/I1208,1),"-")</f>
        <v>0.24630200300931615</v>
      </c>
      <c r="K1208" s="12"/>
      <c r="L1208" s="159">
        <v>16.079830000000001</v>
      </c>
      <c r="M1208" s="187" t="s">
        <v>280</v>
      </c>
      <c r="N1208" s="272">
        <v>421.28581700000001</v>
      </c>
      <c r="O1208" s="186">
        <f t="shared" si="60"/>
        <v>6774.2043187711106</v>
      </c>
      <c r="P1208" s="186">
        <f t="shared" si="61"/>
        <v>1668.5000925076845</v>
      </c>
      <c r="Q1208" s="215">
        <f>IF(P1208="-",0,P1208/(1+'General inputs'!$H$30)^'MP Calculations'!$C$40)</f>
        <v>3706.220911280107</v>
      </c>
    </row>
    <row r="1209" spans="3:17">
      <c r="C1209" s="159"/>
      <c r="D1209" s="165" t="s">
        <v>282</v>
      </c>
      <c r="E1209" s="162">
        <v>27395</v>
      </c>
      <c r="F1209" s="166" t="str">
        <f t="shared" si="62"/>
        <v>Date check - OK</v>
      </c>
      <c r="G1209" s="68"/>
      <c r="H1209" s="162" t="s">
        <v>279</v>
      </c>
      <c r="I1209" s="173">
        <v>150735.53351548137</v>
      </c>
      <c r="J1209" s="168">
        <f>IFERROR(MIN('MP Calculations'!$E$30/I1209,1),"-")</f>
        <v>0.24630200300931615</v>
      </c>
      <c r="K1209" s="12"/>
      <c r="L1209" s="159">
        <v>1.0003690000000001</v>
      </c>
      <c r="M1209" s="187" t="s">
        <v>280</v>
      </c>
      <c r="N1209" s="272">
        <v>237.97403299999999</v>
      </c>
      <c r="O1209" s="186">
        <f t="shared" si="60"/>
        <v>238.061845418177</v>
      </c>
      <c r="P1209" s="186">
        <f t="shared" si="61"/>
        <v>58.635109366591188</v>
      </c>
      <c r="Q1209" s="215">
        <f>IF(P1209="-",0,P1209/(1+'General inputs'!$H$30)^'MP Calculations'!$C$40)</f>
        <v>130.24552377641265</v>
      </c>
    </row>
    <row r="1210" spans="3:17">
      <c r="C1210" s="159"/>
      <c r="D1210" s="165" t="s">
        <v>282</v>
      </c>
      <c r="E1210" s="162">
        <v>27395</v>
      </c>
      <c r="F1210" s="166" t="str">
        <f t="shared" si="62"/>
        <v>Date check - OK</v>
      </c>
      <c r="G1210" s="68"/>
      <c r="H1210" s="162" t="s">
        <v>279</v>
      </c>
      <c r="I1210" s="173">
        <v>150735.53351548137</v>
      </c>
      <c r="J1210" s="168">
        <f>IFERROR(MIN('MP Calculations'!$E$30/I1210,1),"-")</f>
        <v>0.24630200300931615</v>
      </c>
      <c r="K1210" s="12"/>
      <c r="L1210" s="159">
        <v>83.183514000000002</v>
      </c>
      <c r="M1210" s="187" t="s">
        <v>280</v>
      </c>
      <c r="N1210" s="272">
        <v>237.97403299999999</v>
      </c>
      <c r="O1210" s="186">
        <f t="shared" si="60"/>
        <v>19795.516305691963</v>
      </c>
      <c r="P1210" s="186">
        <f t="shared" si="61"/>
        <v>4875.6753166955086</v>
      </c>
      <c r="Q1210" s="215">
        <f>IF(P1210="-",0,P1210/(1+'General inputs'!$H$30)^'MP Calculations'!$C$40)</f>
        <v>10830.283975705519</v>
      </c>
    </row>
    <row r="1211" spans="3:17">
      <c r="C1211" s="159"/>
      <c r="D1211" s="165" t="s">
        <v>282</v>
      </c>
      <c r="E1211" s="162">
        <v>27395</v>
      </c>
      <c r="F1211" s="166" t="str">
        <f t="shared" si="62"/>
        <v>Date check - OK</v>
      </c>
      <c r="G1211" s="68"/>
      <c r="H1211" s="162" t="s">
        <v>279</v>
      </c>
      <c r="I1211" s="173">
        <v>150735.53351548137</v>
      </c>
      <c r="J1211" s="168">
        <f>IFERROR(MIN('MP Calculations'!$E$30/I1211,1),"-")</f>
        <v>0.24630200300931615</v>
      </c>
      <c r="K1211" s="12"/>
      <c r="L1211" s="159">
        <v>94.379502000000002</v>
      </c>
      <c r="M1211" s="187" t="s">
        <v>280</v>
      </c>
      <c r="N1211" s="272">
        <v>237.97403299999999</v>
      </c>
      <c r="O1211" s="186">
        <f t="shared" si="60"/>
        <v>22459.870723471566</v>
      </c>
      <c r="P1211" s="186">
        <f t="shared" si="61"/>
        <v>5531.9111465213455</v>
      </c>
      <c r="Q1211" s="215">
        <f>IF(P1211="-",0,P1211/(1+'General inputs'!$H$30)^'MP Calculations'!$C$40)</f>
        <v>12287.973409558859</v>
      </c>
    </row>
    <row r="1212" spans="3:17">
      <c r="C1212" s="159"/>
      <c r="D1212" s="165" t="s">
        <v>282</v>
      </c>
      <c r="E1212" s="162">
        <v>27395</v>
      </c>
      <c r="F1212" s="166" t="str">
        <f t="shared" si="62"/>
        <v>Date check - OK</v>
      </c>
      <c r="G1212" s="68"/>
      <c r="H1212" s="162" t="s">
        <v>279</v>
      </c>
      <c r="I1212" s="173">
        <v>150735.53351548137</v>
      </c>
      <c r="J1212" s="168">
        <f>IFERROR(MIN('MP Calculations'!$E$30/I1212,1),"-")</f>
        <v>0.24630200300931615</v>
      </c>
      <c r="K1212" s="12"/>
      <c r="L1212" s="159">
        <v>0.89953899999999998</v>
      </c>
      <c r="M1212" s="187" t="s">
        <v>280</v>
      </c>
      <c r="N1212" s="272">
        <v>237.97403299999999</v>
      </c>
      <c r="O1212" s="186">
        <f t="shared" si="60"/>
        <v>214.06692367078699</v>
      </c>
      <c r="P1212" s="186">
        <f t="shared" si="61"/>
        <v>52.725112078157231</v>
      </c>
      <c r="Q1212" s="215">
        <f>IF(P1212="-",0,P1212/(1+'General inputs'!$H$30)^'MP Calculations'!$C$40)</f>
        <v>117.11771177666488</v>
      </c>
    </row>
    <row r="1213" spans="3:17">
      <c r="C1213" s="159"/>
      <c r="D1213" s="165" t="s">
        <v>282</v>
      </c>
      <c r="E1213" s="162">
        <v>27395</v>
      </c>
      <c r="F1213" s="166" t="str">
        <f t="shared" si="62"/>
        <v>Date check - OK</v>
      </c>
      <c r="G1213" s="68"/>
      <c r="H1213" s="162" t="s">
        <v>279</v>
      </c>
      <c r="I1213" s="173">
        <v>150735.53351548137</v>
      </c>
      <c r="J1213" s="168">
        <f>IFERROR(MIN('MP Calculations'!$E$30/I1213,1),"-")</f>
        <v>0.24630200300931615</v>
      </c>
      <c r="K1213" s="12"/>
      <c r="L1213" s="159">
        <v>10.136647999999999</v>
      </c>
      <c r="M1213" s="187" t="s">
        <v>280</v>
      </c>
      <c r="N1213" s="272">
        <v>237.97403299999999</v>
      </c>
      <c r="O1213" s="186">
        <f t="shared" si="60"/>
        <v>2412.2590056613835</v>
      </c>
      <c r="P1213" s="186">
        <f t="shared" si="61"/>
        <v>594.14422487166007</v>
      </c>
      <c r="Q1213" s="215">
        <f>IF(P1213="-",0,P1213/(1+'General inputs'!$H$30)^'MP Calculations'!$C$40)</f>
        <v>1319.7660344304206</v>
      </c>
    </row>
    <row r="1214" spans="3:17">
      <c r="C1214" s="159"/>
      <c r="D1214" s="165" t="s">
        <v>282</v>
      </c>
      <c r="E1214" s="162">
        <v>27395</v>
      </c>
      <c r="F1214" s="166" t="str">
        <f t="shared" si="62"/>
        <v>Date check - OK</v>
      </c>
      <c r="G1214" s="68"/>
      <c r="H1214" s="162" t="s">
        <v>279</v>
      </c>
      <c r="I1214" s="173">
        <v>150735.53351548137</v>
      </c>
      <c r="J1214" s="168">
        <f>IFERROR(MIN('MP Calculations'!$E$30/I1214,1),"-")</f>
        <v>0.24630200300931615</v>
      </c>
      <c r="K1214" s="12"/>
      <c r="L1214" s="159">
        <v>3.000216</v>
      </c>
      <c r="M1214" s="187" t="s">
        <v>280</v>
      </c>
      <c r="N1214" s="272">
        <v>237.97403299999999</v>
      </c>
      <c r="O1214" s="186">
        <f t="shared" si="60"/>
        <v>713.97350139112802</v>
      </c>
      <c r="P1214" s="186">
        <f t="shared" si="61"/>
        <v>175.8531034882096</v>
      </c>
      <c r="Q1214" s="215">
        <f>IF(P1214="-",0,P1214/(1+'General inputs'!$H$30)^'MP Calculations'!$C$40)</f>
        <v>390.62056537375076</v>
      </c>
    </row>
    <row r="1215" spans="3:17">
      <c r="C1215" s="159"/>
      <c r="D1215" s="165" t="s">
        <v>282</v>
      </c>
      <c r="E1215" s="162">
        <v>27395</v>
      </c>
      <c r="F1215" s="166" t="str">
        <f t="shared" si="62"/>
        <v>Date check - OK</v>
      </c>
      <c r="G1215" s="68"/>
      <c r="H1215" s="162" t="s">
        <v>279</v>
      </c>
      <c r="I1215" s="173">
        <v>150735.53351548137</v>
      </c>
      <c r="J1215" s="168">
        <f>IFERROR(MIN('MP Calculations'!$E$30/I1215,1),"-")</f>
        <v>0.24630200300931615</v>
      </c>
      <c r="K1215" s="12"/>
      <c r="L1215" s="159">
        <v>30.832947000000001</v>
      </c>
      <c r="M1215" s="187" t="s">
        <v>280</v>
      </c>
      <c r="N1215" s="272">
        <v>237.97403299999999</v>
      </c>
      <c r="O1215" s="186">
        <f t="shared" si="60"/>
        <v>7337.4407468652507</v>
      </c>
      <c r="P1215" s="186">
        <f t="shared" si="61"/>
        <v>1807.2263529150839</v>
      </c>
      <c r="Q1215" s="215">
        <f>IF(P1215="-",0,P1215/(1+'General inputs'!$H$30)^'MP Calculations'!$C$40)</f>
        <v>4014.3720283069256</v>
      </c>
    </row>
    <row r="1216" spans="3:17">
      <c r="C1216" s="159"/>
      <c r="D1216" s="165" t="s">
        <v>291</v>
      </c>
      <c r="E1216" s="162">
        <v>27395</v>
      </c>
      <c r="F1216" s="166" t="str">
        <f t="shared" si="62"/>
        <v>Date check - OK</v>
      </c>
      <c r="G1216" s="68"/>
      <c r="H1216" s="162" t="s">
        <v>279</v>
      </c>
      <c r="I1216" s="173">
        <v>150735.53351548137</v>
      </c>
      <c r="J1216" s="168">
        <f>IFERROR(MIN('MP Calculations'!$E$30/I1216,1),"-")</f>
        <v>0.24630200300931615</v>
      </c>
      <c r="K1216" s="12"/>
      <c r="L1216" s="159">
        <v>0.99922</v>
      </c>
      <c r="M1216" s="187" t="s">
        <v>280</v>
      </c>
      <c r="N1216" s="272">
        <v>297.51652200000001</v>
      </c>
      <c r="O1216" s="186">
        <f t="shared" si="60"/>
        <v>297.28445911284001</v>
      </c>
      <c r="P1216" s="186">
        <f t="shared" si="61"/>
        <v>73.221757743033649</v>
      </c>
      <c r="Q1216" s="215">
        <f>IF(P1216="-",0,P1216/(1+'General inputs'!$H$30)^'MP Calculations'!$C$40)</f>
        <v>162.64668544312204</v>
      </c>
    </row>
    <row r="1217" spans="3:17">
      <c r="C1217" s="159"/>
      <c r="D1217" s="165" t="s">
        <v>282</v>
      </c>
      <c r="E1217" s="162">
        <v>27395</v>
      </c>
      <c r="F1217" s="166" t="str">
        <f t="shared" si="62"/>
        <v>Date check - OK</v>
      </c>
      <c r="G1217" s="68"/>
      <c r="H1217" s="162" t="s">
        <v>279</v>
      </c>
      <c r="I1217" s="173">
        <v>150735.53351548137</v>
      </c>
      <c r="J1217" s="168">
        <f>IFERROR(MIN('MP Calculations'!$E$30/I1217,1),"-")</f>
        <v>0.24630200300931615</v>
      </c>
      <c r="K1217" s="12"/>
      <c r="L1217" s="159">
        <v>77.983412999999999</v>
      </c>
      <c r="M1217" s="187" t="s">
        <v>280</v>
      </c>
      <c r="N1217" s="272">
        <v>237.97403299999999</v>
      </c>
      <c r="O1217" s="186">
        <f t="shared" si="60"/>
        <v>18558.027298714627</v>
      </c>
      <c r="P1217" s="186">
        <f t="shared" si="61"/>
        <v>4570.8792955749814</v>
      </c>
      <c r="Q1217" s="215">
        <f>IF(P1217="-",0,P1217/(1+'General inputs'!$H$30)^'MP Calculations'!$C$40)</f>
        <v>10153.243925048964</v>
      </c>
    </row>
    <row r="1218" spans="3:17">
      <c r="C1218" s="159"/>
      <c r="D1218" s="165" t="s">
        <v>282</v>
      </c>
      <c r="E1218" s="162">
        <v>27395</v>
      </c>
      <c r="F1218" s="166" t="str">
        <f t="shared" si="62"/>
        <v>Date check - OK</v>
      </c>
      <c r="G1218" s="68"/>
      <c r="H1218" s="162" t="s">
        <v>279</v>
      </c>
      <c r="I1218" s="173">
        <v>150735.53351548137</v>
      </c>
      <c r="J1218" s="168">
        <f>IFERROR(MIN('MP Calculations'!$E$30/I1218,1),"-")</f>
        <v>0.24630200300931615</v>
      </c>
      <c r="K1218" s="12"/>
      <c r="L1218" s="159">
        <v>0.79251799999999994</v>
      </c>
      <c r="M1218" s="187" t="s">
        <v>280</v>
      </c>
      <c r="N1218" s="272">
        <v>237.97403299999999</v>
      </c>
      <c r="O1218" s="186">
        <f t="shared" si="60"/>
        <v>188.59870468509399</v>
      </c>
      <c r="P1218" s="186">
        <f t="shared" si="61"/>
        <v>46.45223872890115</v>
      </c>
      <c r="Q1218" s="215">
        <f>IF(P1218="-",0,P1218/(1+'General inputs'!$H$30)^'MP Calculations'!$C$40)</f>
        <v>103.1838471726283</v>
      </c>
    </row>
    <row r="1219" spans="3:17">
      <c r="C1219" s="159"/>
      <c r="D1219" s="165" t="s">
        <v>282</v>
      </c>
      <c r="E1219" s="162">
        <v>27395</v>
      </c>
      <c r="F1219" s="166" t="str">
        <f t="shared" si="62"/>
        <v>Date check - OK</v>
      </c>
      <c r="G1219" s="68"/>
      <c r="H1219" s="162" t="s">
        <v>279</v>
      </c>
      <c r="I1219" s="173">
        <v>150735.53351548137</v>
      </c>
      <c r="J1219" s="168">
        <f>IFERROR(MIN('MP Calculations'!$E$30/I1219,1),"-")</f>
        <v>0.24630200300931615</v>
      </c>
      <c r="K1219" s="12"/>
      <c r="L1219" s="159">
        <v>25.467217999999999</v>
      </c>
      <c r="M1219" s="187" t="s">
        <v>280</v>
      </c>
      <c r="N1219" s="272">
        <v>237.97403299999999</v>
      </c>
      <c r="O1219" s="186">
        <f t="shared" si="60"/>
        <v>6060.5365767501935</v>
      </c>
      <c r="P1219" s="186">
        <f t="shared" si="61"/>
        <v>1492.7222981647967</v>
      </c>
      <c r="Q1219" s="215">
        <f>IF(P1219="-",0,P1219/(1+'General inputs'!$H$30)^'MP Calculations'!$C$40)</f>
        <v>3315.7676292828787</v>
      </c>
    </row>
    <row r="1220" spans="3:17">
      <c r="C1220" s="159"/>
      <c r="D1220" s="165" t="s">
        <v>291</v>
      </c>
      <c r="E1220" s="162">
        <v>27395</v>
      </c>
      <c r="F1220" s="166" t="str">
        <f t="shared" si="62"/>
        <v>Date check - OK</v>
      </c>
      <c r="G1220" s="68"/>
      <c r="H1220" s="162" t="s">
        <v>279</v>
      </c>
      <c r="I1220" s="173">
        <v>150735.53351548137</v>
      </c>
      <c r="J1220" s="168">
        <f>IFERROR(MIN('MP Calculations'!$E$30/I1220,1),"-")</f>
        <v>0.24630200300931615</v>
      </c>
      <c r="K1220" s="12"/>
      <c r="L1220" s="159">
        <v>1.198801</v>
      </c>
      <c r="M1220" s="187" t="s">
        <v>280</v>
      </c>
      <c r="N1220" s="272">
        <v>297.51652200000001</v>
      </c>
      <c r="O1220" s="186">
        <f t="shared" si="60"/>
        <v>356.66310409012203</v>
      </c>
      <c r="P1220" s="186">
        <f t="shared" si="61"/>
        <v>87.846836936917271</v>
      </c>
      <c r="Q1220" s="215">
        <f>IF(P1220="-",0,P1220/(1+'General inputs'!$H$30)^'MP Calculations'!$C$40)</f>
        <v>195.13321306208857</v>
      </c>
    </row>
    <row r="1221" spans="3:17">
      <c r="C1221" s="159"/>
      <c r="D1221" s="165" t="s">
        <v>281</v>
      </c>
      <c r="E1221" s="162">
        <v>27395</v>
      </c>
      <c r="F1221" s="166" t="str">
        <f t="shared" si="62"/>
        <v>Date check - OK</v>
      </c>
      <c r="G1221" s="68"/>
      <c r="H1221" s="162" t="s">
        <v>279</v>
      </c>
      <c r="I1221" s="173">
        <v>150735.53351548137</v>
      </c>
      <c r="J1221" s="168">
        <f>IFERROR(MIN('MP Calculations'!$E$30/I1221,1),"-")</f>
        <v>0.24630200300931615</v>
      </c>
      <c r="K1221" s="12"/>
      <c r="L1221" s="159">
        <v>0.46205600000000002</v>
      </c>
      <c r="M1221" s="187" t="s">
        <v>280</v>
      </c>
      <c r="N1221" s="272">
        <v>421.28581700000001</v>
      </c>
      <c r="O1221" s="186">
        <f t="shared" si="60"/>
        <v>194.657639459752</v>
      </c>
      <c r="P1221" s="186">
        <f t="shared" si="61"/>
        <v>47.944566500002217</v>
      </c>
      <c r="Q1221" s="215">
        <f>IF(P1221="-",0,P1221/(1+'General inputs'!$H$30)^'MP Calculations'!$C$40)</f>
        <v>106.49873844328212</v>
      </c>
    </row>
    <row r="1222" spans="3:17">
      <c r="C1222" s="159"/>
      <c r="D1222" s="165" t="s">
        <v>281</v>
      </c>
      <c r="E1222" s="162">
        <v>27395</v>
      </c>
      <c r="F1222" s="166" t="str">
        <f t="shared" si="62"/>
        <v>Date check - OK</v>
      </c>
      <c r="G1222" s="68"/>
      <c r="H1222" s="162" t="s">
        <v>279</v>
      </c>
      <c r="I1222" s="173">
        <v>150735.53351548137</v>
      </c>
      <c r="J1222" s="168">
        <f>IFERROR(MIN('MP Calculations'!$E$30/I1222,1),"-")</f>
        <v>0.24630200300931615</v>
      </c>
      <c r="K1222" s="12"/>
      <c r="L1222" s="159">
        <v>0.27684900000000001</v>
      </c>
      <c r="M1222" s="187" t="s">
        <v>280</v>
      </c>
      <c r="N1222" s="272">
        <v>421.28581700000001</v>
      </c>
      <c r="O1222" s="186">
        <f t="shared" si="60"/>
        <v>116.632557150633</v>
      </c>
      <c r="P1222" s="186">
        <f t="shared" si="61"/>
        <v>28.726832442299447</v>
      </c>
      <c r="Q1222" s="215">
        <f>IF(P1222="-",0,P1222/(1+'General inputs'!$H$30)^'MP Calculations'!$C$40)</f>
        <v>63.81059706893582</v>
      </c>
    </row>
    <row r="1223" spans="3:17">
      <c r="C1223" s="159"/>
      <c r="D1223" s="165" t="s">
        <v>281</v>
      </c>
      <c r="E1223" s="162">
        <v>27395</v>
      </c>
      <c r="F1223" s="166" t="str">
        <f t="shared" si="62"/>
        <v>Date check - OK</v>
      </c>
      <c r="G1223" s="68"/>
      <c r="H1223" s="162" t="s">
        <v>279</v>
      </c>
      <c r="I1223" s="173">
        <v>150735.53351548137</v>
      </c>
      <c r="J1223" s="168">
        <f>IFERROR(MIN('MP Calculations'!$E$30/I1223,1),"-")</f>
        <v>0.24630200300931615</v>
      </c>
      <c r="K1223" s="12"/>
      <c r="L1223" s="159">
        <v>0.31563799999999997</v>
      </c>
      <c r="M1223" s="187" t="s">
        <v>280</v>
      </c>
      <c r="N1223" s="272">
        <v>421.28581700000001</v>
      </c>
      <c r="O1223" s="186">
        <f t="shared" si="60"/>
        <v>132.97381270624598</v>
      </c>
      <c r="P1223" s="186">
        <f t="shared" si="61"/>
        <v>32.751716417334038</v>
      </c>
      <c r="Q1223" s="215">
        <f>IF(P1223="-",0,P1223/(1+'General inputs'!$H$30)^'MP Calculations'!$C$40)</f>
        <v>72.75102759137566</v>
      </c>
    </row>
    <row r="1224" spans="3:17">
      <c r="C1224" s="159"/>
      <c r="D1224" s="165" t="s">
        <v>281</v>
      </c>
      <c r="E1224" s="162">
        <v>27395</v>
      </c>
      <c r="F1224" s="166" t="str">
        <f t="shared" si="62"/>
        <v>Date check - OK</v>
      </c>
      <c r="G1224" s="68"/>
      <c r="H1224" s="162" t="s">
        <v>279</v>
      </c>
      <c r="I1224" s="173">
        <v>150735.53351548137</v>
      </c>
      <c r="J1224" s="168">
        <f>IFERROR(MIN('MP Calculations'!$E$30/I1224,1),"-")</f>
        <v>0.24630200300931615</v>
      </c>
      <c r="K1224" s="12"/>
      <c r="L1224" s="159">
        <v>0.369141</v>
      </c>
      <c r="M1224" s="187" t="s">
        <v>280</v>
      </c>
      <c r="N1224" s="272">
        <v>421.28581700000001</v>
      </c>
      <c r="O1224" s="186">
        <f t="shared" si="60"/>
        <v>155.51386777319701</v>
      </c>
      <c r="P1224" s="186">
        <f t="shared" si="61"/>
        <v>38.303377128264366</v>
      </c>
      <c r="Q1224" s="215">
        <f>IF(P1224="-",0,P1224/(1+'General inputs'!$H$30)^'MP Calculations'!$C$40)</f>
        <v>85.082870491220987</v>
      </c>
    </row>
    <row r="1225" spans="3:17">
      <c r="C1225" s="159"/>
      <c r="D1225" s="165" t="s">
        <v>278</v>
      </c>
      <c r="E1225" s="162">
        <v>27437</v>
      </c>
      <c r="F1225" s="166" t="str">
        <f t="shared" si="62"/>
        <v>Date check - OK</v>
      </c>
      <c r="G1225" s="68"/>
      <c r="H1225" s="162" t="s">
        <v>279</v>
      </c>
      <c r="I1225" s="173">
        <v>150735.53351548137</v>
      </c>
      <c r="J1225" s="168">
        <f>IFERROR(MIN('MP Calculations'!$E$30/I1225,1),"-")</f>
        <v>0.24630200300931615</v>
      </c>
      <c r="K1225" s="12"/>
      <c r="L1225" s="159">
        <v>56.278354999999998</v>
      </c>
      <c r="M1225" s="187" t="s">
        <v>280</v>
      </c>
      <c r="N1225" s="272">
        <v>192.78728599999999</v>
      </c>
      <c r="O1225" s="186">
        <f t="shared" si="60"/>
        <v>10849.75132099453</v>
      </c>
      <c r="P1225" s="186">
        <f t="shared" si="61"/>
        <v>2672.3154825139268</v>
      </c>
      <c r="Q1225" s="215">
        <f>IF(P1225="-",0,P1225/(1+'General inputs'!$H$30)^'MP Calculations'!$C$40)</f>
        <v>5935.9850007230907</v>
      </c>
    </row>
    <row r="1226" spans="3:17">
      <c r="C1226" s="159"/>
      <c r="D1226" s="165" t="s">
        <v>278</v>
      </c>
      <c r="E1226" s="162">
        <v>27437</v>
      </c>
      <c r="F1226" s="166" t="str">
        <f t="shared" si="62"/>
        <v>Date check - OK</v>
      </c>
      <c r="G1226" s="68"/>
      <c r="H1226" s="162" t="s">
        <v>279</v>
      </c>
      <c r="I1226" s="173">
        <v>150735.53351548137</v>
      </c>
      <c r="J1226" s="168">
        <f>IFERROR(MIN('MP Calculations'!$E$30/I1226,1),"-")</f>
        <v>0.24630200300931615</v>
      </c>
      <c r="K1226" s="12"/>
      <c r="L1226" s="159">
        <v>2.677978</v>
      </c>
      <c r="M1226" s="187" t="s">
        <v>280</v>
      </c>
      <c r="N1226" s="272">
        <v>192.78728599999999</v>
      </c>
      <c r="O1226" s="186">
        <f t="shared" si="60"/>
        <v>516.28011058770801</v>
      </c>
      <c r="P1226" s="186">
        <f t="shared" si="61"/>
        <v>127.16082535162373</v>
      </c>
      <c r="Q1226" s="215">
        <f>IF(P1226="-",0,P1226/(1+'General inputs'!$H$30)^'MP Calculations'!$C$40)</f>
        <v>282.4609432927885</v>
      </c>
    </row>
    <row r="1227" spans="3:17">
      <c r="C1227" s="159"/>
      <c r="D1227" s="165" t="s">
        <v>278</v>
      </c>
      <c r="E1227" s="162">
        <v>27437</v>
      </c>
      <c r="F1227" s="166" t="str">
        <f t="shared" si="62"/>
        <v>Date check - OK</v>
      </c>
      <c r="G1227" s="68"/>
      <c r="H1227" s="162" t="s">
        <v>279</v>
      </c>
      <c r="I1227" s="173">
        <v>150735.53351548137</v>
      </c>
      <c r="J1227" s="168">
        <f>IFERROR(MIN('MP Calculations'!$E$30/I1227,1),"-")</f>
        <v>0.24630200300931615</v>
      </c>
      <c r="K1227" s="12"/>
      <c r="L1227" s="159">
        <v>10.074468</v>
      </c>
      <c r="M1227" s="187" t="s">
        <v>280</v>
      </c>
      <c r="N1227" s="272">
        <v>192.78728599999999</v>
      </c>
      <c r="O1227" s="186">
        <f t="shared" si="60"/>
        <v>1942.229343613848</v>
      </c>
      <c r="P1227" s="186">
        <f t="shared" si="61"/>
        <v>478.37497763556013</v>
      </c>
      <c r="Q1227" s="215">
        <f>IF(P1227="-",0,P1227/(1+'General inputs'!$H$30)^'MP Calculations'!$C$40)</f>
        <v>1062.6090783617387</v>
      </c>
    </row>
    <row r="1228" spans="3:17">
      <c r="C1228" s="159"/>
      <c r="D1228" s="165" t="s">
        <v>278</v>
      </c>
      <c r="E1228" s="162">
        <v>27437</v>
      </c>
      <c r="F1228" s="166" t="str">
        <f t="shared" si="62"/>
        <v>Date check - OK</v>
      </c>
      <c r="G1228" s="68"/>
      <c r="H1228" s="162" t="s">
        <v>279</v>
      </c>
      <c r="I1228" s="173">
        <v>150735.53351548137</v>
      </c>
      <c r="J1228" s="168">
        <f>IFERROR(MIN('MP Calculations'!$E$30/I1228,1),"-")</f>
        <v>0.24630200300931615</v>
      </c>
      <c r="K1228" s="12"/>
      <c r="L1228" s="159">
        <v>7.1979129999999998</v>
      </c>
      <c r="M1228" s="187" t="s">
        <v>280</v>
      </c>
      <c r="N1228" s="272">
        <v>192.78728599999999</v>
      </c>
      <c r="O1228" s="186">
        <f t="shared" si="60"/>
        <v>1387.6661121341178</v>
      </c>
      <c r="P1228" s="186">
        <f t="shared" si="61"/>
        <v>341.78494292678351</v>
      </c>
      <c r="Q1228" s="215">
        <f>IF(P1228="-",0,P1228/(1+'General inputs'!$H$30)^'MP Calculations'!$C$40)</f>
        <v>759.20313599268729</v>
      </c>
    </row>
    <row r="1229" spans="3:17">
      <c r="C1229" s="159"/>
      <c r="D1229" s="165" t="s">
        <v>278</v>
      </c>
      <c r="E1229" s="162">
        <v>27473</v>
      </c>
      <c r="F1229" s="166" t="str">
        <f t="shared" si="62"/>
        <v>Date check - OK</v>
      </c>
      <c r="G1229" s="68"/>
      <c r="H1229" s="162" t="s">
        <v>279</v>
      </c>
      <c r="I1229" s="173">
        <v>150735.53351548137</v>
      </c>
      <c r="J1229" s="168">
        <f>IFERROR(MIN('MP Calculations'!$E$30/I1229,1),"-")</f>
        <v>0.24630200300931615</v>
      </c>
      <c r="K1229" s="12"/>
      <c r="L1229" s="159">
        <v>17.076125999999999</v>
      </c>
      <c r="M1229" s="187" t="s">
        <v>280</v>
      </c>
      <c r="N1229" s="272">
        <v>192.78728599999999</v>
      </c>
      <c r="O1229" s="186">
        <f t="shared" si="60"/>
        <v>3292.0599869340358</v>
      </c>
      <c r="P1229" s="186">
        <f t="shared" si="61"/>
        <v>810.84096880867617</v>
      </c>
      <c r="Q1229" s="215">
        <f>IF(P1229="-",0,P1229/(1+'General inputs'!$H$30)^'MP Calculations'!$C$40)</f>
        <v>1801.1121292805658</v>
      </c>
    </row>
    <row r="1230" spans="3:17">
      <c r="C1230" s="159"/>
      <c r="D1230" s="165" t="s">
        <v>278</v>
      </c>
      <c r="E1230" s="162">
        <v>27473</v>
      </c>
      <c r="F1230" s="166" t="str">
        <f t="shared" si="62"/>
        <v>Date check - OK</v>
      </c>
      <c r="G1230" s="68"/>
      <c r="H1230" s="162" t="s">
        <v>279</v>
      </c>
      <c r="I1230" s="173">
        <v>150735.53351548137</v>
      </c>
      <c r="J1230" s="168">
        <f>IFERROR(MIN('MP Calculations'!$E$30/I1230,1),"-")</f>
        <v>0.24630200300931615</v>
      </c>
      <c r="K1230" s="12"/>
      <c r="L1230" s="159">
        <v>21.5959</v>
      </c>
      <c r="M1230" s="187" t="s">
        <v>280</v>
      </c>
      <c r="N1230" s="272">
        <v>192.78728599999999</v>
      </c>
      <c r="O1230" s="186">
        <f t="shared" si="60"/>
        <v>4163.4149497274002</v>
      </c>
      <c r="P1230" s="186">
        <f t="shared" si="61"/>
        <v>1025.4574414767899</v>
      </c>
      <c r="Q1230" s="215">
        <f>IF(P1230="-",0,P1230/(1+'General inputs'!$H$30)^'MP Calculations'!$C$40)</f>
        <v>2277.8373404324948</v>
      </c>
    </row>
    <row r="1231" spans="3:17">
      <c r="C1231" s="159"/>
      <c r="D1231" s="165" t="s">
        <v>278</v>
      </c>
      <c r="E1231" s="162">
        <v>27473</v>
      </c>
      <c r="F1231" s="166" t="str">
        <f t="shared" si="62"/>
        <v>Date check - OK</v>
      </c>
      <c r="G1231" s="68"/>
      <c r="H1231" s="162" t="s">
        <v>279</v>
      </c>
      <c r="I1231" s="173">
        <v>150735.53351548137</v>
      </c>
      <c r="J1231" s="168">
        <f>IFERROR(MIN('MP Calculations'!$E$30/I1231,1),"-")</f>
        <v>0.24630200300931615</v>
      </c>
      <c r="K1231" s="12"/>
      <c r="L1231" s="159">
        <v>0.70001800000000003</v>
      </c>
      <c r="M1231" s="187" t="s">
        <v>280</v>
      </c>
      <c r="N1231" s="272">
        <v>192.78728599999999</v>
      </c>
      <c r="O1231" s="186">
        <f t="shared" si="60"/>
        <v>134.95457037114801</v>
      </c>
      <c r="P1231" s="186">
        <f t="shared" si="61"/>
        <v>33.239580997675468</v>
      </c>
      <c r="Q1231" s="215">
        <f>IF(P1231="-",0,P1231/(1+'General inputs'!$H$30)^'MP Calculations'!$C$40)</f>
        <v>73.83471581989518</v>
      </c>
    </row>
    <row r="1232" spans="3:17">
      <c r="C1232" s="159"/>
      <c r="D1232" s="165" t="s">
        <v>278</v>
      </c>
      <c r="E1232" s="162">
        <v>27473</v>
      </c>
      <c r="F1232" s="166" t="str">
        <f t="shared" si="62"/>
        <v>Date check - OK</v>
      </c>
      <c r="G1232" s="68"/>
      <c r="H1232" s="162" t="s">
        <v>279</v>
      </c>
      <c r="I1232" s="173">
        <v>150735.53351548137</v>
      </c>
      <c r="J1232" s="168">
        <f>IFERROR(MIN('MP Calculations'!$E$30/I1232,1),"-")</f>
        <v>0.24630200300931615</v>
      </c>
      <c r="K1232" s="12"/>
      <c r="L1232" s="159">
        <v>4.4996289999999997</v>
      </c>
      <c r="M1232" s="187" t="s">
        <v>280</v>
      </c>
      <c r="N1232" s="272">
        <v>192.78728599999999</v>
      </c>
      <c r="O1232" s="186">
        <f t="shared" si="60"/>
        <v>867.47126291689392</v>
      </c>
      <c r="P1232" s="186">
        <f t="shared" si="61"/>
        <v>213.65990960945209</v>
      </c>
      <c r="Q1232" s="215">
        <f>IF(P1232="-",0,P1232/(1+'General inputs'!$H$30)^'MP Calculations'!$C$40)</f>
        <v>474.60040814658913</v>
      </c>
    </row>
    <row r="1233" spans="3:17">
      <c r="C1233" s="159"/>
      <c r="D1233" s="165" t="s">
        <v>278</v>
      </c>
      <c r="E1233" s="162">
        <v>27473</v>
      </c>
      <c r="F1233" s="166" t="str">
        <f t="shared" si="62"/>
        <v>Date check - OK</v>
      </c>
      <c r="G1233" s="68"/>
      <c r="H1233" s="162" t="s">
        <v>279</v>
      </c>
      <c r="I1233" s="173">
        <v>150735.53351548137</v>
      </c>
      <c r="J1233" s="168">
        <f>IFERROR(MIN('MP Calculations'!$E$30/I1233,1),"-")</f>
        <v>0.24630200300931615</v>
      </c>
      <c r="K1233" s="12"/>
      <c r="L1233" s="159">
        <v>5.0189380000000003</v>
      </c>
      <c r="M1233" s="187" t="s">
        <v>280</v>
      </c>
      <c r="N1233" s="272">
        <v>192.78728599999999</v>
      </c>
      <c r="O1233" s="186">
        <f t="shared" si="60"/>
        <v>967.587435622268</v>
      </c>
      <c r="P1233" s="186">
        <f t="shared" si="61"/>
        <v>238.31872348041236</v>
      </c>
      <c r="Q1233" s="215">
        <f>IF(P1233="-",0,P1233/(1+'General inputs'!$H$30)^'MP Calculations'!$C$40)</f>
        <v>529.37476028855406</v>
      </c>
    </row>
    <row r="1234" spans="3:17">
      <c r="C1234" s="159"/>
      <c r="D1234" s="165" t="s">
        <v>278</v>
      </c>
      <c r="E1234" s="162">
        <v>27473</v>
      </c>
      <c r="F1234" s="166" t="str">
        <f t="shared" si="62"/>
        <v>Date check - OK</v>
      </c>
      <c r="G1234" s="68"/>
      <c r="H1234" s="162" t="s">
        <v>279</v>
      </c>
      <c r="I1234" s="173">
        <v>150735.53351548137</v>
      </c>
      <c r="J1234" s="168">
        <f>IFERROR(MIN('MP Calculations'!$E$30/I1234,1),"-")</f>
        <v>0.24630200300931615</v>
      </c>
      <c r="K1234" s="12"/>
      <c r="L1234" s="159">
        <v>6.5092150000000002</v>
      </c>
      <c r="M1234" s="187" t="s">
        <v>280</v>
      </c>
      <c r="N1234" s="272">
        <v>192.78728599999999</v>
      </c>
      <c r="O1234" s="186">
        <f t="shared" si="60"/>
        <v>1254.8938938404899</v>
      </c>
      <c r="P1234" s="186">
        <f t="shared" si="61"/>
        <v>309.08287961707282</v>
      </c>
      <c r="Q1234" s="215">
        <f>IF(P1234="-",0,P1234/(1+'General inputs'!$H$30)^'MP Calculations'!$C$40)</f>
        <v>686.56240230336778</v>
      </c>
    </row>
    <row r="1235" spans="3:17">
      <c r="C1235" s="159"/>
      <c r="D1235" s="165" t="s">
        <v>282</v>
      </c>
      <c r="E1235" s="162">
        <v>27473</v>
      </c>
      <c r="F1235" s="166" t="str">
        <f t="shared" si="62"/>
        <v>Date check - OK</v>
      </c>
      <c r="G1235" s="68"/>
      <c r="H1235" s="162" t="s">
        <v>279</v>
      </c>
      <c r="I1235" s="173">
        <v>150735.53351548137</v>
      </c>
      <c r="J1235" s="168">
        <f>IFERROR(MIN('MP Calculations'!$E$30/I1235,1),"-")</f>
        <v>0.24630200300931615</v>
      </c>
      <c r="K1235" s="12"/>
      <c r="L1235" s="159">
        <v>0.59923499999999996</v>
      </c>
      <c r="M1235" s="187" t="s">
        <v>280</v>
      </c>
      <c r="N1235" s="272">
        <v>237.97403299999999</v>
      </c>
      <c r="O1235" s="186">
        <f t="shared" si="60"/>
        <v>142.60236966475497</v>
      </c>
      <c r="P1235" s="186">
        <f t="shared" si="61"/>
        <v>35.123249282304094</v>
      </c>
      <c r="Q1235" s="215">
        <f>IF(P1235="-",0,P1235/(1+'General inputs'!$H$30)^'MP Calculations'!$C$40)</f>
        <v>78.018887470681946</v>
      </c>
    </row>
    <row r="1236" spans="3:17">
      <c r="C1236" s="159"/>
      <c r="D1236" s="165" t="s">
        <v>282</v>
      </c>
      <c r="E1236" s="162">
        <v>27473</v>
      </c>
      <c r="F1236" s="166" t="str">
        <f t="shared" si="62"/>
        <v>Date check - OK</v>
      </c>
      <c r="G1236" s="68"/>
      <c r="H1236" s="162" t="s">
        <v>279</v>
      </c>
      <c r="I1236" s="173">
        <v>150735.53351548137</v>
      </c>
      <c r="J1236" s="168">
        <f>IFERROR(MIN('MP Calculations'!$E$30/I1236,1),"-")</f>
        <v>0.24630200300931615</v>
      </c>
      <c r="K1236" s="12"/>
      <c r="L1236" s="159">
        <v>8.15855</v>
      </c>
      <c r="M1236" s="187" t="s">
        <v>280</v>
      </c>
      <c r="N1236" s="272">
        <v>237.97403299999999</v>
      </c>
      <c r="O1236" s="186">
        <f t="shared" si="60"/>
        <v>1941.52304693215</v>
      </c>
      <c r="P1236" s="186">
        <f t="shared" si="61"/>
        <v>478.20101534813909</v>
      </c>
      <c r="Q1236" s="215">
        <f>IF(P1236="-",0,P1236/(1+'General inputs'!$H$30)^'MP Calculations'!$C$40)</f>
        <v>1062.2226578453067</v>
      </c>
    </row>
    <row r="1237" spans="3:17">
      <c r="C1237" s="159"/>
      <c r="D1237" s="165" t="s">
        <v>282</v>
      </c>
      <c r="E1237" s="162">
        <v>27473</v>
      </c>
      <c r="F1237" s="166" t="str">
        <f t="shared" si="62"/>
        <v>Date check - OK</v>
      </c>
      <c r="G1237" s="68"/>
      <c r="H1237" s="162" t="s">
        <v>279</v>
      </c>
      <c r="I1237" s="173">
        <v>150735.53351548137</v>
      </c>
      <c r="J1237" s="168">
        <f>IFERROR(MIN('MP Calculations'!$E$30/I1237,1),"-")</f>
        <v>0.24630200300931615</v>
      </c>
      <c r="K1237" s="12"/>
      <c r="L1237" s="159">
        <v>0.40018500000000001</v>
      </c>
      <c r="M1237" s="187" t="s">
        <v>280</v>
      </c>
      <c r="N1237" s="272">
        <v>237.97403299999999</v>
      </c>
      <c r="O1237" s="186">
        <f t="shared" si="60"/>
        <v>95.233638396104993</v>
      </c>
      <c r="P1237" s="186">
        <f t="shared" si="61"/>
        <v>23.456235890825578</v>
      </c>
      <c r="Q1237" s="215">
        <f>IF(P1237="-",0,P1237/(1+'General inputs'!$H$30)^'MP Calculations'!$C$40)</f>
        <v>52.103078896350937</v>
      </c>
    </row>
    <row r="1238" spans="3:17">
      <c r="C1238" s="159"/>
      <c r="D1238" s="165" t="s">
        <v>278</v>
      </c>
      <c r="E1238" s="162">
        <v>27473</v>
      </c>
      <c r="F1238" s="166" t="str">
        <f t="shared" si="62"/>
        <v>Date check - OK</v>
      </c>
      <c r="G1238" s="68"/>
      <c r="H1238" s="162" t="s">
        <v>279</v>
      </c>
      <c r="I1238" s="173">
        <v>150735.53351548137</v>
      </c>
      <c r="J1238" s="168">
        <f>IFERROR(MIN('MP Calculations'!$E$30/I1238,1),"-")</f>
        <v>0.24630200300931615</v>
      </c>
      <c r="K1238" s="12"/>
      <c r="L1238" s="159">
        <v>0.600221</v>
      </c>
      <c r="M1238" s="187" t="s">
        <v>280</v>
      </c>
      <c r="N1238" s="272">
        <v>192.78728599999999</v>
      </c>
      <c r="O1238" s="186">
        <f t="shared" si="60"/>
        <v>115.714977590206</v>
      </c>
      <c r="P1238" s="186">
        <f t="shared" si="61"/>
        <v>28.500830758645868</v>
      </c>
      <c r="Q1238" s="215">
        <f>IF(P1238="-",0,P1238/(1+'General inputs'!$H$30)^'MP Calculations'!$C$40)</f>
        <v>63.308582013795785</v>
      </c>
    </row>
    <row r="1239" spans="3:17">
      <c r="C1239" s="159"/>
      <c r="D1239" s="165" t="s">
        <v>278</v>
      </c>
      <c r="E1239" s="162">
        <v>27473</v>
      </c>
      <c r="F1239" s="166" t="str">
        <f t="shared" si="62"/>
        <v>Date check - OK</v>
      </c>
      <c r="G1239" s="68"/>
      <c r="H1239" s="162" t="s">
        <v>279</v>
      </c>
      <c r="I1239" s="173">
        <v>150735.53351548137</v>
      </c>
      <c r="J1239" s="168">
        <f>IFERROR(MIN('MP Calculations'!$E$30/I1239,1),"-")</f>
        <v>0.24630200300931615</v>
      </c>
      <c r="K1239" s="12"/>
      <c r="L1239" s="159">
        <v>6.4878429999999998</v>
      </c>
      <c r="M1239" s="187" t="s">
        <v>280</v>
      </c>
      <c r="N1239" s="272">
        <v>192.78728599999999</v>
      </c>
      <c r="O1239" s="186">
        <f t="shared" ref="O1239:O1302" si="63">IF(N1239="","-",L1239*N1239)</f>
        <v>1250.773643964098</v>
      </c>
      <c r="P1239" s="186">
        <f t="shared" ref="P1239:P1302" si="64">IF(O1239="-","-",IF(OR(E1239&lt;$E$15,E1239&gt;$E$16),0,O1239*J1239))</f>
        <v>308.06805381961863</v>
      </c>
      <c r="Q1239" s="215">
        <f>IF(P1239="-",0,P1239/(1+'General inputs'!$H$30)^'MP Calculations'!$C$40)</f>
        <v>684.30818091691378</v>
      </c>
    </row>
    <row r="1240" spans="3:17">
      <c r="C1240" s="159"/>
      <c r="D1240" s="165" t="s">
        <v>282</v>
      </c>
      <c r="E1240" s="162">
        <v>27473</v>
      </c>
      <c r="F1240" s="166" t="str">
        <f t="shared" si="62"/>
        <v>Date check - OK</v>
      </c>
      <c r="G1240" s="68"/>
      <c r="H1240" s="162" t="s">
        <v>279</v>
      </c>
      <c r="I1240" s="173">
        <v>150735.53351548137</v>
      </c>
      <c r="J1240" s="168">
        <f>IFERROR(MIN('MP Calculations'!$E$30/I1240,1),"-")</f>
        <v>0.24630200300931615</v>
      </c>
      <c r="K1240" s="12"/>
      <c r="L1240" s="159">
        <v>2.1994660000000001</v>
      </c>
      <c r="M1240" s="187" t="s">
        <v>280</v>
      </c>
      <c r="N1240" s="272">
        <v>237.97403299999999</v>
      </c>
      <c r="O1240" s="186">
        <f t="shared" si="63"/>
        <v>523.41579446637797</v>
      </c>
      <c r="P1240" s="186">
        <f t="shared" si="64"/>
        <v>128.91835858378144</v>
      </c>
      <c r="Q1240" s="215">
        <f>IF(P1240="-",0,P1240/(1+'General inputs'!$H$30)^'MP Calculations'!$C$40)</f>
        <v>286.36493253830463</v>
      </c>
    </row>
    <row r="1241" spans="3:17">
      <c r="C1241" s="159"/>
      <c r="D1241" s="165" t="s">
        <v>282</v>
      </c>
      <c r="E1241" s="162">
        <v>27473</v>
      </c>
      <c r="F1241" s="166" t="str">
        <f t="shared" si="62"/>
        <v>Date check - OK</v>
      </c>
      <c r="G1241" s="68"/>
      <c r="H1241" s="162" t="s">
        <v>279</v>
      </c>
      <c r="I1241" s="173">
        <v>150735.53351548137</v>
      </c>
      <c r="J1241" s="168">
        <f>IFERROR(MIN('MP Calculations'!$E$30/I1241,1),"-")</f>
        <v>0.24630200300931615</v>
      </c>
      <c r="K1241" s="12"/>
      <c r="L1241" s="159">
        <v>1.6997040000000001</v>
      </c>
      <c r="M1241" s="187" t="s">
        <v>280</v>
      </c>
      <c r="N1241" s="272">
        <v>237.97403299999999</v>
      </c>
      <c r="O1241" s="186">
        <f t="shared" si="63"/>
        <v>404.48541578623201</v>
      </c>
      <c r="P1241" s="186">
        <f t="shared" si="64"/>
        <v>99.625568096205015</v>
      </c>
      <c r="Q1241" s="215">
        <f>IF(P1241="-",0,P1241/(1+'General inputs'!$H$30)^'MP Calculations'!$C$40)</f>
        <v>221.29717908578104</v>
      </c>
    </row>
    <row r="1242" spans="3:17">
      <c r="C1242" s="159"/>
      <c r="D1242" s="165" t="s">
        <v>282</v>
      </c>
      <c r="E1242" s="162">
        <v>27473</v>
      </c>
      <c r="F1242" s="166" t="str">
        <f t="shared" si="62"/>
        <v>Date check - OK</v>
      </c>
      <c r="G1242" s="68"/>
      <c r="H1242" s="162" t="s">
        <v>279</v>
      </c>
      <c r="I1242" s="173">
        <v>150735.53351548137</v>
      </c>
      <c r="J1242" s="168">
        <f>IFERROR(MIN('MP Calculations'!$E$30/I1242,1),"-")</f>
        <v>0.24630200300931615</v>
      </c>
      <c r="K1242" s="12"/>
      <c r="L1242" s="159">
        <v>17.559857000000001</v>
      </c>
      <c r="M1242" s="187" t="s">
        <v>280</v>
      </c>
      <c r="N1242" s="272">
        <v>237.97403299999999</v>
      </c>
      <c r="O1242" s="186">
        <f t="shared" si="63"/>
        <v>4178.7899891932811</v>
      </c>
      <c r="P1242" s="186">
        <f t="shared" si="64"/>
        <v>1029.2443444935836</v>
      </c>
      <c r="Q1242" s="215">
        <f>IF(P1242="-",0,P1242/(1+'General inputs'!$H$30)^'MP Calculations'!$C$40)</f>
        <v>2286.2491464688592</v>
      </c>
    </row>
    <row r="1243" spans="3:17">
      <c r="C1243" s="159"/>
      <c r="D1243" s="165" t="s">
        <v>282</v>
      </c>
      <c r="E1243" s="162">
        <v>27473</v>
      </c>
      <c r="F1243" s="166" t="str">
        <f t="shared" si="62"/>
        <v>Date check - OK</v>
      </c>
      <c r="G1243" s="68"/>
      <c r="H1243" s="162" t="s">
        <v>279</v>
      </c>
      <c r="I1243" s="173">
        <v>150735.53351548137</v>
      </c>
      <c r="J1243" s="168">
        <f>IFERROR(MIN('MP Calculations'!$E$30/I1243,1),"-")</f>
        <v>0.24630200300931615</v>
      </c>
      <c r="K1243" s="12"/>
      <c r="L1243" s="159">
        <v>7.1349910000000003</v>
      </c>
      <c r="M1243" s="187" t="s">
        <v>280</v>
      </c>
      <c r="N1243" s="272">
        <v>237.97403299999999</v>
      </c>
      <c r="O1243" s="186">
        <f t="shared" si="63"/>
        <v>1697.9425836887031</v>
      </c>
      <c r="P1243" s="186">
        <f t="shared" si="64"/>
        <v>418.20665935734098</v>
      </c>
      <c r="Q1243" s="215">
        <f>IF(P1243="-",0,P1243/(1+'General inputs'!$H$30)^'MP Calculations'!$C$40)</f>
        <v>928.95785448668471</v>
      </c>
    </row>
    <row r="1244" spans="3:17">
      <c r="C1244" s="159"/>
      <c r="D1244" s="165" t="s">
        <v>282</v>
      </c>
      <c r="E1244" s="162">
        <v>27473</v>
      </c>
      <c r="F1244" s="166" t="str">
        <f t="shared" si="62"/>
        <v>Date check - OK</v>
      </c>
      <c r="G1244" s="68"/>
      <c r="H1244" s="162" t="s">
        <v>279</v>
      </c>
      <c r="I1244" s="173">
        <v>150735.53351548137</v>
      </c>
      <c r="J1244" s="168">
        <f>IFERROR(MIN('MP Calculations'!$E$30/I1244,1),"-")</f>
        <v>0.24630200300931615</v>
      </c>
      <c r="K1244" s="12"/>
      <c r="L1244" s="159">
        <v>6.3927810000000003</v>
      </c>
      <c r="M1244" s="187" t="s">
        <v>280</v>
      </c>
      <c r="N1244" s="272">
        <v>237.97403299999999</v>
      </c>
      <c r="O1244" s="186">
        <f t="shared" si="63"/>
        <v>1521.3158766557731</v>
      </c>
      <c r="P1244" s="186">
        <f t="shared" si="64"/>
        <v>374.70314763019064</v>
      </c>
      <c r="Q1244" s="215">
        <f>IF(P1244="-",0,P1244/(1+'General inputs'!$H$30)^'MP Calculations'!$C$40)</f>
        <v>832.32398218347339</v>
      </c>
    </row>
    <row r="1245" spans="3:17">
      <c r="C1245" s="159"/>
      <c r="D1245" s="165" t="s">
        <v>289</v>
      </c>
      <c r="E1245" s="162">
        <v>27473</v>
      </c>
      <c r="F1245" s="166" t="str">
        <f t="shared" si="62"/>
        <v>Date check - OK</v>
      </c>
      <c r="G1245" s="68"/>
      <c r="H1245" s="162" t="s">
        <v>279</v>
      </c>
      <c r="I1245" s="173">
        <v>150735.53351548137</v>
      </c>
      <c r="J1245" s="168">
        <f>IFERROR(MIN('MP Calculations'!$E$30/I1245,1),"-")</f>
        <v>0.24630200300931615</v>
      </c>
      <c r="K1245" s="12"/>
      <c r="L1245" s="159">
        <v>5.3041460000000002</v>
      </c>
      <c r="M1245" s="187" t="s">
        <v>280</v>
      </c>
      <c r="N1245" s="272">
        <v>315.45229399999999</v>
      </c>
      <c r="O1245" s="186">
        <f t="shared" si="63"/>
        <v>1673.205023410924</v>
      </c>
      <c r="P1245" s="186">
        <f t="shared" si="64"/>
        <v>412.1137487113603</v>
      </c>
      <c r="Q1245" s="215">
        <f>IF(P1245="-",0,P1245/(1+'General inputs'!$H$30)^'MP Calculations'!$C$40)</f>
        <v>915.42373905684644</v>
      </c>
    </row>
    <row r="1246" spans="3:17">
      <c r="C1246" s="159"/>
      <c r="D1246" s="165" t="s">
        <v>282</v>
      </c>
      <c r="E1246" s="162">
        <v>27473</v>
      </c>
      <c r="F1246" s="166" t="str">
        <f t="shared" si="62"/>
        <v>Date check - OK</v>
      </c>
      <c r="G1246" s="68"/>
      <c r="H1246" s="162" t="s">
        <v>279</v>
      </c>
      <c r="I1246" s="173">
        <v>150735.53351548137</v>
      </c>
      <c r="J1246" s="168">
        <f>IFERROR(MIN('MP Calculations'!$E$30/I1246,1),"-")</f>
        <v>0.24630200300931615</v>
      </c>
      <c r="K1246" s="12"/>
      <c r="L1246" s="159">
        <v>11.044566</v>
      </c>
      <c r="M1246" s="187" t="s">
        <v>280</v>
      </c>
      <c r="N1246" s="272">
        <v>237.97403299999999</v>
      </c>
      <c r="O1246" s="186">
        <f t="shared" si="63"/>
        <v>2628.3199137546776</v>
      </c>
      <c r="P1246" s="186">
        <f t="shared" si="64"/>
        <v>647.36045930705018</v>
      </c>
      <c r="Q1246" s="215">
        <f>IF(P1246="-",0,P1246/(1+'General inputs'!$H$30)^'MP Calculations'!$C$40)</f>
        <v>1437.9746708995967</v>
      </c>
    </row>
    <row r="1247" spans="3:17">
      <c r="C1247" s="159"/>
      <c r="D1247" s="165" t="s">
        <v>282</v>
      </c>
      <c r="E1247" s="162">
        <v>27473</v>
      </c>
      <c r="F1247" s="166" t="str">
        <f t="shared" si="62"/>
        <v>Date check - OK</v>
      </c>
      <c r="G1247" s="68"/>
      <c r="H1247" s="162" t="s">
        <v>279</v>
      </c>
      <c r="I1247" s="173">
        <v>150735.53351548137</v>
      </c>
      <c r="J1247" s="168">
        <f>IFERROR(MIN('MP Calculations'!$E$30/I1247,1),"-")</f>
        <v>0.24630200300931615</v>
      </c>
      <c r="K1247" s="12"/>
      <c r="L1247" s="159">
        <v>0.39913500000000002</v>
      </c>
      <c r="M1247" s="187" t="s">
        <v>280</v>
      </c>
      <c r="N1247" s="272">
        <v>237.97403299999999</v>
      </c>
      <c r="O1247" s="186">
        <f t="shared" si="63"/>
        <v>94.983765661454996</v>
      </c>
      <c r="P1247" s="186">
        <f t="shared" si="64"/>
        <v>23.394691735783869</v>
      </c>
      <c r="Q1247" s="215">
        <f>IF(P1247="-",0,P1247/(1+'General inputs'!$H$30)^'MP Calculations'!$C$40)</f>
        <v>51.966371541399688</v>
      </c>
    </row>
    <row r="1248" spans="3:17">
      <c r="C1248" s="159"/>
      <c r="D1248" s="165" t="s">
        <v>289</v>
      </c>
      <c r="E1248" s="162">
        <v>27473</v>
      </c>
      <c r="F1248" s="166" t="str">
        <f t="shared" si="62"/>
        <v>Date check - OK</v>
      </c>
      <c r="G1248" s="68"/>
      <c r="H1248" s="162" t="s">
        <v>279</v>
      </c>
      <c r="I1248" s="173">
        <v>150735.53351548137</v>
      </c>
      <c r="J1248" s="168">
        <f>IFERROR(MIN('MP Calculations'!$E$30/I1248,1),"-")</f>
        <v>0.24630200300931615</v>
      </c>
      <c r="K1248" s="12"/>
      <c r="L1248" s="159">
        <v>127.28537</v>
      </c>
      <c r="M1248" s="187" t="s">
        <v>280</v>
      </c>
      <c r="N1248" s="272">
        <v>315.45229399999999</v>
      </c>
      <c r="O1248" s="186">
        <f t="shared" si="63"/>
        <v>40152.461959138782</v>
      </c>
      <c r="P1248" s="186">
        <f t="shared" si="64"/>
        <v>9889.6318062912524</v>
      </c>
      <c r="Q1248" s="215">
        <f>IF(P1248="-",0,P1248/(1+'General inputs'!$H$30)^'MP Calculations'!$C$40)</f>
        <v>21967.730400451677</v>
      </c>
    </row>
    <row r="1249" spans="3:17">
      <c r="C1249" s="159"/>
      <c r="D1249" s="165" t="s">
        <v>289</v>
      </c>
      <c r="E1249" s="162">
        <v>27473</v>
      </c>
      <c r="F1249" s="166" t="str">
        <f t="shared" si="62"/>
        <v>Date check - OK</v>
      </c>
      <c r="G1249" s="68"/>
      <c r="H1249" s="162" t="s">
        <v>279</v>
      </c>
      <c r="I1249" s="173">
        <v>150735.53351548137</v>
      </c>
      <c r="J1249" s="168">
        <f>IFERROR(MIN('MP Calculations'!$E$30/I1249,1),"-")</f>
        <v>0.24630200300931615</v>
      </c>
      <c r="K1249" s="12"/>
      <c r="L1249" s="159">
        <v>103.257306</v>
      </c>
      <c r="M1249" s="187" t="s">
        <v>280</v>
      </c>
      <c r="N1249" s="272">
        <v>315.45229399999999</v>
      </c>
      <c r="O1249" s="186">
        <f t="shared" si="63"/>
        <v>32572.754049959964</v>
      </c>
      <c r="P1249" s="186">
        <f t="shared" si="64"/>
        <v>8022.7345660349538</v>
      </c>
      <c r="Q1249" s="215">
        <f>IF(P1249="-",0,P1249/(1+'General inputs'!$H$30)^'MP Calculations'!$C$40)</f>
        <v>17820.812086141097</v>
      </c>
    </row>
    <row r="1250" spans="3:17">
      <c r="C1250" s="159"/>
      <c r="D1250" s="165" t="s">
        <v>289</v>
      </c>
      <c r="E1250" s="162">
        <v>27473</v>
      </c>
      <c r="F1250" s="166" t="str">
        <f t="shared" si="62"/>
        <v>Date check - OK</v>
      </c>
      <c r="G1250" s="68"/>
      <c r="H1250" s="162" t="s">
        <v>279</v>
      </c>
      <c r="I1250" s="173">
        <v>150735.53351548137</v>
      </c>
      <c r="J1250" s="168">
        <f>IFERROR(MIN('MP Calculations'!$E$30/I1250,1),"-")</f>
        <v>0.24630200300931615</v>
      </c>
      <c r="K1250" s="12"/>
      <c r="L1250" s="159">
        <v>63.691465000000001</v>
      </c>
      <c r="M1250" s="187" t="s">
        <v>280</v>
      </c>
      <c r="N1250" s="272">
        <v>315.45229399999999</v>
      </c>
      <c r="O1250" s="186">
        <f t="shared" si="63"/>
        <v>20091.61874247071</v>
      </c>
      <c r="P1250" s="186">
        <f t="shared" si="64"/>
        <v>4948.6059399700534</v>
      </c>
      <c r="Q1250" s="215">
        <f>IF(P1250="-",0,P1250/(1+'General inputs'!$H$30)^'MP Calculations'!$C$40)</f>
        <v>10992.283967354644</v>
      </c>
    </row>
    <row r="1251" spans="3:17">
      <c r="C1251" s="159"/>
      <c r="D1251" s="165" t="s">
        <v>282</v>
      </c>
      <c r="E1251" s="162">
        <v>27473</v>
      </c>
      <c r="F1251" s="166" t="str">
        <f t="shared" si="62"/>
        <v>Date check - OK</v>
      </c>
      <c r="G1251" s="68"/>
      <c r="H1251" s="162" t="s">
        <v>279</v>
      </c>
      <c r="I1251" s="173">
        <v>150735.53351548137</v>
      </c>
      <c r="J1251" s="168">
        <f>IFERROR(MIN('MP Calculations'!$E$30/I1251,1),"-")</f>
        <v>0.24630200300931615</v>
      </c>
      <c r="K1251" s="12"/>
      <c r="L1251" s="159">
        <v>7.5983590000000003</v>
      </c>
      <c r="M1251" s="187" t="s">
        <v>280</v>
      </c>
      <c r="N1251" s="272">
        <v>237.97403299999999</v>
      </c>
      <c r="O1251" s="186">
        <f t="shared" si="63"/>
        <v>1808.2121354118469</v>
      </c>
      <c r="P1251" s="186">
        <f t="shared" si="64"/>
        <v>445.36627081769069</v>
      </c>
      <c r="Q1251" s="215">
        <f>IF(P1251="-",0,P1251/(1+'General inputs'!$H$30)^'MP Calculations'!$C$40)</f>
        <v>989.28720081911672</v>
      </c>
    </row>
    <row r="1252" spans="3:17">
      <c r="C1252" s="159"/>
      <c r="D1252" s="165" t="s">
        <v>289</v>
      </c>
      <c r="E1252" s="162">
        <v>27473</v>
      </c>
      <c r="F1252" s="166" t="str">
        <f t="shared" si="62"/>
        <v>Date check - OK</v>
      </c>
      <c r="G1252" s="68"/>
      <c r="H1252" s="162" t="s">
        <v>279</v>
      </c>
      <c r="I1252" s="173">
        <v>150735.53351548137</v>
      </c>
      <c r="J1252" s="168">
        <f>IFERROR(MIN('MP Calculations'!$E$30/I1252,1),"-")</f>
        <v>0.24630200300931615</v>
      </c>
      <c r="K1252" s="12"/>
      <c r="L1252" s="159">
        <v>1.999315</v>
      </c>
      <c r="M1252" s="187" t="s">
        <v>280</v>
      </c>
      <c r="N1252" s="272">
        <v>315.45229399999999</v>
      </c>
      <c r="O1252" s="186">
        <f t="shared" si="63"/>
        <v>630.68850317860995</v>
      </c>
      <c r="P1252" s="186">
        <f t="shared" si="64"/>
        <v>155.33984160783908</v>
      </c>
      <c r="Q1252" s="215">
        <f>IF(P1252="-",0,P1252/(1+'General inputs'!$H$30)^'MP Calculations'!$C$40)</f>
        <v>345.05468229050234</v>
      </c>
    </row>
    <row r="1253" spans="3:17">
      <c r="C1253" s="159"/>
      <c r="D1253" s="165" t="s">
        <v>291</v>
      </c>
      <c r="E1253" s="162">
        <v>27473</v>
      </c>
      <c r="F1253" s="166" t="str">
        <f t="shared" si="62"/>
        <v>Date check - OK</v>
      </c>
      <c r="G1253" s="68"/>
      <c r="H1253" s="162" t="s">
        <v>279</v>
      </c>
      <c r="I1253" s="173">
        <v>150735.53351548137</v>
      </c>
      <c r="J1253" s="168">
        <f>IFERROR(MIN('MP Calculations'!$E$30/I1253,1),"-")</f>
        <v>0.24630200300931615</v>
      </c>
      <c r="K1253" s="12"/>
      <c r="L1253" s="159">
        <v>88.781476999999995</v>
      </c>
      <c r="M1253" s="187" t="s">
        <v>280</v>
      </c>
      <c r="N1253" s="272">
        <v>297.51652200000001</v>
      </c>
      <c r="O1253" s="186">
        <f t="shared" si="63"/>
        <v>26413.956255062993</v>
      </c>
      <c r="P1253" s="186">
        <f t="shared" si="64"/>
        <v>6505.8103330224703</v>
      </c>
      <c r="Q1253" s="215">
        <f>IF(P1253="-",0,P1253/(1+'General inputs'!$H$30)^'MP Calculations'!$C$40)</f>
        <v>14451.284965067525</v>
      </c>
    </row>
    <row r="1254" spans="3:17">
      <c r="C1254" s="159"/>
      <c r="D1254" s="165" t="s">
        <v>282</v>
      </c>
      <c r="E1254" s="162">
        <v>27473</v>
      </c>
      <c r="F1254" s="166" t="str">
        <f t="shared" si="62"/>
        <v>Date check - OK</v>
      </c>
      <c r="G1254" s="68"/>
      <c r="H1254" s="162" t="s">
        <v>279</v>
      </c>
      <c r="I1254" s="173">
        <v>150735.53351548137</v>
      </c>
      <c r="J1254" s="168">
        <f>IFERROR(MIN('MP Calculations'!$E$30/I1254,1),"-")</f>
        <v>0.24630200300931615</v>
      </c>
      <c r="K1254" s="12"/>
      <c r="L1254" s="159">
        <v>0.20155600000000001</v>
      </c>
      <c r="M1254" s="187" t="s">
        <v>280</v>
      </c>
      <c r="N1254" s="272">
        <v>237.97403299999999</v>
      </c>
      <c r="O1254" s="186">
        <f t="shared" si="63"/>
        <v>47.965094195348001</v>
      </c>
      <c r="P1254" s="186">
        <f t="shared" si="64"/>
        <v>11.813898774844736</v>
      </c>
      <c r="Q1254" s="215">
        <f>IF(P1254="-",0,P1254/(1+'General inputs'!$H$30)^'MP Calculations'!$C$40)</f>
        <v>26.242083461481343</v>
      </c>
    </row>
    <row r="1255" spans="3:17">
      <c r="C1255" s="159"/>
      <c r="D1255" s="165" t="s">
        <v>282</v>
      </c>
      <c r="E1255" s="162">
        <v>27473</v>
      </c>
      <c r="F1255" s="166" t="str">
        <f t="shared" si="62"/>
        <v>Date check - OK</v>
      </c>
      <c r="G1255" s="68"/>
      <c r="H1255" s="162" t="s">
        <v>279</v>
      </c>
      <c r="I1255" s="173">
        <v>150735.53351548137</v>
      </c>
      <c r="J1255" s="168">
        <f>IFERROR(MIN('MP Calculations'!$E$30/I1255,1),"-")</f>
        <v>0.24630200300931615</v>
      </c>
      <c r="K1255" s="12"/>
      <c r="L1255" s="159">
        <v>69.072142999999997</v>
      </c>
      <c r="M1255" s="187" t="s">
        <v>280</v>
      </c>
      <c r="N1255" s="272">
        <v>237.97403299999999</v>
      </c>
      <c r="O1255" s="186">
        <f t="shared" si="63"/>
        <v>16437.376437662719</v>
      </c>
      <c r="P1255" s="186">
        <f t="shared" si="64"/>
        <v>4048.5587408144652</v>
      </c>
      <c r="Q1255" s="215">
        <f>IF(P1255="-",0,P1255/(1+'General inputs'!$H$30)^'MP Calculations'!$C$40)</f>
        <v>8993.0190193761246</v>
      </c>
    </row>
    <row r="1256" spans="3:17">
      <c r="C1256" s="159"/>
      <c r="D1256" s="165" t="s">
        <v>282</v>
      </c>
      <c r="E1256" s="162">
        <v>27473</v>
      </c>
      <c r="F1256" s="166" t="str">
        <f t="shared" si="62"/>
        <v>Date check - OK</v>
      </c>
      <c r="G1256" s="68"/>
      <c r="H1256" s="162" t="s">
        <v>279</v>
      </c>
      <c r="I1256" s="173">
        <v>150735.53351548137</v>
      </c>
      <c r="J1256" s="168">
        <f>IFERROR(MIN('MP Calculations'!$E$30/I1256,1),"-")</f>
        <v>0.24630200300931615</v>
      </c>
      <c r="K1256" s="12"/>
      <c r="L1256" s="159">
        <v>60.105226000000002</v>
      </c>
      <c r="M1256" s="187" t="s">
        <v>280</v>
      </c>
      <c r="N1256" s="272">
        <v>237.97403299999999</v>
      </c>
      <c r="O1256" s="186">
        <f t="shared" si="63"/>
        <v>14303.483035596459</v>
      </c>
      <c r="P1256" s="186">
        <f t="shared" si="64"/>
        <v>3522.9765216771816</v>
      </c>
      <c r="Q1256" s="215">
        <f>IF(P1256="-",0,P1256/(1+'General inputs'!$H$30)^'MP Calculations'!$C$40)</f>
        <v>7825.549014483312</v>
      </c>
    </row>
    <row r="1257" spans="3:17">
      <c r="C1257" s="159"/>
      <c r="D1257" s="165" t="s">
        <v>282</v>
      </c>
      <c r="E1257" s="162">
        <v>27473</v>
      </c>
      <c r="F1257" s="166" t="str">
        <f t="shared" si="62"/>
        <v>Date check - OK</v>
      </c>
      <c r="G1257" s="68"/>
      <c r="H1257" s="162" t="s">
        <v>279</v>
      </c>
      <c r="I1257" s="173">
        <v>150735.53351548137</v>
      </c>
      <c r="J1257" s="168">
        <f>IFERROR(MIN('MP Calculations'!$E$30/I1257,1),"-")</f>
        <v>0.24630200300931615</v>
      </c>
      <c r="K1257" s="12"/>
      <c r="L1257" s="159">
        <v>55.165317000000002</v>
      </c>
      <c r="M1257" s="187" t="s">
        <v>280</v>
      </c>
      <c r="N1257" s="272">
        <v>237.97403299999999</v>
      </c>
      <c r="O1257" s="186">
        <f t="shared" si="63"/>
        <v>13127.912968213461</v>
      </c>
      <c r="P1257" s="186">
        <f t="shared" si="64"/>
        <v>3233.4312594029525</v>
      </c>
      <c r="Q1257" s="215">
        <f>IF(P1257="-",0,P1257/(1+'General inputs'!$H$30)^'MP Calculations'!$C$40)</f>
        <v>7182.3853067786404</v>
      </c>
    </row>
    <row r="1258" spans="3:17">
      <c r="C1258" s="159"/>
      <c r="D1258" s="165" t="s">
        <v>282</v>
      </c>
      <c r="E1258" s="162">
        <v>27473</v>
      </c>
      <c r="F1258" s="166" t="str">
        <f t="shared" si="62"/>
        <v>Date check - OK</v>
      </c>
      <c r="G1258" s="68"/>
      <c r="H1258" s="162" t="s">
        <v>279</v>
      </c>
      <c r="I1258" s="173">
        <v>150735.53351548137</v>
      </c>
      <c r="J1258" s="168">
        <f>IFERROR(MIN('MP Calculations'!$E$30/I1258,1),"-")</f>
        <v>0.24630200300931615</v>
      </c>
      <c r="K1258" s="12"/>
      <c r="L1258" s="159">
        <v>9.4976369999999992</v>
      </c>
      <c r="M1258" s="187" t="s">
        <v>280</v>
      </c>
      <c r="N1258" s="272">
        <v>237.97403299999999</v>
      </c>
      <c r="O1258" s="186">
        <f t="shared" si="63"/>
        <v>2260.1909808600208</v>
      </c>
      <c r="P1258" s="186">
        <f t="shared" si="64"/>
        <v>556.689565769414</v>
      </c>
      <c r="Q1258" s="215">
        <f>IF(P1258="-",0,P1258/(1+'General inputs'!$H$30)^'MP Calculations'!$C$40)</f>
        <v>1236.5684119592233</v>
      </c>
    </row>
    <row r="1259" spans="3:17">
      <c r="C1259" s="159"/>
      <c r="D1259" s="165" t="s">
        <v>282</v>
      </c>
      <c r="E1259" s="162">
        <v>27473</v>
      </c>
      <c r="F1259" s="166" t="str">
        <f t="shared" ref="F1259:F1322" si="65">IF(E1259="","-",IF(OR(E1259&lt;$E$15,E1259&gt;$E$16),"ERROR - date outside of range","Date check - OK"))</f>
        <v>Date check - OK</v>
      </c>
      <c r="G1259" s="68"/>
      <c r="H1259" s="162" t="s">
        <v>279</v>
      </c>
      <c r="I1259" s="173">
        <v>150735.53351548137</v>
      </c>
      <c r="J1259" s="168">
        <f>IFERROR(MIN('MP Calculations'!$E$30/I1259,1),"-")</f>
        <v>0.24630200300931615</v>
      </c>
      <c r="K1259" s="12"/>
      <c r="L1259" s="159">
        <v>25.304957000000002</v>
      </c>
      <c r="M1259" s="187" t="s">
        <v>280</v>
      </c>
      <c r="N1259" s="272">
        <v>237.97403299999999</v>
      </c>
      <c r="O1259" s="186">
        <f t="shared" si="63"/>
        <v>6021.9226721815812</v>
      </c>
      <c r="P1259" s="186">
        <f t="shared" si="64"/>
        <v>1483.2116161255369</v>
      </c>
      <c r="Q1259" s="215">
        <f>IF(P1259="-",0,P1259/(1+'General inputs'!$H$30)^'MP Calculations'!$C$40)</f>
        <v>3294.6416558335973</v>
      </c>
    </row>
    <row r="1260" spans="3:17">
      <c r="C1260" s="159"/>
      <c r="D1260" s="165" t="s">
        <v>289</v>
      </c>
      <c r="E1260" s="162">
        <v>27473</v>
      </c>
      <c r="F1260" s="166" t="str">
        <f t="shared" si="65"/>
        <v>Date check - OK</v>
      </c>
      <c r="G1260" s="68"/>
      <c r="H1260" s="162" t="s">
        <v>279</v>
      </c>
      <c r="I1260" s="173">
        <v>150735.53351548137</v>
      </c>
      <c r="J1260" s="168">
        <f>IFERROR(MIN('MP Calculations'!$E$30/I1260,1),"-")</f>
        <v>0.24630200300931615</v>
      </c>
      <c r="K1260" s="12"/>
      <c r="L1260" s="159">
        <v>0.496971</v>
      </c>
      <c r="M1260" s="187" t="s">
        <v>280</v>
      </c>
      <c r="N1260" s="272">
        <v>315.45229399999999</v>
      </c>
      <c r="O1260" s="186">
        <f t="shared" si="63"/>
        <v>156.77064200147399</v>
      </c>
      <c r="P1260" s="186">
        <f t="shared" si="64"/>
        <v>38.612923138019468</v>
      </c>
      <c r="Q1260" s="215">
        <f>IF(P1260="-",0,P1260/(1+'General inputs'!$H$30)^'MP Calculations'!$C$40)</f>
        <v>85.770461639408111</v>
      </c>
    </row>
    <row r="1261" spans="3:17">
      <c r="C1261" s="159"/>
      <c r="D1261" s="165" t="s">
        <v>289</v>
      </c>
      <c r="E1261" s="162">
        <v>27473</v>
      </c>
      <c r="F1261" s="166" t="str">
        <f t="shared" si="65"/>
        <v>Date check - OK</v>
      </c>
      <c r="G1261" s="68"/>
      <c r="H1261" s="162" t="s">
        <v>279</v>
      </c>
      <c r="I1261" s="173">
        <v>150735.53351548137</v>
      </c>
      <c r="J1261" s="168">
        <f>IFERROR(MIN('MP Calculations'!$E$30/I1261,1),"-")</f>
        <v>0.24630200300931615</v>
      </c>
      <c r="K1261" s="12"/>
      <c r="L1261" s="159">
        <v>4.1995889999999996</v>
      </c>
      <c r="M1261" s="187" t="s">
        <v>280</v>
      </c>
      <c r="N1261" s="272">
        <v>315.45229399999999</v>
      </c>
      <c r="O1261" s="186">
        <f t="shared" si="63"/>
        <v>1324.7699839071659</v>
      </c>
      <c r="P1261" s="186">
        <f t="shared" si="64"/>
        <v>326.29350056295448</v>
      </c>
      <c r="Q1261" s="215">
        <f>IF(P1261="-",0,P1261/(1+'General inputs'!$H$30)^'MP Calculations'!$C$40)</f>
        <v>724.79216538949015</v>
      </c>
    </row>
    <row r="1262" spans="3:17">
      <c r="C1262" s="159"/>
      <c r="D1262" s="165" t="s">
        <v>291</v>
      </c>
      <c r="E1262" s="162">
        <v>27473</v>
      </c>
      <c r="F1262" s="166" t="str">
        <f t="shared" si="65"/>
        <v>Date check - OK</v>
      </c>
      <c r="G1262" s="68"/>
      <c r="H1262" s="162" t="s">
        <v>279</v>
      </c>
      <c r="I1262" s="173">
        <v>150735.53351548137</v>
      </c>
      <c r="J1262" s="168">
        <f>IFERROR(MIN('MP Calculations'!$E$30/I1262,1),"-")</f>
        <v>0.24630200300931615</v>
      </c>
      <c r="K1262" s="12"/>
      <c r="L1262" s="159">
        <v>59.987991000000001</v>
      </c>
      <c r="M1262" s="187" t="s">
        <v>280</v>
      </c>
      <c r="N1262" s="272">
        <v>297.51652200000001</v>
      </c>
      <c r="O1262" s="186">
        <f t="shared" si="63"/>
        <v>17847.418444087303</v>
      </c>
      <c r="P1262" s="186">
        <f t="shared" si="64"/>
        <v>4395.8549113241152</v>
      </c>
      <c r="Q1262" s="215">
        <f>IF(P1262="-",0,P1262/(1+'General inputs'!$H$30)^'MP Calculations'!$C$40)</f>
        <v>9764.4641846058275</v>
      </c>
    </row>
    <row r="1263" spans="3:17">
      <c r="C1263" s="159"/>
      <c r="D1263" s="165" t="s">
        <v>289</v>
      </c>
      <c r="E1263" s="162">
        <v>27473</v>
      </c>
      <c r="F1263" s="166" t="str">
        <f t="shared" si="65"/>
        <v>Date check - OK</v>
      </c>
      <c r="G1263" s="68"/>
      <c r="H1263" s="162" t="s">
        <v>279</v>
      </c>
      <c r="I1263" s="173">
        <v>150735.53351548137</v>
      </c>
      <c r="J1263" s="168">
        <f>IFERROR(MIN('MP Calculations'!$E$30/I1263,1),"-")</f>
        <v>0.24630200300931615</v>
      </c>
      <c r="K1263" s="12"/>
      <c r="L1263" s="159">
        <v>1.702159</v>
      </c>
      <c r="M1263" s="187" t="s">
        <v>280</v>
      </c>
      <c r="N1263" s="272">
        <v>315.45229399999999</v>
      </c>
      <c r="O1263" s="186">
        <f t="shared" si="63"/>
        <v>536.94996130274603</v>
      </c>
      <c r="P1263" s="186">
        <f t="shared" si="64"/>
        <v>132.25185098464115</v>
      </c>
      <c r="Q1263" s="215">
        <f>IF(P1263="-",0,P1263/(1+'General inputs'!$H$30)^'MP Calculations'!$C$40)</f>
        <v>293.76958255848592</v>
      </c>
    </row>
    <row r="1264" spans="3:17">
      <c r="C1264" s="159"/>
      <c r="D1264" s="165" t="s">
        <v>289</v>
      </c>
      <c r="E1264" s="162">
        <v>27473</v>
      </c>
      <c r="F1264" s="166" t="str">
        <f t="shared" si="65"/>
        <v>Date check - OK</v>
      </c>
      <c r="G1264" s="68"/>
      <c r="H1264" s="162" t="s">
        <v>279</v>
      </c>
      <c r="I1264" s="173">
        <v>150735.53351548137</v>
      </c>
      <c r="J1264" s="168">
        <f>IFERROR(MIN('MP Calculations'!$E$30/I1264,1),"-")</f>
        <v>0.24630200300931615</v>
      </c>
      <c r="K1264" s="12"/>
      <c r="L1264" s="159">
        <v>2.9996529999999999</v>
      </c>
      <c r="M1264" s="187" t="s">
        <v>280</v>
      </c>
      <c r="N1264" s="272">
        <v>315.45229399999999</v>
      </c>
      <c r="O1264" s="186">
        <f t="shared" si="63"/>
        <v>946.24742005398195</v>
      </c>
      <c r="P1264" s="186">
        <f t="shared" si="64"/>
        <v>233.06263490169351</v>
      </c>
      <c r="Q1264" s="215">
        <f>IF(P1264="-",0,P1264/(1+'General inputs'!$H$30)^'MP Calculations'!$C$40)</f>
        <v>517.69946851634302</v>
      </c>
    </row>
    <row r="1265" spans="3:17">
      <c r="C1265" s="159"/>
      <c r="D1265" s="165" t="s">
        <v>282</v>
      </c>
      <c r="E1265" s="162">
        <v>27473</v>
      </c>
      <c r="F1265" s="166" t="str">
        <f t="shared" si="65"/>
        <v>Date check - OK</v>
      </c>
      <c r="G1265" s="68"/>
      <c r="H1265" s="162" t="s">
        <v>279</v>
      </c>
      <c r="I1265" s="173">
        <v>150735.53351548137</v>
      </c>
      <c r="J1265" s="168">
        <f>IFERROR(MIN('MP Calculations'!$E$30/I1265,1),"-")</f>
        <v>0.24630200300931615</v>
      </c>
      <c r="K1265" s="12"/>
      <c r="L1265" s="159">
        <v>69.677522999999994</v>
      </c>
      <c r="M1265" s="187" t="s">
        <v>280</v>
      </c>
      <c r="N1265" s="272">
        <v>237.97403299999999</v>
      </c>
      <c r="O1265" s="186">
        <f t="shared" si="63"/>
        <v>16581.441157760259</v>
      </c>
      <c r="P1265" s="186">
        <f t="shared" si="64"/>
        <v>4084.042169937466</v>
      </c>
      <c r="Q1265" s="215">
        <f>IF(P1265="-",0,P1265/(1+'General inputs'!$H$30)^'MP Calculations'!$C$40)</f>
        <v>9071.8379703669743</v>
      </c>
    </row>
    <row r="1266" spans="3:17">
      <c r="C1266" s="159"/>
      <c r="D1266" s="165" t="s">
        <v>282</v>
      </c>
      <c r="E1266" s="162">
        <v>27473</v>
      </c>
      <c r="F1266" s="166" t="str">
        <f t="shared" si="65"/>
        <v>Date check - OK</v>
      </c>
      <c r="G1266" s="68"/>
      <c r="H1266" s="162" t="s">
        <v>279</v>
      </c>
      <c r="I1266" s="173">
        <v>150735.53351548137</v>
      </c>
      <c r="J1266" s="168">
        <f>IFERROR(MIN('MP Calculations'!$E$30/I1266,1),"-")</f>
        <v>0.24630200300931615</v>
      </c>
      <c r="K1266" s="12"/>
      <c r="L1266" s="159">
        <v>49.851875</v>
      </c>
      <c r="M1266" s="187" t="s">
        <v>280</v>
      </c>
      <c r="N1266" s="272">
        <v>237.97403299999999</v>
      </c>
      <c r="O1266" s="186">
        <f t="shared" si="63"/>
        <v>11863.451746361874</v>
      </c>
      <c r="P1266" s="186">
        <f t="shared" si="64"/>
        <v>2921.9919277332992</v>
      </c>
      <c r="Q1266" s="215">
        <f>IF(P1266="-",0,P1266/(1+'General inputs'!$H$30)^'MP Calculations'!$C$40)</f>
        <v>6490.5885434387219</v>
      </c>
    </row>
    <row r="1267" spans="3:17">
      <c r="C1267" s="159"/>
      <c r="D1267" s="165" t="s">
        <v>289</v>
      </c>
      <c r="E1267" s="162">
        <v>27473</v>
      </c>
      <c r="F1267" s="166" t="str">
        <f t="shared" si="65"/>
        <v>Date check - OK</v>
      </c>
      <c r="G1267" s="68"/>
      <c r="H1267" s="162" t="s">
        <v>279</v>
      </c>
      <c r="I1267" s="173">
        <v>150735.53351548137</v>
      </c>
      <c r="J1267" s="168">
        <f>IFERROR(MIN('MP Calculations'!$E$30/I1267,1),"-")</f>
        <v>0.24630200300931615</v>
      </c>
      <c r="K1267" s="12"/>
      <c r="L1267" s="159">
        <v>10.313036</v>
      </c>
      <c r="M1267" s="187" t="s">
        <v>280</v>
      </c>
      <c r="N1267" s="272">
        <v>315.45229399999999</v>
      </c>
      <c r="O1267" s="186">
        <f t="shared" si="63"/>
        <v>3253.2708643045839</v>
      </c>
      <c r="P1267" s="186">
        <f t="shared" si="64"/>
        <v>801.2871302100682</v>
      </c>
      <c r="Q1267" s="215">
        <f>IF(P1267="-",0,P1267/(1+'General inputs'!$H$30)^'MP Calculations'!$C$40)</f>
        <v>1779.8902926404862</v>
      </c>
    </row>
    <row r="1268" spans="3:17">
      <c r="C1268" s="159"/>
      <c r="D1268" s="165" t="s">
        <v>289</v>
      </c>
      <c r="E1268" s="162">
        <v>27473</v>
      </c>
      <c r="F1268" s="166" t="str">
        <f t="shared" si="65"/>
        <v>Date check - OK</v>
      </c>
      <c r="G1268" s="68"/>
      <c r="H1268" s="162" t="s">
        <v>279</v>
      </c>
      <c r="I1268" s="173">
        <v>150735.53351548137</v>
      </c>
      <c r="J1268" s="168">
        <f>IFERROR(MIN('MP Calculations'!$E$30/I1268,1),"-")</f>
        <v>0.24630200300931615</v>
      </c>
      <c r="K1268" s="12"/>
      <c r="L1268" s="159">
        <v>25.194240000000001</v>
      </c>
      <c r="M1268" s="187" t="s">
        <v>280</v>
      </c>
      <c r="N1268" s="272">
        <v>315.45229399999999</v>
      </c>
      <c r="O1268" s="186">
        <f t="shared" si="63"/>
        <v>7947.5808035865603</v>
      </c>
      <c r="P1268" s="186">
        <f t="shared" si="64"/>
        <v>1957.5050710017601</v>
      </c>
      <c r="Q1268" s="215">
        <f>IF(P1268="-",0,P1268/(1+'General inputs'!$H$30)^'MP Calculations'!$C$40)</f>
        <v>4348.1844925640362</v>
      </c>
    </row>
    <row r="1269" spans="3:17">
      <c r="C1269" s="159"/>
      <c r="D1269" s="165" t="s">
        <v>278</v>
      </c>
      <c r="E1269" s="162">
        <v>27508</v>
      </c>
      <c r="F1269" s="166" t="str">
        <f t="shared" si="65"/>
        <v>Date check - OK</v>
      </c>
      <c r="G1269" s="68"/>
      <c r="H1269" s="162" t="s">
        <v>279</v>
      </c>
      <c r="I1269" s="173">
        <v>150735.53351548137</v>
      </c>
      <c r="J1269" s="168">
        <f>IFERROR(MIN('MP Calculations'!$E$30/I1269,1),"-")</f>
        <v>0.24630200300931615</v>
      </c>
      <c r="K1269" s="12"/>
      <c r="L1269" s="159">
        <v>50.224234000000003</v>
      </c>
      <c r="M1269" s="187" t="s">
        <v>280</v>
      </c>
      <c r="N1269" s="272">
        <v>192.78728599999999</v>
      </c>
      <c r="O1269" s="186">
        <f t="shared" si="63"/>
        <v>9682.5937642889239</v>
      </c>
      <c r="P1269" s="186">
        <f t="shared" si="64"/>
        <v>2384.8422384698765</v>
      </c>
      <c r="Q1269" s="215">
        <f>IF(P1269="-",0,P1269/(1+'General inputs'!$H$30)^'MP Calculations'!$C$40)</f>
        <v>5297.4238443324557</v>
      </c>
    </row>
    <row r="1270" spans="3:17">
      <c r="C1270" s="159"/>
      <c r="D1270" s="165" t="s">
        <v>278</v>
      </c>
      <c r="E1270" s="162">
        <v>27508</v>
      </c>
      <c r="F1270" s="166" t="str">
        <f t="shared" si="65"/>
        <v>Date check - OK</v>
      </c>
      <c r="G1270" s="68"/>
      <c r="H1270" s="162" t="s">
        <v>279</v>
      </c>
      <c r="I1270" s="173">
        <v>150735.53351548137</v>
      </c>
      <c r="J1270" s="168">
        <f>IFERROR(MIN('MP Calculations'!$E$30/I1270,1),"-")</f>
        <v>0.24630200300931615</v>
      </c>
      <c r="K1270" s="12"/>
      <c r="L1270" s="159">
        <v>5.8988329999999998</v>
      </c>
      <c r="M1270" s="187" t="s">
        <v>280</v>
      </c>
      <c r="N1270" s="272">
        <v>192.78728599999999</v>
      </c>
      <c r="O1270" s="186">
        <f t="shared" si="63"/>
        <v>1137.2200046372379</v>
      </c>
      <c r="P1270" s="186">
        <f t="shared" si="64"/>
        <v>280.09956500441552</v>
      </c>
      <c r="Q1270" s="215">
        <f>IF(P1270="-",0,P1270/(1+'General inputs'!$H$30)^'MP Calculations'!$C$40)</f>
        <v>622.18208420929125</v>
      </c>
    </row>
    <row r="1271" spans="3:17">
      <c r="C1271" s="159"/>
      <c r="D1271" s="165" t="s">
        <v>278</v>
      </c>
      <c r="E1271" s="162">
        <v>27508</v>
      </c>
      <c r="F1271" s="166" t="str">
        <f t="shared" si="65"/>
        <v>Date check - OK</v>
      </c>
      <c r="G1271" s="68"/>
      <c r="H1271" s="162" t="s">
        <v>279</v>
      </c>
      <c r="I1271" s="173">
        <v>150735.53351548137</v>
      </c>
      <c r="J1271" s="168">
        <f>IFERROR(MIN('MP Calculations'!$E$30/I1271,1),"-")</f>
        <v>0.24630200300931615</v>
      </c>
      <c r="K1271" s="12"/>
      <c r="L1271" s="159">
        <v>22.482706</v>
      </c>
      <c r="M1271" s="187" t="s">
        <v>280</v>
      </c>
      <c r="N1271" s="272">
        <v>192.78728599999999</v>
      </c>
      <c r="O1271" s="186">
        <f t="shared" si="63"/>
        <v>4334.3798716759156</v>
      </c>
      <c r="P1271" s="186">
        <f t="shared" si="64"/>
        <v>1067.5664441970407</v>
      </c>
      <c r="Q1271" s="215">
        <f>IF(P1271="-",0,P1271/(1+'General inputs'!$H$30)^'MP Calculations'!$C$40)</f>
        <v>2371.3736052105114</v>
      </c>
    </row>
    <row r="1272" spans="3:17">
      <c r="C1272" s="159"/>
      <c r="D1272" s="165" t="s">
        <v>278</v>
      </c>
      <c r="E1272" s="162">
        <v>27508</v>
      </c>
      <c r="F1272" s="166" t="str">
        <f t="shared" si="65"/>
        <v>Date check - OK</v>
      </c>
      <c r="G1272" s="68"/>
      <c r="H1272" s="162" t="s">
        <v>279</v>
      </c>
      <c r="I1272" s="173">
        <v>150735.53351548137</v>
      </c>
      <c r="J1272" s="168">
        <f>IFERROR(MIN('MP Calculations'!$E$30/I1272,1),"-")</f>
        <v>0.24630200300931615</v>
      </c>
      <c r="K1272" s="12"/>
      <c r="L1272" s="159">
        <v>41.169721000000003</v>
      </c>
      <c r="M1272" s="187" t="s">
        <v>280</v>
      </c>
      <c r="N1272" s="272">
        <v>192.78728599999999</v>
      </c>
      <c r="O1272" s="186">
        <f t="shared" si="63"/>
        <v>7936.9987769672061</v>
      </c>
      <c r="P1272" s="186">
        <f t="shared" si="64"/>
        <v>1954.8986966495154</v>
      </c>
      <c r="Q1272" s="215">
        <f>IF(P1272="-",0,P1272/(1+'General inputs'!$H$30)^'MP Calculations'!$C$40)</f>
        <v>4342.3949818709953</v>
      </c>
    </row>
    <row r="1273" spans="3:17">
      <c r="C1273" s="159"/>
      <c r="D1273" s="165" t="s">
        <v>278</v>
      </c>
      <c r="E1273" s="162">
        <v>27508</v>
      </c>
      <c r="F1273" s="166" t="str">
        <f t="shared" si="65"/>
        <v>Date check - OK</v>
      </c>
      <c r="G1273" s="68"/>
      <c r="H1273" s="162" t="s">
        <v>279</v>
      </c>
      <c r="I1273" s="173">
        <v>150735.53351548137</v>
      </c>
      <c r="J1273" s="168">
        <f>IFERROR(MIN('MP Calculations'!$E$30/I1273,1),"-")</f>
        <v>0.24630200300931615</v>
      </c>
      <c r="K1273" s="12"/>
      <c r="L1273" s="159">
        <v>39.739266000000001</v>
      </c>
      <c r="M1273" s="187" t="s">
        <v>280</v>
      </c>
      <c r="N1273" s="272">
        <v>192.78728599999999</v>
      </c>
      <c r="O1273" s="186">
        <f t="shared" si="63"/>
        <v>7661.2252397720758</v>
      </c>
      <c r="P1273" s="186">
        <f t="shared" si="64"/>
        <v>1886.9751220613907</v>
      </c>
      <c r="Q1273" s="215">
        <f>IF(P1273="-",0,P1273/(1+'General inputs'!$H$30)^'MP Calculations'!$C$40)</f>
        <v>4191.5170924193699</v>
      </c>
    </row>
    <row r="1274" spans="3:17">
      <c r="C1274" s="159"/>
      <c r="D1274" s="165" t="s">
        <v>278</v>
      </c>
      <c r="E1274" s="162">
        <v>27508</v>
      </c>
      <c r="F1274" s="166" t="str">
        <f t="shared" si="65"/>
        <v>Date check - OK</v>
      </c>
      <c r="G1274" s="68"/>
      <c r="H1274" s="162" t="s">
        <v>279</v>
      </c>
      <c r="I1274" s="173">
        <v>150735.53351548137</v>
      </c>
      <c r="J1274" s="168">
        <f>IFERROR(MIN('MP Calculations'!$E$30/I1274,1),"-")</f>
        <v>0.24630200300931615</v>
      </c>
      <c r="K1274" s="12"/>
      <c r="L1274" s="159">
        <v>14.897352</v>
      </c>
      <c r="M1274" s="187" t="s">
        <v>280</v>
      </c>
      <c r="N1274" s="272">
        <v>192.78728599999999</v>
      </c>
      <c r="O1274" s="186">
        <f t="shared" si="63"/>
        <v>2872.0200606666717</v>
      </c>
      <c r="P1274" s="186">
        <f t="shared" si="64"/>
        <v>707.38429362513898</v>
      </c>
      <c r="Q1274" s="215">
        <f>IF(P1274="-",0,P1274/(1+'General inputs'!$H$30)^'MP Calculations'!$C$40)</f>
        <v>1571.3049541425319</v>
      </c>
    </row>
    <row r="1275" spans="3:17">
      <c r="C1275" s="159"/>
      <c r="D1275" s="165" t="s">
        <v>278</v>
      </c>
      <c r="E1275" s="162">
        <v>27508</v>
      </c>
      <c r="F1275" s="166" t="str">
        <f t="shared" si="65"/>
        <v>Date check - OK</v>
      </c>
      <c r="G1275" s="68"/>
      <c r="H1275" s="162" t="s">
        <v>279</v>
      </c>
      <c r="I1275" s="173">
        <v>150735.53351548137</v>
      </c>
      <c r="J1275" s="168">
        <f>IFERROR(MIN('MP Calculations'!$E$30/I1275,1),"-")</f>
        <v>0.24630200300931615</v>
      </c>
      <c r="K1275" s="12"/>
      <c r="L1275" s="159">
        <v>59.381925000000003</v>
      </c>
      <c r="M1275" s="187" t="s">
        <v>280</v>
      </c>
      <c r="N1275" s="272">
        <v>192.78728599999999</v>
      </c>
      <c r="O1275" s="186">
        <f t="shared" si="63"/>
        <v>11448.08015820555</v>
      </c>
      <c r="P1275" s="186">
        <f t="shared" si="64"/>
        <v>2819.6850735772359</v>
      </c>
      <c r="Q1275" s="215">
        <f>IF(P1275="-",0,P1275/(1+'General inputs'!$H$30)^'MP Calculations'!$C$40)</f>
        <v>6263.3354531073892</v>
      </c>
    </row>
    <row r="1276" spans="3:17">
      <c r="C1276" s="159"/>
      <c r="D1276" s="165" t="s">
        <v>278</v>
      </c>
      <c r="E1276" s="162">
        <v>27508</v>
      </c>
      <c r="F1276" s="166" t="str">
        <f t="shared" si="65"/>
        <v>Date check - OK</v>
      </c>
      <c r="G1276" s="68"/>
      <c r="H1276" s="162" t="s">
        <v>279</v>
      </c>
      <c r="I1276" s="173">
        <v>150735.53351548137</v>
      </c>
      <c r="J1276" s="168">
        <f>IFERROR(MIN('MP Calculations'!$E$30/I1276,1),"-")</f>
        <v>0.24630200300931615</v>
      </c>
      <c r="K1276" s="12"/>
      <c r="L1276" s="159">
        <v>66.911721999999997</v>
      </c>
      <c r="M1276" s="187" t="s">
        <v>280</v>
      </c>
      <c r="N1276" s="272">
        <v>192.78728599999999</v>
      </c>
      <c r="O1276" s="186">
        <f t="shared" si="63"/>
        <v>12899.72928596649</v>
      </c>
      <c r="P1276" s="186">
        <f t="shared" si="64"/>
        <v>3177.229161411482</v>
      </c>
      <c r="Q1276" s="215">
        <f>IF(P1276="-",0,P1276/(1+'General inputs'!$H$30)^'MP Calculations'!$C$40)</f>
        <v>7057.54420442021</v>
      </c>
    </row>
    <row r="1277" spans="3:17">
      <c r="C1277" s="159"/>
      <c r="D1277" s="165" t="s">
        <v>278</v>
      </c>
      <c r="E1277" s="162">
        <v>27508</v>
      </c>
      <c r="F1277" s="166" t="str">
        <f t="shared" si="65"/>
        <v>Date check - OK</v>
      </c>
      <c r="G1277" s="68"/>
      <c r="H1277" s="162" t="s">
        <v>279</v>
      </c>
      <c r="I1277" s="173">
        <v>150735.53351548137</v>
      </c>
      <c r="J1277" s="168">
        <f>IFERROR(MIN('MP Calculations'!$E$30/I1277,1),"-")</f>
        <v>0.24630200300931615</v>
      </c>
      <c r="K1277" s="12"/>
      <c r="L1277" s="159">
        <v>3.2749540000000001</v>
      </c>
      <c r="M1277" s="187" t="s">
        <v>280</v>
      </c>
      <c r="N1277" s="272">
        <v>192.78728599999999</v>
      </c>
      <c r="O1277" s="186">
        <f t="shared" si="63"/>
        <v>631.369493434844</v>
      </c>
      <c r="P1277" s="186">
        <f t="shared" si="64"/>
        <v>155.50757087197937</v>
      </c>
      <c r="Q1277" s="215">
        <f>IF(P1277="-",0,P1277/(1+'General inputs'!$H$30)^'MP Calculations'!$C$40)</f>
        <v>345.42725746084955</v>
      </c>
    </row>
    <row r="1278" spans="3:17">
      <c r="C1278" s="159"/>
      <c r="D1278" s="165" t="s">
        <v>278</v>
      </c>
      <c r="E1278" s="162">
        <v>27508</v>
      </c>
      <c r="F1278" s="166" t="str">
        <f t="shared" si="65"/>
        <v>Date check - OK</v>
      </c>
      <c r="G1278" s="68"/>
      <c r="H1278" s="162" t="s">
        <v>279</v>
      </c>
      <c r="I1278" s="173">
        <v>150735.53351548137</v>
      </c>
      <c r="J1278" s="168">
        <f>IFERROR(MIN('MP Calculations'!$E$30/I1278,1),"-")</f>
        <v>0.24630200300931615</v>
      </c>
      <c r="K1278" s="12"/>
      <c r="L1278" s="159">
        <v>0.59941599999999995</v>
      </c>
      <c r="M1278" s="187" t="s">
        <v>280</v>
      </c>
      <c r="N1278" s="272">
        <v>192.78728599999999</v>
      </c>
      <c r="O1278" s="186">
        <f t="shared" si="63"/>
        <v>115.55978382497598</v>
      </c>
      <c r="P1278" s="186">
        <f t="shared" si="64"/>
        <v>28.462606223415158</v>
      </c>
      <c r="Q1278" s="215">
        <f>IF(P1278="-",0,P1278/(1+'General inputs'!$H$30)^'MP Calculations'!$C$40)</f>
        <v>63.223674273944773</v>
      </c>
    </row>
    <row r="1279" spans="3:17">
      <c r="C1279" s="159"/>
      <c r="D1279" s="165" t="s">
        <v>278</v>
      </c>
      <c r="E1279" s="162">
        <v>27508</v>
      </c>
      <c r="F1279" s="166" t="str">
        <f t="shared" si="65"/>
        <v>Date check - OK</v>
      </c>
      <c r="G1279" s="68"/>
      <c r="H1279" s="162" t="s">
        <v>279</v>
      </c>
      <c r="I1279" s="173">
        <v>150735.53351548137</v>
      </c>
      <c r="J1279" s="168">
        <f>IFERROR(MIN('MP Calculations'!$E$30/I1279,1),"-")</f>
        <v>0.24630200300931615</v>
      </c>
      <c r="K1279" s="12"/>
      <c r="L1279" s="159">
        <v>10.597932999999999</v>
      </c>
      <c r="M1279" s="187" t="s">
        <v>280</v>
      </c>
      <c r="N1279" s="272">
        <v>192.78728599999999</v>
      </c>
      <c r="O1279" s="186">
        <f t="shared" si="63"/>
        <v>2043.1467402798378</v>
      </c>
      <c r="P1279" s="186">
        <f t="shared" si="64"/>
        <v>503.23113457287911</v>
      </c>
      <c r="Q1279" s="215">
        <f>IF(P1279="-",0,P1279/(1+'General inputs'!$H$30)^'MP Calculations'!$C$40)</f>
        <v>1117.8217864873318</v>
      </c>
    </row>
    <row r="1280" spans="3:17">
      <c r="C1280" s="159"/>
      <c r="D1280" s="165" t="s">
        <v>278</v>
      </c>
      <c r="E1280" s="162">
        <v>27508</v>
      </c>
      <c r="F1280" s="166" t="str">
        <f t="shared" si="65"/>
        <v>Date check - OK</v>
      </c>
      <c r="G1280" s="68"/>
      <c r="H1280" s="162" t="s">
        <v>279</v>
      </c>
      <c r="I1280" s="173">
        <v>150735.53351548137</v>
      </c>
      <c r="J1280" s="168">
        <f>IFERROR(MIN('MP Calculations'!$E$30/I1280,1),"-")</f>
        <v>0.24630200300931615</v>
      </c>
      <c r="K1280" s="12"/>
      <c r="L1280" s="159">
        <v>26.804131000000002</v>
      </c>
      <c r="M1280" s="187" t="s">
        <v>280</v>
      </c>
      <c r="N1280" s="272">
        <v>192.78728599999999</v>
      </c>
      <c r="O1280" s="186">
        <f t="shared" si="63"/>
        <v>5167.4956690784666</v>
      </c>
      <c r="P1280" s="186">
        <f t="shared" si="64"/>
        <v>1272.7645338359926</v>
      </c>
      <c r="Q1280" s="215">
        <f>IF(P1280="-",0,P1280/(1+'General inputs'!$H$30)^'MP Calculations'!$C$40)</f>
        <v>2827.1778656895144</v>
      </c>
    </row>
    <row r="1281" spans="3:17">
      <c r="C1281" s="159"/>
      <c r="D1281" s="165" t="s">
        <v>278</v>
      </c>
      <c r="E1281" s="162">
        <v>27508</v>
      </c>
      <c r="F1281" s="166" t="str">
        <f t="shared" si="65"/>
        <v>Date check - OK</v>
      </c>
      <c r="G1281" s="68"/>
      <c r="H1281" s="162" t="s">
        <v>279</v>
      </c>
      <c r="I1281" s="173">
        <v>150735.53351548137</v>
      </c>
      <c r="J1281" s="168">
        <f>IFERROR(MIN('MP Calculations'!$E$30/I1281,1),"-")</f>
        <v>0.24630200300931615</v>
      </c>
      <c r="K1281" s="12"/>
      <c r="L1281" s="159">
        <v>65.346283999999997</v>
      </c>
      <c r="M1281" s="187" t="s">
        <v>280</v>
      </c>
      <c r="N1281" s="272">
        <v>192.78728599999999</v>
      </c>
      <c r="O1281" s="186">
        <f t="shared" si="63"/>
        <v>12597.932742545223</v>
      </c>
      <c r="P1281" s="186">
        <f t="shared" si="64"/>
        <v>3102.8960682655361</v>
      </c>
      <c r="Q1281" s="215">
        <f>IF(P1281="-",0,P1281/(1+'General inputs'!$H$30)^'MP Calculations'!$C$40)</f>
        <v>6892.4289218650983</v>
      </c>
    </row>
    <row r="1282" spans="3:17">
      <c r="C1282" s="159"/>
      <c r="D1282" s="165" t="s">
        <v>278</v>
      </c>
      <c r="E1282" s="162">
        <v>27508</v>
      </c>
      <c r="F1282" s="166" t="str">
        <f t="shared" si="65"/>
        <v>Date check - OK</v>
      </c>
      <c r="G1282" s="68"/>
      <c r="H1282" s="162" t="s">
        <v>279</v>
      </c>
      <c r="I1282" s="173">
        <v>150735.53351548137</v>
      </c>
      <c r="J1282" s="168">
        <f>IFERROR(MIN('MP Calculations'!$E$30/I1282,1),"-")</f>
        <v>0.24630200300931615</v>
      </c>
      <c r="K1282" s="12"/>
      <c r="L1282" s="159">
        <v>7.5017550000000002</v>
      </c>
      <c r="M1282" s="187" t="s">
        <v>280</v>
      </c>
      <c r="N1282" s="272">
        <v>192.78728599999999</v>
      </c>
      <c r="O1282" s="186">
        <f t="shared" si="63"/>
        <v>1446.24298668693</v>
      </c>
      <c r="P1282" s="186">
        <f t="shared" si="64"/>
        <v>356.21254445916662</v>
      </c>
      <c r="Q1282" s="215">
        <f>IF(P1282="-",0,P1282/(1+'General inputs'!$H$30)^'MP Calculations'!$C$40)</f>
        <v>791.25100865331706</v>
      </c>
    </row>
    <row r="1283" spans="3:17">
      <c r="C1283" s="159"/>
      <c r="D1283" s="165" t="s">
        <v>281</v>
      </c>
      <c r="E1283" s="162">
        <v>27508</v>
      </c>
      <c r="F1283" s="166" t="str">
        <f t="shared" si="65"/>
        <v>Date check - OK</v>
      </c>
      <c r="G1283" s="68"/>
      <c r="H1283" s="162" t="s">
        <v>279</v>
      </c>
      <c r="I1283" s="173">
        <v>150735.53351548137</v>
      </c>
      <c r="J1283" s="168">
        <f>IFERROR(MIN('MP Calculations'!$E$30/I1283,1),"-")</f>
        <v>0.24630200300931615</v>
      </c>
      <c r="K1283" s="12"/>
      <c r="L1283" s="159">
        <v>13.097693</v>
      </c>
      <c r="M1283" s="187" t="s">
        <v>280</v>
      </c>
      <c r="N1283" s="272">
        <v>421.28581700000001</v>
      </c>
      <c r="O1283" s="186">
        <f t="shared" si="63"/>
        <v>5517.8722963201808</v>
      </c>
      <c r="P1283" s="186">
        <f t="shared" si="64"/>
        <v>1359.0629989332754</v>
      </c>
      <c r="Q1283" s="215">
        <f>IF(P1283="-",0,P1283/(1+'General inputs'!$H$30)^'MP Calculations'!$C$40)</f>
        <v>3018.8716974076888</v>
      </c>
    </row>
    <row r="1284" spans="3:17">
      <c r="C1284" s="159"/>
      <c r="D1284" s="165" t="s">
        <v>278</v>
      </c>
      <c r="E1284" s="162">
        <v>27508</v>
      </c>
      <c r="F1284" s="166" t="str">
        <f t="shared" si="65"/>
        <v>Date check - OK</v>
      </c>
      <c r="G1284" s="68"/>
      <c r="H1284" s="162" t="s">
        <v>279</v>
      </c>
      <c r="I1284" s="173">
        <v>150735.53351548137</v>
      </c>
      <c r="J1284" s="168">
        <f>IFERROR(MIN('MP Calculations'!$E$30/I1284,1),"-")</f>
        <v>0.24630200300931615</v>
      </c>
      <c r="K1284" s="12"/>
      <c r="L1284" s="159">
        <v>32.676091</v>
      </c>
      <c r="M1284" s="187" t="s">
        <v>280</v>
      </c>
      <c r="N1284" s="272">
        <v>192.78728599999999</v>
      </c>
      <c r="O1284" s="186">
        <f t="shared" si="63"/>
        <v>6299.5349009790261</v>
      </c>
      <c r="P1284" s="186">
        <f t="shared" si="64"/>
        <v>1551.5880641382282</v>
      </c>
      <c r="Q1284" s="215">
        <f>IF(P1284="-",0,P1284/(1+'General inputs'!$H$30)^'MP Calculations'!$C$40)</f>
        <v>3446.5255080441275</v>
      </c>
    </row>
    <row r="1285" spans="3:17">
      <c r="C1285" s="159"/>
      <c r="D1285" s="165" t="s">
        <v>278</v>
      </c>
      <c r="E1285" s="162">
        <v>27508</v>
      </c>
      <c r="F1285" s="166" t="str">
        <f t="shared" si="65"/>
        <v>Date check - OK</v>
      </c>
      <c r="G1285" s="68"/>
      <c r="H1285" s="162" t="s">
        <v>279</v>
      </c>
      <c r="I1285" s="173">
        <v>150735.53351548137</v>
      </c>
      <c r="J1285" s="168">
        <f>IFERROR(MIN('MP Calculations'!$E$30/I1285,1),"-")</f>
        <v>0.24630200300931615</v>
      </c>
      <c r="K1285" s="12"/>
      <c r="L1285" s="159">
        <v>2.5291260000000002</v>
      </c>
      <c r="M1285" s="187" t="s">
        <v>280</v>
      </c>
      <c r="N1285" s="272">
        <v>192.78728599999999</v>
      </c>
      <c r="O1285" s="186">
        <f t="shared" si="63"/>
        <v>487.58333749203604</v>
      </c>
      <c r="P1285" s="186">
        <f t="shared" si="64"/>
        <v>120.09275265825588</v>
      </c>
      <c r="Q1285" s="215">
        <f>IF(P1285="-",0,P1285/(1+'General inputs'!$H$30)^'MP Calculations'!$C$40)</f>
        <v>266.76071112843982</v>
      </c>
    </row>
    <row r="1286" spans="3:17">
      <c r="C1286" s="159"/>
      <c r="D1286" s="165" t="s">
        <v>278</v>
      </c>
      <c r="E1286" s="162">
        <v>27508</v>
      </c>
      <c r="F1286" s="166" t="str">
        <f t="shared" si="65"/>
        <v>Date check - OK</v>
      </c>
      <c r="G1286" s="68"/>
      <c r="H1286" s="162" t="s">
        <v>279</v>
      </c>
      <c r="I1286" s="173">
        <v>150735.53351548137</v>
      </c>
      <c r="J1286" s="168">
        <f>IFERROR(MIN('MP Calculations'!$E$30/I1286,1),"-")</f>
        <v>0.24630200300931615</v>
      </c>
      <c r="K1286" s="12"/>
      <c r="L1286" s="159">
        <v>79.355706999999995</v>
      </c>
      <c r="M1286" s="187" t="s">
        <v>280</v>
      </c>
      <c r="N1286" s="272">
        <v>192.78728599999999</v>
      </c>
      <c r="O1286" s="186">
        <f t="shared" si="63"/>
        <v>15298.771381141201</v>
      </c>
      <c r="P1286" s="186">
        <f t="shared" si="64"/>
        <v>3768.1180347566801</v>
      </c>
      <c r="Q1286" s="215">
        <f>IF(P1286="-",0,P1286/(1+'General inputs'!$H$30)^'MP Calculations'!$C$40)</f>
        <v>8370.0791622956349</v>
      </c>
    </row>
    <row r="1287" spans="3:17">
      <c r="C1287" s="159"/>
      <c r="D1287" s="165" t="s">
        <v>278</v>
      </c>
      <c r="E1287" s="162">
        <v>27508</v>
      </c>
      <c r="F1287" s="166" t="str">
        <f t="shared" si="65"/>
        <v>Date check - OK</v>
      </c>
      <c r="G1287" s="68"/>
      <c r="H1287" s="162" t="s">
        <v>279</v>
      </c>
      <c r="I1287" s="173">
        <v>150735.53351548137</v>
      </c>
      <c r="J1287" s="168">
        <f>IFERROR(MIN('MP Calculations'!$E$30/I1287,1),"-")</f>
        <v>0.24630200300931615</v>
      </c>
      <c r="K1287" s="12"/>
      <c r="L1287" s="159">
        <v>55.678829</v>
      </c>
      <c r="M1287" s="187" t="s">
        <v>280</v>
      </c>
      <c r="N1287" s="272">
        <v>192.78728599999999</v>
      </c>
      <c r="O1287" s="186">
        <f t="shared" si="63"/>
        <v>10734.170330568093</v>
      </c>
      <c r="P1287" s="186">
        <f t="shared" si="64"/>
        <v>2643.8476530620947</v>
      </c>
      <c r="Q1287" s="215">
        <f>IF(P1287="-",0,P1287/(1+'General inputs'!$H$30)^'MP Calculations'!$C$40)</f>
        <v>5872.7497241492902</v>
      </c>
    </row>
    <row r="1288" spans="3:17">
      <c r="C1288" s="159"/>
      <c r="D1288" s="165" t="s">
        <v>278</v>
      </c>
      <c r="E1288" s="162">
        <v>27508</v>
      </c>
      <c r="F1288" s="166" t="str">
        <f t="shared" si="65"/>
        <v>Date check - OK</v>
      </c>
      <c r="G1288" s="68"/>
      <c r="H1288" s="162" t="s">
        <v>279</v>
      </c>
      <c r="I1288" s="173">
        <v>150735.53351548137</v>
      </c>
      <c r="J1288" s="168">
        <f>IFERROR(MIN('MP Calculations'!$E$30/I1288,1),"-")</f>
        <v>0.24630200300931615</v>
      </c>
      <c r="K1288" s="12"/>
      <c r="L1288" s="159">
        <v>1.6996279999999999</v>
      </c>
      <c r="M1288" s="187" t="s">
        <v>280</v>
      </c>
      <c r="N1288" s="272">
        <v>192.78728599999999</v>
      </c>
      <c r="O1288" s="186">
        <f t="shared" si="63"/>
        <v>327.666669329608</v>
      </c>
      <c r="P1288" s="186">
        <f t="shared" si="64"/>
        <v>80.704956975273703</v>
      </c>
      <c r="Q1288" s="215">
        <f>IF(P1288="-",0,P1288/(1+'General inputs'!$H$30)^'MP Calculations'!$C$40)</f>
        <v>179.2690336241879</v>
      </c>
    </row>
    <row r="1289" spans="3:17">
      <c r="C1289" s="159"/>
      <c r="D1289" s="165" t="s">
        <v>278</v>
      </c>
      <c r="E1289" s="162">
        <v>27508</v>
      </c>
      <c r="F1289" s="166" t="str">
        <f t="shared" si="65"/>
        <v>Date check - OK</v>
      </c>
      <c r="G1289" s="68"/>
      <c r="H1289" s="162" t="s">
        <v>279</v>
      </c>
      <c r="I1289" s="173">
        <v>150735.53351548137</v>
      </c>
      <c r="J1289" s="168">
        <f>IFERROR(MIN('MP Calculations'!$E$30/I1289,1),"-")</f>
        <v>0.24630200300931615</v>
      </c>
      <c r="K1289" s="12"/>
      <c r="L1289" s="159">
        <v>33.693410999999998</v>
      </c>
      <c r="M1289" s="187" t="s">
        <v>280</v>
      </c>
      <c r="N1289" s="272">
        <v>192.78728599999999</v>
      </c>
      <c r="O1289" s="186">
        <f t="shared" si="63"/>
        <v>6495.6612627725453</v>
      </c>
      <c r="P1289" s="186">
        <f t="shared" si="64"/>
        <v>1599.8943798909017</v>
      </c>
      <c r="Q1289" s="215">
        <f>IF(P1289="-",0,P1289/(1+'General inputs'!$H$30)^'MP Calculations'!$C$40)</f>
        <v>3553.827796125142</v>
      </c>
    </row>
    <row r="1290" spans="3:17">
      <c r="C1290" s="159"/>
      <c r="D1290" s="165" t="s">
        <v>278</v>
      </c>
      <c r="E1290" s="162">
        <v>27508</v>
      </c>
      <c r="F1290" s="166" t="str">
        <f t="shared" si="65"/>
        <v>Date check - OK</v>
      </c>
      <c r="G1290" s="68"/>
      <c r="H1290" s="162" t="s">
        <v>279</v>
      </c>
      <c r="I1290" s="173">
        <v>150735.53351548137</v>
      </c>
      <c r="J1290" s="168">
        <f>IFERROR(MIN('MP Calculations'!$E$30/I1290,1),"-")</f>
        <v>0.24630200300931615</v>
      </c>
      <c r="K1290" s="12"/>
      <c r="L1290" s="159">
        <v>2.9001250000000001</v>
      </c>
      <c r="M1290" s="187" t="s">
        <v>280</v>
      </c>
      <c r="N1290" s="272">
        <v>192.78728599999999</v>
      </c>
      <c r="O1290" s="186">
        <f t="shared" si="63"/>
        <v>559.10722781075003</v>
      </c>
      <c r="P1290" s="186">
        <f t="shared" si="64"/>
        <v>137.70923010677376</v>
      </c>
      <c r="Q1290" s="215">
        <f>IF(P1290="-",0,P1290/(1+'General inputs'!$H$30)^'MP Calculations'!$C$40)</f>
        <v>305.89199880170719</v>
      </c>
    </row>
    <row r="1291" spans="3:17">
      <c r="C1291" s="159"/>
      <c r="D1291" s="165" t="s">
        <v>278</v>
      </c>
      <c r="E1291" s="162">
        <v>27508</v>
      </c>
      <c r="F1291" s="166" t="str">
        <f t="shared" si="65"/>
        <v>Date check - OK</v>
      </c>
      <c r="G1291" s="68"/>
      <c r="H1291" s="162" t="s">
        <v>279</v>
      </c>
      <c r="I1291" s="173">
        <v>150735.53351548137</v>
      </c>
      <c r="J1291" s="168">
        <f>IFERROR(MIN('MP Calculations'!$E$30/I1291,1),"-")</f>
        <v>0.24630200300931615</v>
      </c>
      <c r="K1291" s="12"/>
      <c r="L1291" s="159">
        <v>34.704478999999999</v>
      </c>
      <c r="M1291" s="187" t="s">
        <v>280</v>
      </c>
      <c r="N1291" s="272">
        <v>192.78728599999999</v>
      </c>
      <c r="O1291" s="186">
        <f t="shared" si="63"/>
        <v>6690.582318453994</v>
      </c>
      <c r="P1291" s="186">
        <f t="shared" si="64"/>
        <v>1647.903826333933</v>
      </c>
      <c r="Q1291" s="215">
        <f>IF(P1291="-",0,P1291/(1+'General inputs'!$H$30)^'MP Calculations'!$C$40)</f>
        <v>3660.4706516725564</v>
      </c>
    </row>
    <row r="1292" spans="3:17">
      <c r="C1292" s="159"/>
      <c r="D1292" s="165" t="s">
        <v>278</v>
      </c>
      <c r="E1292" s="162">
        <v>27508</v>
      </c>
      <c r="F1292" s="166" t="str">
        <f t="shared" si="65"/>
        <v>Date check - OK</v>
      </c>
      <c r="G1292" s="68"/>
      <c r="H1292" s="162" t="s">
        <v>279</v>
      </c>
      <c r="I1292" s="173">
        <v>150735.53351548137</v>
      </c>
      <c r="J1292" s="168">
        <f>IFERROR(MIN('MP Calculations'!$E$30/I1292,1),"-")</f>
        <v>0.24630200300931615</v>
      </c>
      <c r="K1292" s="12"/>
      <c r="L1292" s="159">
        <v>0.68876300000000001</v>
      </c>
      <c r="M1292" s="187" t="s">
        <v>280</v>
      </c>
      <c r="N1292" s="272">
        <v>192.78728599999999</v>
      </c>
      <c r="O1292" s="186">
        <f t="shared" si="63"/>
        <v>132.78474946721801</v>
      </c>
      <c r="P1292" s="186">
        <f t="shared" si="64"/>
        <v>32.705149762866021</v>
      </c>
      <c r="Q1292" s="215">
        <f>IF(P1292="-",0,P1292/(1+'General inputs'!$H$30)^'MP Calculations'!$C$40)</f>
        <v>72.647589593779671</v>
      </c>
    </row>
    <row r="1293" spans="3:17">
      <c r="C1293" s="159"/>
      <c r="D1293" s="165" t="s">
        <v>278</v>
      </c>
      <c r="E1293" s="162">
        <v>27508</v>
      </c>
      <c r="F1293" s="166" t="str">
        <f t="shared" si="65"/>
        <v>Date check - OK</v>
      </c>
      <c r="G1293" s="68"/>
      <c r="H1293" s="162" t="s">
        <v>279</v>
      </c>
      <c r="I1293" s="173">
        <v>150735.53351548137</v>
      </c>
      <c r="J1293" s="168">
        <f>IFERROR(MIN('MP Calculations'!$E$30/I1293,1),"-")</f>
        <v>0.24630200300931615</v>
      </c>
      <c r="K1293" s="12"/>
      <c r="L1293" s="159">
        <v>1.1782980000000001</v>
      </c>
      <c r="M1293" s="187" t="s">
        <v>280</v>
      </c>
      <c r="N1293" s="272">
        <v>192.78728599999999</v>
      </c>
      <c r="O1293" s="186">
        <f t="shared" si="63"/>
        <v>227.16087351922801</v>
      </c>
      <c r="P1293" s="186">
        <f t="shared" si="64"/>
        <v>55.95017815313178</v>
      </c>
      <c r="Q1293" s="215">
        <f>IF(P1293="-",0,P1293/(1+'General inputs'!$H$30)^'MP Calculations'!$C$40)</f>
        <v>124.28151559124314</v>
      </c>
    </row>
    <row r="1294" spans="3:17">
      <c r="C1294" s="159"/>
      <c r="D1294" s="165" t="s">
        <v>278</v>
      </c>
      <c r="E1294" s="162">
        <v>27508</v>
      </c>
      <c r="F1294" s="166" t="str">
        <f t="shared" si="65"/>
        <v>Date check - OK</v>
      </c>
      <c r="G1294" s="68"/>
      <c r="H1294" s="162" t="s">
        <v>279</v>
      </c>
      <c r="I1294" s="173">
        <v>150735.53351548137</v>
      </c>
      <c r="J1294" s="168">
        <f>IFERROR(MIN('MP Calculations'!$E$30/I1294,1),"-")</f>
        <v>0.24630200300931615</v>
      </c>
      <c r="K1294" s="12"/>
      <c r="L1294" s="159">
        <v>3.9916399999999999</v>
      </c>
      <c r="M1294" s="187" t="s">
        <v>280</v>
      </c>
      <c r="N1294" s="272">
        <v>192.78728599999999</v>
      </c>
      <c r="O1294" s="186">
        <f t="shared" si="63"/>
        <v>769.53744228903997</v>
      </c>
      <c r="P1294" s="186">
        <f t="shared" si="64"/>
        <v>189.53861342645658</v>
      </c>
      <c r="Q1294" s="215">
        <f>IF(P1294="-",0,P1294/(1+'General inputs'!$H$30)^'MP Calculations'!$C$40)</f>
        <v>421.02003813519985</v>
      </c>
    </row>
    <row r="1295" spans="3:17">
      <c r="C1295" s="159"/>
      <c r="D1295" s="165" t="s">
        <v>278</v>
      </c>
      <c r="E1295" s="162">
        <v>27508</v>
      </c>
      <c r="F1295" s="166" t="str">
        <f t="shared" si="65"/>
        <v>Date check - OK</v>
      </c>
      <c r="G1295" s="68"/>
      <c r="H1295" s="162" t="s">
        <v>279</v>
      </c>
      <c r="I1295" s="173">
        <v>150735.53351548137</v>
      </c>
      <c r="J1295" s="168">
        <f>IFERROR(MIN('MP Calculations'!$E$30/I1295,1),"-")</f>
        <v>0.24630200300931615</v>
      </c>
      <c r="K1295" s="12"/>
      <c r="L1295" s="159">
        <v>72.033392000000006</v>
      </c>
      <c r="M1295" s="187" t="s">
        <v>280</v>
      </c>
      <c r="N1295" s="272">
        <v>192.78728599999999</v>
      </c>
      <c r="O1295" s="186">
        <f t="shared" si="63"/>
        <v>13887.122145054112</v>
      </c>
      <c r="P1295" s="186">
        <f t="shared" si="64"/>
        <v>3420.4260003618588</v>
      </c>
      <c r="Q1295" s="215">
        <f>IF(P1295="-",0,P1295/(1+'General inputs'!$H$30)^'MP Calculations'!$C$40)</f>
        <v>7597.7546689700976</v>
      </c>
    </row>
    <row r="1296" spans="3:17">
      <c r="C1296" s="159"/>
      <c r="D1296" s="165" t="s">
        <v>278</v>
      </c>
      <c r="E1296" s="162">
        <v>27508</v>
      </c>
      <c r="F1296" s="166" t="str">
        <f t="shared" si="65"/>
        <v>Date check - OK</v>
      </c>
      <c r="G1296" s="68"/>
      <c r="H1296" s="162" t="s">
        <v>279</v>
      </c>
      <c r="I1296" s="173">
        <v>150735.53351548137</v>
      </c>
      <c r="J1296" s="168">
        <f>IFERROR(MIN('MP Calculations'!$E$30/I1296,1),"-")</f>
        <v>0.24630200300931615</v>
      </c>
      <c r="K1296" s="12"/>
      <c r="L1296" s="159">
        <v>13.913009000000001</v>
      </c>
      <c r="M1296" s="187" t="s">
        <v>280</v>
      </c>
      <c r="N1296" s="272">
        <v>192.78728599999999</v>
      </c>
      <c r="O1296" s="186">
        <f t="shared" si="63"/>
        <v>2682.2512452035739</v>
      </c>
      <c r="P1296" s="186">
        <f t="shared" si="64"/>
        <v>660.64385426787271</v>
      </c>
      <c r="Q1296" s="215">
        <f>IF(P1296="-",0,P1296/(1+'General inputs'!$H$30)^'MP Calculations'!$C$40)</f>
        <v>1467.4809300827178</v>
      </c>
    </row>
    <row r="1297" spans="3:17">
      <c r="C1297" s="159"/>
      <c r="D1297" s="165" t="s">
        <v>278</v>
      </c>
      <c r="E1297" s="162">
        <v>27512</v>
      </c>
      <c r="F1297" s="166" t="str">
        <f t="shared" si="65"/>
        <v>Date check - OK</v>
      </c>
      <c r="G1297" s="68"/>
      <c r="H1297" s="162" t="s">
        <v>279</v>
      </c>
      <c r="I1297" s="173">
        <v>150735.53351548137</v>
      </c>
      <c r="J1297" s="168">
        <f>IFERROR(MIN('MP Calculations'!$E$30/I1297,1),"-")</f>
        <v>0.24630200300931615</v>
      </c>
      <c r="K1297" s="12"/>
      <c r="L1297" s="159">
        <v>1.244847</v>
      </c>
      <c r="M1297" s="187" t="s">
        <v>280</v>
      </c>
      <c r="N1297" s="272">
        <v>192.78728599999999</v>
      </c>
      <c r="O1297" s="186">
        <f t="shared" si="63"/>
        <v>239.990674615242</v>
      </c>
      <c r="P1297" s="186">
        <f t="shared" si="64"/>
        <v>59.110183861291148</v>
      </c>
      <c r="Q1297" s="215">
        <f>IF(P1297="-",0,P1297/(1+'General inputs'!$H$30)^'MP Calculations'!$C$40)</f>
        <v>131.30080152831647</v>
      </c>
    </row>
    <row r="1298" spans="3:17">
      <c r="C1298" s="159"/>
      <c r="D1298" s="165" t="s">
        <v>278</v>
      </c>
      <c r="E1298" s="162">
        <v>27512</v>
      </c>
      <c r="F1298" s="166" t="str">
        <f t="shared" si="65"/>
        <v>Date check - OK</v>
      </c>
      <c r="G1298" s="68"/>
      <c r="H1298" s="162" t="s">
        <v>279</v>
      </c>
      <c r="I1298" s="173">
        <v>150735.53351548137</v>
      </c>
      <c r="J1298" s="168">
        <f>IFERROR(MIN('MP Calculations'!$E$30/I1298,1),"-")</f>
        <v>0.24630200300931615</v>
      </c>
      <c r="K1298" s="12"/>
      <c r="L1298" s="159">
        <v>3.8353619999999999</v>
      </c>
      <c r="M1298" s="187" t="s">
        <v>280</v>
      </c>
      <c r="N1298" s="272">
        <v>192.78728599999999</v>
      </c>
      <c r="O1298" s="186">
        <f t="shared" si="63"/>
        <v>739.40903080753196</v>
      </c>
      <c r="P1298" s="186">
        <f t="shared" si="64"/>
        <v>182.11792533107229</v>
      </c>
      <c r="Q1298" s="215">
        <f>IF(P1298="-",0,P1298/(1+'General inputs'!$H$30)^'MP Calculations'!$C$40)</f>
        <v>404.53654525515742</v>
      </c>
    </row>
    <row r="1299" spans="3:17">
      <c r="C1299" s="159"/>
      <c r="D1299" s="165" t="s">
        <v>278</v>
      </c>
      <c r="E1299" s="162">
        <v>27512</v>
      </c>
      <c r="F1299" s="166" t="str">
        <f t="shared" si="65"/>
        <v>Date check - OK</v>
      </c>
      <c r="G1299" s="68"/>
      <c r="H1299" s="162" t="s">
        <v>279</v>
      </c>
      <c r="I1299" s="173">
        <v>150735.53351548137</v>
      </c>
      <c r="J1299" s="168">
        <f>IFERROR(MIN('MP Calculations'!$E$30/I1299,1),"-")</f>
        <v>0.24630200300931615</v>
      </c>
      <c r="K1299" s="12"/>
      <c r="L1299" s="159">
        <v>3.218934</v>
      </c>
      <c r="M1299" s="187" t="s">
        <v>280</v>
      </c>
      <c r="N1299" s="272">
        <v>192.78728599999999</v>
      </c>
      <c r="O1299" s="186">
        <f t="shared" si="63"/>
        <v>620.56954967312402</v>
      </c>
      <c r="P1299" s="186">
        <f t="shared" si="64"/>
        <v>152.84752309107975</v>
      </c>
      <c r="Q1299" s="215">
        <f>IF(P1299="-",0,P1299/(1+'General inputs'!$H$30)^'MP Calculations'!$C$40)</f>
        <v>339.5185225708459</v>
      </c>
    </row>
    <row r="1300" spans="3:17">
      <c r="C1300" s="159"/>
      <c r="D1300" s="165" t="s">
        <v>278</v>
      </c>
      <c r="E1300" s="162">
        <v>27556</v>
      </c>
      <c r="F1300" s="166" t="str">
        <f t="shared" si="65"/>
        <v>Date check - OK</v>
      </c>
      <c r="G1300" s="68"/>
      <c r="H1300" s="162" t="s">
        <v>279</v>
      </c>
      <c r="I1300" s="173">
        <v>150735.53351548137</v>
      </c>
      <c r="J1300" s="168">
        <f>IFERROR(MIN('MP Calculations'!$E$30/I1300,1),"-")</f>
        <v>0.24630200300931615</v>
      </c>
      <c r="K1300" s="12"/>
      <c r="L1300" s="159">
        <v>6.2984289999999996</v>
      </c>
      <c r="M1300" s="187" t="s">
        <v>280</v>
      </c>
      <c r="N1300" s="272">
        <v>192.78728599999999</v>
      </c>
      <c r="O1300" s="186">
        <f t="shared" si="63"/>
        <v>1214.2570329736939</v>
      </c>
      <c r="P1300" s="186">
        <f t="shared" si="64"/>
        <v>299.07393938957006</v>
      </c>
      <c r="Q1300" s="215">
        <f>IF(P1300="-",0,P1300/(1+'General inputs'!$H$30)^'MP Calculations'!$C$40)</f>
        <v>664.32965341860699</v>
      </c>
    </row>
    <row r="1301" spans="3:17">
      <c r="C1301" s="159"/>
      <c r="D1301" s="165" t="s">
        <v>278</v>
      </c>
      <c r="E1301" s="162">
        <v>27556</v>
      </c>
      <c r="F1301" s="166" t="str">
        <f t="shared" si="65"/>
        <v>Date check - OK</v>
      </c>
      <c r="G1301" s="68"/>
      <c r="H1301" s="162" t="s">
        <v>279</v>
      </c>
      <c r="I1301" s="173">
        <v>150735.53351548137</v>
      </c>
      <c r="J1301" s="168">
        <f>IFERROR(MIN('MP Calculations'!$E$30/I1301,1),"-")</f>
        <v>0.24630200300931615</v>
      </c>
      <c r="K1301" s="12"/>
      <c r="L1301" s="159">
        <v>58.506467999999998</v>
      </c>
      <c r="M1301" s="187" t="s">
        <v>280</v>
      </c>
      <c r="N1301" s="272">
        <v>192.78728599999999</v>
      </c>
      <c r="O1301" s="186">
        <f t="shared" si="63"/>
        <v>11279.303179165847</v>
      </c>
      <c r="P1301" s="186">
        <f t="shared" si="64"/>
        <v>2778.1149655778954</v>
      </c>
      <c r="Q1301" s="215">
        <f>IF(P1301="-",0,P1301/(1+'General inputs'!$H$30)^'MP Calculations'!$C$40)</f>
        <v>6170.9962292480905</v>
      </c>
    </row>
    <row r="1302" spans="3:17">
      <c r="C1302" s="159"/>
      <c r="D1302" s="165" t="s">
        <v>278</v>
      </c>
      <c r="E1302" s="162">
        <v>27556</v>
      </c>
      <c r="F1302" s="166" t="str">
        <f t="shared" si="65"/>
        <v>Date check - OK</v>
      </c>
      <c r="G1302" s="68"/>
      <c r="H1302" s="162" t="s">
        <v>279</v>
      </c>
      <c r="I1302" s="173">
        <v>150735.53351548137</v>
      </c>
      <c r="J1302" s="168">
        <f>IFERROR(MIN('MP Calculations'!$E$30/I1302,1),"-")</f>
        <v>0.24630200300931615</v>
      </c>
      <c r="K1302" s="12"/>
      <c r="L1302" s="159">
        <v>0.99884899999999999</v>
      </c>
      <c r="M1302" s="187" t="s">
        <v>280</v>
      </c>
      <c r="N1302" s="272">
        <v>192.78728599999999</v>
      </c>
      <c r="O1302" s="186">
        <f t="shared" si="63"/>
        <v>192.56538783381399</v>
      </c>
      <c r="P1302" s="186">
        <f t="shared" si="64"/>
        <v>47.429240733734183</v>
      </c>
      <c r="Q1302" s="215">
        <f>IF(P1302="-",0,P1302/(1+'General inputs'!$H$30)^'MP Calculations'!$C$40)</f>
        <v>105.35405098438392</v>
      </c>
    </row>
    <row r="1303" spans="3:17">
      <c r="C1303" s="159"/>
      <c r="D1303" s="165" t="s">
        <v>278</v>
      </c>
      <c r="E1303" s="162">
        <v>27556</v>
      </c>
      <c r="F1303" s="166" t="str">
        <f t="shared" si="65"/>
        <v>Date check - OK</v>
      </c>
      <c r="G1303" s="68"/>
      <c r="H1303" s="162" t="s">
        <v>279</v>
      </c>
      <c r="I1303" s="173">
        <v>150735.53351548137</v>
      </c>
      <c r="J1303" s="168">
        <f>IFERROR(MIN('MP Calculations'!$E$30/I1303,1),"-")</f>
        <v>0.24630200300931615</v>
      </c>
      <c r="K1303" s="12"/>
      <c r="L1303" s="159">
        <v>71.885041000000001</v>
      </c>
      <c r="M1303" s="187" t="s">
        <v>280</v>
      </c>
      <c r="N1303" s="272">
        <v>192.78728599999999</v>
      </c>
      <c r="O1303" s="186">
        <f t="shared" ref="O1303:O1345" si="66">IF(N1303="","-",L1303*N1303)</f>
        <v>13858.521958388726</v>
      </c>
      <c r="P1303" s="186">
        <f t="shared" ref="P1303:P1345" si="67">IF(O1303="-","-",IF(OR(E1303&lt;$E$15,E1303&gt;$E$16),0,O1303*J1303))</f>
        <v>3413.381717099734</v>
      </c>
      <c r="Q1303" s="215">
        <f>IF(P1303="-",0,P1303/(1+'General inputs'!$H$30)^'MP Calculations'!$C$40)</f>
        <v>7582.1072800078182</v>
      </c>
    </row>
    <row r="1304" spans="3:17">
      <c r="C1304" s="159"/>
      <c r="D1304" s="165" t="s">
        <v>278</v>
      </c>
      <c r="E1304" s="162">
        <v>27556</v>
      </c>
      <c r="F1304" s="166" t="str">
        <f t="shared" si="65"/>
        <v>Date check - OK</v>
      </c>
      <c r="G1304" s="68"/>
      <c r="H1304" s="162" t="s">
        <v>279</v>
      </c>
      <c r="I1304" s="173">
        <v>150735.53351548137</v>
      </c>
      <c r="J1304" s="168">
        <f>IFERROR(MIN('MP Calculations'!$E$30/I1304,1),"-")</f>
        <v>0.24630200300931615</v>
      </c>
      <c r="K1304" s="12"/>
      <c r="L1304" s="159">
        <v>1.0010840000000001</v>
      </c>
      <c r="M1304" s="187" t="s">
        <v>280</v>
      </c>
      <c r="N1304" s="272">
        <v>192.78728599999999</v>
      </c>
      <c r="O1304" s="186">
        <f t="shared" si="66"/>
        <v>192.99626741802402</v>
      </c>
      <c r="P1304" s="186">
        <f t="shared" si="67"/>
        <v>47.535367238380935</v>
      </c>
      <c r="Q1304" s="215">
        <f>IF(P1304="-",0,P1304/(1+'General inputs'!$H$30)^'MP Calculations'!$C$40)</f>
        <v>105.58978862235534</v>
      </c>
    </row>
    <row r="1305" spans="3:17">
      <c r="C1305" s="159"/>
      <c r="D1305" s="165" t="s">
        <v>278</v>
      </c>
      <c r="E1305" s="162">
        <v>27556</v>
      </c>
      <c r="F1305" s="166" t="str">
        <f t="shared" si="65"/>
        <v>Date check - OK</v>
      </c>
      <c r="G1305" s="68"/>
      <c r="H1305" s="162" t="s">
        <v>279</v>
      </c>
      <c r="I1305" s="173">
        <v>150735.53351548137</v>
      </c>
      <c r="J1305" s="168">
        <f>IFERROR(MIN('MP Calculations'!$E$30/I1305,1),"-")</f>
        <v>0.24630200300931615</v>
      </c>
      <c r="K1305" s="12"/>
      <c r="L1305" s="159">
        <v>3.9990800000000002</v>
      </c>
      <c r="M1305" s="187" t="s">
        <v>280</v>
      </c>
      <c r="N1305" s="272">
        <v>192.78728599999999</v>
      </c>
      <c r="O1305" s="186">
        <f t="shared" si="66"/>
        <v>770.97177969688005</v>
      </c>
      <c r="P1305" s="186">
        <f t="shared" si="67"/>
        <v>189.89189360299878</v>
      </c>
      <c r="Q1305" s="215">
        <f>IF(P1305="-",0,P1305/(1+'General inputs'!$H$30)^'MP Calculations'!$C$40)</f>
        <v>421.80477550723896</v>
      </c>
    </row>
    <row r="1306" spans="3:17">
      <c r="C1306" s="159"/>
      <c r="D1306" s="165" t="s">
        <v>278</v>
      </c>
      <c r="E1306" s="162">
        <v>27556</v>
      </c>
      <c r="F1306" s="166" t="str">
        <f t="shared" si="65"/>
        <v>Date check - OK</v>
      </c>
      <c r="G1306" s="68"/>
      <c r="H1306" s="162" t="s">
        <v>279</v>
      </c>
      <c r="I1306" s="173">
        <v>150735.53351548137</v>
      </c>
      <c r="J1306" s="168">
        <f>IFERROR(MIN('MP Calculations'!$E$30/I1306,1),"-")</f>
        <v>0.24630200300931615</v>
      </c>
      <c r="K1306" s="12"/>
      <c r="L1306" s="159">
        <v>0.39904499999999998</v>
      </c>
      <c r="M1306" s="187" t="s">
        <v>280</v>
      </c>
      <c r="N1306" s="272">
        <v>192.78728599999999</v>
      </c>
      <c r="O1306" s="186">
        <f t="shared" si="66"/>
        <v>76.930802541869994</v>
      </c>
      <c r="P1306" s="186">
        <f t="shared" si="67"/>
        <v>18.948210759176771</v>
      </c>
      <c r="Q1306" s="215">
        <f>IF(P1306="-",0,P1306/(1+'General inputs'!$H$30)^'MP Calculations'!$C$40)</f>
        <v>42.089452234585494</v>
      </c>
    </row>
    <row r="1307" spans="3:17">
      <c r="C1307" s="159"/>
      <c r="D1307" s="165" t="s">
        <v>278</v>
      </c>
      <c r="E1307" s="162">
        <v>27556</v>
      </c>
      <c r="F1307" s="166" t="str">
        <f t="shared" si="65"/>
        <v>Date check - OK</v>
      </c>
      <c r="G1307" s="68"/>
      <c r="H1307" s="162" t="s">
        <v>279</v>
      </c>
      <c r="I1307" s="173">
        <v>150735.53351548137</v>
      </c>
      <c r="J1307" s="168">
        <f>IFERROR(MIN('MP Calculations'!$E$30/I1307,1),"-")</f>
        <v>0.24630200300931615</v>
      </c>
      <c r="K1307" s="12"/>
      <c r="L1307" s="159">
        <v>55.107990000000001</v>
      </c>
      <c r="M1307" s="187" t="s">
        <v>280</v>
      </c>
      <c r="N1307" s="272">
        <v>192.78728599999999</v>
      </c>
      <c r="O1307" s="186">
        <f t="shared" si="66"/>
        <v>10624.119829015141</v>
      </c>
      <c r="P1307" s="186">
        <f t="shared" si="67"/>
        <v>2616.7419940974223</v>
      </c>
      <c r="Q1307" s="215">
        <f>IF(P1307="-",0,P1307/(1+'General inputs'!$H$30)^'MP Calculations'!$C$40)</f>
        <v>5812.540221902329</v>
      </c>
    </row>
    <row r="1308" spans="3:17">
      <c r="C1308" s="159"/>
      <c r="D1308" s="165" t="s">
        <v>278</v>
      </c>
      <c r="E1308" s="162">
        <v>27556</v>
      </c>
      <c r="F1308" s="166" t="str">
        <f t="shared" si="65"/>
        <v>Date check - OK</v>
      </c>
      <c r="G1308" s="68"/>
      <c r="H1308" s="162" t="s">
        <v>279</v>
      </c>
      <c r="I1308" s="173">
        <v>150735.53351548137</v>
      </c>
      <c r="J1308" s="168">
        <f>IFERROR(MIN('MP Calculations'!$E$30/I1308,1),"-")</f>
        <v>0.24630200300931615</v>
      </c>
      <c r="K1308" s="12"/>
      <c r="L1308" s="159">
        <v>2.29942</v>
      </c>
      <c r="M1308" s="187" t="s">
        <v>280</v>
      </c>
      <c r="N1308" s="272">
        <v>192.78728599999999</v>
      </c>
      <c r="O1308" s="186">
        <f t="shared" si="66"/>
        <v>443.29894117411999</v>
      </c>
      <c r="P1308" s="186">
        <f t="shared" si="67"/>
        <v>109.18541714309477</v>
      </c>
      <c r="Q1308" s="215">
        <f>IF(P1308="-",0,P1308/(1+'General inputs'!$H$30)^'MP Calculations'!$C$40)</f>
        <v>242.53236666854758</v>
      </c>
    </row>
    <row r="1309" spans="3:17">
      <c r="C1309" s="159"/>
      <c r="D1309" s="165" t="s">
        <v>278</v>
      </c>
      <c r="E1309" s="162">
        <v>27556</v>
      </c>
      <c r="F1309" s="166" t="str">
        <f t="shared" si="65"/>
        <v>Date check - OK</v>
      </c>
      <c r="G1309" s="68"/>
      <c r="H1309" s="162" t="s">
        <v>279</v>
      </c>
      <c r="I1309" s="173">
        <v>150735.53351548137</v>
      </c>
      <c r="J1309" s="168">
        <f>IFERROR(MIN('MP Calculations'!$E$30/I1309,1),"-")</f>
        <v>0.24630200300931615</v>
      </c>
      <c r="K1309" s="12"/>
      <c r="L1309" s="159">
        <v>0.49948999999999999</v>
      </c>
      <c r="M1309" s="187" t="s">
        <v>280</v>
      </c>
      <c r="N1309" s="272">
        <v>192.78728599999999</v>
      </c>
      <c r="O1309" s="186">
        <f t="shared" si="66"/>
        <v>96.29532148413999</v>
      </c>
      <c r="P1309" s="186">
        <f t="shared" si="67"/>
        <v>23.717730561969713</v>
      </c>
      <c r="Q1309" s="215">
        <f>IF(P1309="-",0,P1309/(1+'General inputs'!$H$30)^'MP Calculations'!$C$40)</f>
        <v>52.683934134378589</v>
      </c>
    </row>
    <row r="1310" spans="3:17">
      <c r="C1310" s="159"/>
      <c r="D1310" s="165" t="s">
        <v>278</v>
      </c>
      <c r="E1310" s="162">
        <v>27556</v>
      </c>
      <c r="F1310" s="166" t="str">
        <f t="shared" si="65"/>
        <v>Date check - OK</v>
      </c>
      <c r="G1310" s="68"/>
      <c r="H1310" s="162" t="s">
        <v>279</v>
      </c>
      <c r="I1310" s="173">
        <v>150735.53351548137</v>
      </c>
      <c r="J1310" s="168">
        <f>IFERROR(MIN('MP Calculations'!$E$30/I1310,1),"-")</f>
        <v>0.24630200300931615</v>
      </c>
      <c r="K1310" s="12"/>
      <c r="L1310" s="159">
        <v>26.399635</v>
      </c>
      <c r="M1310" s="187" t="s">
        <v>280</v>
      </c>
      <c r="N1310" s="272">
        <v>192.78728599999999</v>
      </c>
      <c r="O1310" s="186">
        <f t="shared" si="66"/>
        <v>5089.5139830406097</v>
      </c>
      <c r="P1310" s="186">
        <f t="shared" si="67"/>
        <v>1253.5574883668248</v>
      </c>
      <c r="Q1310" s="215">
        <f>IF(P1310="-",0,P1310/(1+'General inputs'!$H$30)^'MP Calculations'!$C$40)</f>
        <v>2784.5134667593661</v>
      </c>
    </row>
    <row r="1311" spans="3:17">
      <c r="C1311" s="159"/>
      <c r="D1311" s="165" t="s">
        <v>278</v>
      </c>
      <c r="E1311" s="162">
        <v>27556</v>
      </c>
      <c r="F1311" s="166" t="str">
        <f t="shared" si="65"/>
        <v>Date check - OK</v>
      </c>
      <c r="G1311" s="68"/>
      <c r="H1311" s="162" t="s">
        <v>279</v>
      </c>
      <c r="I1311" s="173">
        <v>150735.53351548137</v>
      </c>
      <c r="J1311" s="168">
        <f>IFERROR(MIN('MP Calculations'!$E$30/I1311,1),"-")</f>
        <v>0.24630200300931615</v>
      </c>
      <c r="K1311" s="12"/>
      <c r="L1311" s="159">
        <v>45.089550000000003</v>
      </c>
      <c r="M1311" s="187" t="s">
        <v>280</v>
      </c>
      <c r="N1311" s="272">
        <v>192.78728599999999</v>
      </c>
      <c r="O1311" s="186">
        <f t="shared" si="66"/>
        <v>8692.6919714612995</v>
      </c>
      <c r="P1311" s="186">
        <f t="shared" si="67"/>
        <v>2141.0274441139195</v>
      </c>
      <c r="Q1311" s="215">
        <f>IF(P1311="-",0,P1311/(1+'General inputs'!$H$30)^'MP Calculations'!$C$40)</f>
        <v>4755.8407222342203</v>
      </c>
    </row>
    <row r="1312" spans="3:17">
      <c r="C1312" s="159"/>
      <c r="D1312" s="165" t="s">
        <v>278</v>
      </c>
      <c r="E1312" s="162">
        <v>27556</v>
      </c>
      <c r="F1312" s="166" t="str">
        <f t="shared" si="65"/>
        <v>Date check - OK</v>
      </c>
      <c r="G1312" s="68"/>
      <c r="H1312" s="162" t="s">
        <v>279</v>
      </c>
      <c r="I1312" s="173">
        <v>150735.53351548137</v>
      </c>
      <c r="J1312" s="168">
        <f>IFERROR(MIN('MP Calculations'!$E$30/I1312,1),"-")</f>
        <v>0.24630200300931615</v>
      </c>
      <c r="K1312" s="12"/>
      <c r="L1312" s="159">
        <v>26.742377000000001</v>
      </c>
      <c r="M1312" s="187" t="s">
        <v>280</v>
      </c>
      <c r="N1312" s="272">
        <v>192.78728599999999</v>
      </c>
      <c r="O1312" s="186">
        <f t="shared" si="66"/>
        <v>5155.5902830188224</v>
      </c>
      <c r="P1312" s="186">
        <f t="shared" si="67"/>
        <v>1269.8322134029031</v>
      </c>
      <c r="Q1312" s="215">
        <f>IF(P1312="-",0,P1312/(1+'General inputs'!$H$30)^'MP Calculations'!$C$40)</f>
        <v>2820.6643345506841</v>
      </c>
    </row>
    <row r="1313" spans="3:17">
      <c r="C1313" s="159"/>
      <c r="D1313" s="165" t="s">
        <v>278</v>
      </c>
      <c r="E1313" s="162">
        <v>27556</v>
      </c>
      <c r="F1313" s="166" t="str">
        <f t="shared" si="65"/>
        <v>Date check - OK</v>
      </c>
      <c r="G1313" s="68"/>
      <c r="H1313" s="162" t="s">
        <v>279</v>
      </c>
      <c r="I1313" s="173">
        <v>150735.53351548137</v>
      </c>
      <c r="J1313" s="168">
        <f>IFERROR(MIN('MP Calculations'!$E$30/I1313,1),"-")</f>
        <v>0.24630200300931615</v>
      </c>
      <c r="K1313" s="12"/>
      <c r="L1313" s="159">
        <v>89.025469000000001</v>
      </c>
      <c r="M1313" s="187" t="s">
        <v>280</v>
      </c>
      <c r="N1313" s="272">
        <v>192.78728599999999</v>
      </c>
      <c r="O1313" s="186">
        <f t="shared" si="66"/>
        <v>17162.978553387133</v>
      </c>
      <c r="P1313" s="186">
        <f t="shared" si="67"/>
        <v>4227.2759953051864</v>
      </c>
      <c r="Q1313" s="215">
        <f>IF(P1313="-",0,P1313/(1+'General inputs'!$H$30)^'MP Calculations'!$C$40)</f>
        <v>9390.0016918820475</v>
      </c>
    </row>
    <row r="1314" spans="3:17">
      <c r="C1314" s="159"/>
      <c r="D1314" s="165" t="s">
        <v>278</v>
      </c>
      <c r="E1314" s="162">
        <v>27556</v>
      </c>
      <c r="F1314" s="166" t="str">
        <f t="shared" si="65"/>
        <v>Date check - OK</v>
      </c>
      <c r="G1314" s="68"/>
      <c r="H1314" s="162" t="s">
        <v>279</v>
      </c>
      <c r="I1314" s="173">
        <v>150735.53351548137</v>
      </c>
      <c r="J1314" s="168">
        <f>IFERROR(MIN('MP Calculations'!$E$30/I1314,1),"-")</f>
        <v>0.24630200300931615</v>
      </c>
      <c r="K1314" s="12"/>
      <c r="L1314" s="159">
        <v>66.485485999999995</v>
      </c>
      <c r="M1314" s="187" t="s">
        <v>280</v>
      </c>
      <c r="N1314" s="272">
        <v>192.78728599999999</v>
      </c>
      <c r="O1314" s="186">
        <f t="shared" si="66"/>
        <v>12817.556404330995</v>
      </c>
      <c r="P1314" s="186">
        <f t="shared" si="67"/>
        <v>3156.989816071612</v>
      </c>
      <c r="Q1314" s="215">
        <f>IF(P1314="-",0,P1314/(1+'General inputs'!$H$30)^'MP Calculations'!$C$40)</f>
        <v>7012.5867691368194</v>
      </c>
    </row>
    <row r="1315" spans="3:17">
      <c r="C1315" s="159"/>
      <c r="D1315" s="165" t="s">
        <v>278</v>
      </c>
      <c r="E1315" s="162">
        <v>27556</v>
      </c>
      <c r="F1315" s="166" t="str">
        <f t="shared" si="65"/>
        <v>Date check - OK</v>
      </c>
      <c r="G1315" s="68"/>
      <c r="H1315" s="162" t="s">
        <v>279</v>
      </c>
      <c r="I1315" s="173">
        <v>150735.53351548137</v>
      </c>
      <c r="J1315" s="168">
        <f>IFERROR(MIN('MP Calculations'!$E$30/I1315,1),"-")</f>
        <v>0.24630200300931615</v>
      </c>
      <c r="K1315" s="12"/>
      <c r="L1315" s="159">
        <v>33.209277999999998</v>
      </c>
      <c r="M1315" s="187" t="s">
        <v>280</v>
      </c>
      <c r="N1315" s="272">
        <v>192.78728599999999</v>
      </c>
      <c r="O1315" s="186">
        <f t="shared" si="66"/>
        <v>6402.3265756395076</v>
      </c>
      <c r="P1315" s="186">
        <f t="shared" si="67"/>
        <v>1576.9058594997869</v>
      </c>
      <c r="Q1315" s="215">
        <f>IF(P1315="-",0,P1315/(1+'General inputs'!$H$30)^'MP Calculations'!$C$40)</f>
        <v>3502.7636485260327</v>
      </c>
    </row>
    <row r="1316" spans="3:17">
      <c r="C1316" s="159"/>
      <c r="D1316" s="165" t="s">
        <v>278</v>
      </c>
      <c r="E1316" s="162">
        <v>27556</v>
      </c>
      <c r="F1316" s="166" t="str">
        <f t="shared" si="65"/>
        <v>Date check - OK</v>
      </c>
      <c r="G1316" s="68"/>
      <c r="H1316" s="162" t="s">
        <v>279</v>
      </c>
      <c r="I1316" s="173">
        <v>150735.53351548137</v>
      </c>
      <c r="J1316" s="168">
        <f>IFERROR(MIN('MP Calculations'!$E$30/I1316,1),"-")</f>
        <v>0.24630200300931615</v>
      </c>
      <c r="K1316" s="12"/>
      <c r="L1316" s="159">
        <v>14.796498</v>
      </c>
      <c r="M1316" s="187" t="s">
        <v>280</v>
      </c>
      <c r="N1316" s="272">
        <v>192.78728599999999</v>
      </c>
      <c r="O1316" s="186">
        <f t="shared" si="66"/>
        <v>2852.5766917244277</v>
      </c>
      <c r="P1316" s="186">
        <f t="shared" si="67"/>
        <v>702.59535290941506</v>
      </c>
      <c r="Q1316" s="215">
        <f>IF(P1316="-",0,P1316/(1+'General inputs'!$H$30)^'MP Calculations'!$C$40)</f>
        <v>1560.6673327823671</v>
      </c>
    </row>
    <row r="1317" spans="3:17">
      <c r="C1317" s="159"/>
      <c r="D1317" s="165" t="s">
        <v>294</v>
      </c>
      <c r="E1317" s="162">
        <v>27575</v>
      </c>
      <c r="F1317" s="166" t="str">
        <f t="shared" si="65"/>
        <v>Date check - OK</v>
      </c>
      <c r="G1317" s="68"/>
      <c r="H1317" s="162" t="s">
        <v>279</v>
      </c>
      <c r="I1317" s="173">
        <v>150735.53351548137</v>
      </c>
      <c r="J1317" s="168">
        <f>IFERROR(MIN('MP Calculations'!$E$30/I1317,1),"-")</f>
        <v>0.24630200300931615</v>
      </c>
      <c r="K1317" s="12"/>
      <c r="L1317" s="159">
        <v>2.2968959999999998</v>
      </c>
      <c r="M1317" s="187" t="s">
        <v>280</v>
      </c>
      <c r="N1317" s="272">
        <v>707.97319300000004</v>
      </c>
      <c r="O1317" s="186">
        <f t="shared" si="66"/>
        <v>1626.1407951089279</v>
      </c>
      <c r="P1317" s="186">
        <f t="shared" si="67"/>
        <v>400.52173501049094</v>
      </c>
      <c r="Q1317" s="215">
        <f>IF(P1317="-",0,P1317/(1+'General inputs'!$H$30)^'MP Calculations'!$C$40)</f>
        <v>889.67452647068683</v>
      </c>
    </row>
    <row r="1318" spans="3:17">
      <c r="C1318" s="159"/>
      <c r="D1318" s="165" t="s">
        <v>294</v>
      </c>
      <c r="E1318" s="162">
        <v>27575</v>
      </c>
      <c r="F1318" s="166" t="str">
        <f t="shared" si="65"/>
        <v>Date check - OK</v>
      </c>
      <c r="G1318" s="68"/>
      <c r="H1318" s="162" t="s">
        <v>279</v>
      </c>
      <c r="I1318" s="173">
        <v>150735.53351548137</v>
      </c>
      <c r="J1318" s="168">
        <f>IFERROR(MIN('MP Calculations'!$E$30/I1318,1),"-")</f>
        <v>0.24630200300931615</v>
      </c>
      <c r="K1318" s="12"/>
      <c r="L1318" s="159">
        <v>2.5680139999999998</v>
      </c>
      <c r="M1318" s="187" t="s">
        <v>280</v>
      </c>
      <c r="N1318" s="272">
        <v>707.97319300000004</v>
      </c>
      <c r="O1318" s="186">
        <f t="shared" si="66"/>
        <v>1818.085071248702</v>
      </c>
      <c r="P1318" s="186">
        <f t="shared" si="67"/>
        <v>447.79799468989057</v>
      </c>
      <c r="Q1318" s="215">
        <f>IF(P1318="-",0,P1318/(1+'General inputs'!$H$30)^'MP Calculations'!$C$40)</f>
        <v>994.68876232101684</v>
      </c>
    </row>
    <row r="1319" spans="3:17">
      <c r="C1319" s="159"/>
      <c r="D1319" s="165" t="s">
        <v>294</v>
      </c>
      <c r="E1319" s="162">
        <v>27575</v>
      </c>
      <c r="F1319" s="166" t="str">
        <f t="shared" si="65"/>
        <v>Date check - OK</v>
      </c>
      <c r="G1319" s="68"/>
      <c r="H1319" s="162" t="s">
        <v>279</v>
      </c>
      <c r="I1319" s="173">
        <v>150735.53351548137</v>
      </c>
      <c r="J1319" s="168">
        <f>IFERROR(MIN('MP Calculations'!$E$30/I1319,1),"-")</f>
        <v>0.24630200300931615</v>
      </c>
      <c r="K1319" s="12"/>
      <c r="L1319" s="159">
        <v>6.7239969999999998</v>
      </c>
      <c r="M1319" s="187" t="s">
        <v>280</v>
      </c>
      <c r="N1319" s="272">
        <v>707.97319300000004</v>
      </c>
      <c r="O1319" s="186">
        <f t="shared" si="66"/>
        <v>4760.4096258124209</v>
      </c>
      <c r="P1319" s="186">
        <f t="shared" si="67"/>
        <v>1172.4984259824284</v>
      </c>
      <c r="Q1319" s="215">
        <f>IF(P1319="-",0,P1319/(1+'General inputs'!$H$30)^'MP Calculations'!$C$40)</f>
        <v>2604.4578626830812</v>
      </c>
    </row>
    <row r="1320" spans="3:17">
      <c r="C1320" s="159"/>
      <c r="D1320" s="165" t="s">
        <v>294</v>
      </c>
      <c r="E1320" s="162">
        <v>27575</v>
      </c>
      <c r="F1320" s="166" t="str">
        <f t="shared" si="65"/>
        <v>Date check - OK</v>
      </c>
      <c r="G1320" s="68"/>
      <c r="H1320" s="162" t="s">
        <v>279</v>
      </c>
      <c r="I1320" s="173">
        <v>150735.53351548137</v>
      </c>
      <c r="J1320" s="168">
        <f>IFERROR(MIN('MP Calculations'!$E$30/I1320,1),"-")</f>
        <v>0.24630200300931615</v>
      </c>
      <c r="K1320" s="12"/>
      <c r="L1320" s="159">
        <v>177.06458699999999</v>
      </c>
      <c r="M1320" s="187" t="s">
        <v>280</v>
      </c>
      <c r="N1320" s="272">
        <v>707.97319300000004</v>
      </c>
      <c r="O1320" s="186">
        <f t="shared" si="66"/>
        <v>125356.98102561629</v>
      </c>
      <c r="P1320" s="186">
        <f t="shared" si="67"/>
        <v>30875.67551781013</v>
      </c>
      <c r="Q1320" s="215">
        <f>IF(P1320="-",0,P1320/(1+'General inputs'!$H$30)^'MP Calculations'!$C$40)</f>
        <v>68583.798567263264</v>
      </c>
    </row>
    <row r="1321" spans="3:17">
      <c r="C1321" s="159"/>
      <c r="D1321" s="165" t="s">
        <v>294</v>
      </c>
      <c r="E1321" s="162">
        <v>27575</v>
      </c>
      <c r="F1321" s="166" t="str">
        <f t="shared" si="65"/>
        <v>Date check - OK</v>
      </c>
      <c r="G1321" s="68"/>
      <c r="H1321" s="162" t="s">
        <v>279</v>
      </c>
      <c r="I1321" s="173">
        <v>150735.53351548137</v>
      </c>
      <c r="J1321" s="168">
        <f>IFERROR(MIN('MP Calculations'!$E$30/I1321,1),"-")</f>
        <v>0.24630200300931615</v>
      </c>
      <c r="K1321" s="12"/>
      <c r="L1321" s="159">
        <v>158.96380300000001</v>
      </c>
      <c r="M1321" s="187" t="s">
        <v>280</v>
      </c>
      <c r="N1321" s="272">
        <v>707.97319300000004</v>
      </c>
      <c r="O1321" s="186">
        <f t="shared" si="66"/>
        <v>112542.11118133299</v>
      </c>
      <c r="P1321" s="186">
        <f t="shared" si="67"/>
        <v>27719.34740685947</v>
      </c>
      <c r="Q1321" s="215">
        <f>IF(P1321="-",0,P1321/(1+'General inputs'!$H$30)^'MP Calculations'!$C$40)</f>
        <v>61572.681636436544</v>
      </c>
    </row>
    <row r="1322" spans="3:17">
      <c r="C1322" s="159"/>
      <c r="D1322" s="165" t="s">
        <v>294</v>
      </c>
      <c r="E1322" s="162">
        <v>27575</v>
      </c>
      <c r="F1322" s="166" t="str">
        <f t="shared" si="65"/>
        <v>Date check - OK</v>
      </c>
      <c r="G1322" s="68"/>
      <c r="H1322" s="162" t="s">
        <v>279</v>
      </c>
      <c r="I1322" s="173">
        <v>150735.53351548137</v>
      </c>
      <c r="J1322" s="168">
        <f>IFERROR(MIN('MP Calculations'!$E$30/I1322,1),"-")</f>
        <v>0.24630200300931615</v>
      </c>
      <c r="K1322" s="12"/>
      <c r="L1322" s="159">
        <v>13.881064</v>
      </c>
      <c r="M1322" s="187" t="s">
        <v>280</v>
      </c>
      <c r="N1322" s="272">
        <v>707.97319300000004</v>
      </c>
      <c r="O1322" s="186">
        <f t="shared" si="66"/>
        <v>9827.4212023173532</v>
      </c>
      <c r="P1322" s="186">
        <f t="shared" si="67"/>
        <v>2420.5135265469862</v>
      </c>
      <c r="Q1322" s="215">
        <f>IF(P1322="-",0,P1322/(1+'General inputs'!$H$30)^'MP Calculations'!$C$40)</f>
        <v>5376.6600843526649</v>
      </c>
    </row>
    <row r="1323" spans="3:17">
      <c r="C1323" s="159"/>
      <c r="D1323" s="165" t="s">
        <v>294</v>
      </c>
      <c r="E1323" s="162">
        <v>27575</v>
      </c>
      <c r="F1323" s="166" t="str">
        <f t="shared" ref="F1323:F1345" si="68">IF(E1323="","-",IF(OR(E1323&lt;$E$15,E1323&gt;$E$16),"ERROR - date outside of range","Date check - OK"))</f>
        <v>Date check - OK</v>
      </c>
      <c r="G1323" s="68"/>
      <c r="H1323" s="162" t="s">
        <v>279</v>
      </c>
      <c r="I1323" s="173">
        <v>150735.53351548137</v>
      </c>
      <c r="J1323" s="168">
        <f>IFERROR(MIN('MP Calculations'!$E$30/I1323,1),"-")</f>
        <v>0.24630200300931615</v>
      </c>
      <c r="K1323" s="12"/>
      <c r="L1323" s="159">
        <v>18.244924000000001</v>
      </c>
      <c r="M1323" s="187" t="s">
        <v>280</v>
      </c>
      <c r="N1323" s="272">
        <v>707.97319300000004</v>
      </c>
      <c r="O1323" s="186">
        <f t="shared" si="66"/>
        <v>12916.917100322333</v>
      </c>
      <c r="P1323" s="186">
        <f t="shared" si="67"/>
        <v>3181.4625545146782</v>
      </c>
      <c r="Q1323" s="215">
        <f>IF(P1323="-",0,P1323/(1+'General inputs'!$H$30)^'MP Calculations'!$C$40)</f>
        <v>7066.9477939765966</v>
      </c>
    </row>
    <row r="1324" spans="3:17">
      <c r="C1324" s="159"/>
      <c r="D1324" s="165" t="s">
        <v>294</v>
      </c>
      <c r="E1324" s="162">
        <v>27575</v>
      </c>
      <c r="F1324" s="166" t="str">
        <f t="shared" si="68"/>
        <v>Date check - OK</v>
      </c>
      <c r="G1324" s="68"/>
      <c r="H1324" s="162" t="s">
        <v>279</v>
      </c>
      <c r="I1324" s="173">
        <v>150735.53351548137</v>
      </c>
      <c r="J1324" s="168">
        <f>IFERROR(MIN('MP Calculations'!$E$30/I1324,1),"-")</f>
        <v>0.24630200300931615</v>
      </c>
      <c r="K1324" s="12"/>
      <c r="L1324" s="159">
        <v>9.3016470000000009</v>
      </c>
      <c r="M1324" s="187" t="s">
        <v>280</v>
      </c>
      <c r="N1324" s="272">
        <v>707.97319300000004</v>
      </c>
      <c r="O1324" s="186">
        <f t="shared" si="66"/>
        <v>6585.3167267488716</v>
      </c>
      <c r="P1324" s="186">
        <f t="shared" si="67"/>
        <v>1621.9767002490005</v>
      </c>
      <c r="Q1324" s="215">
        <f>IF(P1324="-",0,P1324/(1+'General inputs'!$H$30)^'MP Calculations'!$C$40)</f>
        <v>3602.8790115540646</v>
      </c>
    </row>
    <row r="1325" spans="3:17">
      <c r="C1325" s="159"/>
      <c r="D1325" s="165" t="s">
        <v>294</v>
      </c>
      <c r="E1325" s="162">
        <v>27575</v>
      </c>
      <c r="F1325" s="166" t="str">
        <f t="shared" si="68"/>
        <v>Date check - OK</v>
      </c>
      <c r="G1325" s="68"/>
      <c r="H1325" s="162" t="s">
        <v>279</v>
      </c>
      <c r="I1325" s="173">
        <v>150735.53351548137</v>
      </c>
      <c r="J1325" s="168">
        <f>IFERROR(MIN('MP Calculations'!$E$30/I1325,1),"-")</f>
        <v>0.24630200300931615</v>
      </c>
      <c r="K1325" s="12"/>
      <c r="L1325" s="159">
        <v>8.2585470000000001</v>
      </c>
      <c r="M1325" s="187" t="s">
        <v>280</v>
      </c>
      <c r="N1325" s="272">
        <v>707.97319300000004</v>
      </c>
      <c r="O1325" s="186">
        <f t="shared" si="66"/>
        <v>5846.8298891305712</v>
      </c>
      <c r="P1325" s="186">
        <f t="shared" si="67"/>
        <v>1440.0859129475975</v>
      </c>
      <c r="Q1325" s="215">
        <f>IF(P1325="-",0,P1325/(1+'General inputs'!$H$30)^'MP Calculations'!$C$40)</f>
        <v>3198.8470055069583</v>
      </c>
    </row>
    <row r="1326" spans="3:17">
      <c r="C1326" s="159"/>
      <c r="D1326" s="165" t="s">
        <v>294</v>
      </c>
      <c r="E1326" s="162">
        <v>27575</v>
      </c>
      <c r="F1326" s="166" t="str">
        <f t="shared" si="68"/>
        <v>Date check - OK</v>
      </c>
      <c r="G1326" s="68"/>
      <c r="H1326" s="162" t="s">
        <v>279</v>
      </c>
      <c r="I1326" s="173">
        <v>150735.53351548137</v>
      </c>
      <c r="J1326" s="168">
        <f>IFERROR(MIN('MP Calculations'!$E$30/I1326,1),"-")</f>
        <v>0.24630200300931615</v>
      </c>
      <c r="K1326" s="12"/>
      <c r="L1326" s="159">
        <v>14.475889</v>
      </c>
      <c r="M1326" s="187" t="s">
        <v>280</v>
      </c>
      <c r="N1326" s="272">
        <v>707.97319300000004</v>
      </c>
      <c r="O1326" s="186">
        <f t="shared" si="66"/>
        <v>10248.541356843578</v>
      </c>
      <c r="P1326" s="186">
        <f t="shared" si="67"/>
        <v>2524.2362641143877</v>
      </c>
      <c r="Q1326" s="215">
        <f>IF(P1326="-",0,P1326/(1+'General inputs'!$H$30)^'MP Calculations'!$C$40)</f>
        <v>5607.0582609387729</v>
      </c>
    </row>
    <row r="1327" spans="3:17">
      <c r="C1327" s="159"/>
      <c r="D1327" s="165" t="s">
        <v>294</v>
      </c>
      <c r="E1327" s="162">
        <v>27575</v>
      </c>
      <c r="F1327" s="166" t="str">
        <f t="shared" si="68"/>
        <v>Date check - OK</v>
      </c>
      <c r="G1327" s="68"/>
      <c r="H1327" s="162" t="s">
        <v>279</v>
      </c>
      <c r="I1327" s="173">
        <v>150735.53351548137</v>
      </c>
      <c r="J1327" s="168">
        <f>IFERROR(MIN('MP Calculations'!$E$30/I1327,1),"-")</f>
        <v>0.24630200300931615</v>
      </c>
      <c r="K1327" s="12"/>
      <c r="L1327" s="159">
        <v>2.696078</v>
      </c>
      <c r="M1327" s="187" t="s">
        <v>280</v>
      </c>
      <c r="N1327" s="272">
        <v>707.97319300000004</v>
      </c>
      <c r="O1327" s="186">
        <f t="shared" si="66"/>
        <v>1908.750950237054</v>
      </c>
      <c r="P1327" s="186">
        <f t="shared" si="67"/>
        <v>470.12918228932193</v>
      </c>
      <c r="Q1327" s="215">
        <f>IF(P1327="-",0,P1327/(1+'General inputs'!$H$30)^'MP Calculations'!$C$40)</f>
        <v>1044.2927838169583</v>
      </c>
    </row>
    <row r="1328" spans="3:17">
      <c r="C1328" s="159"/>
      <c r="D1328" s="165" t="s">
        <v>304</v>
      </c>
      <c r="E1328" s="162">
        <v>27575</v>
      </c>
      <c r="F1328" s="166" t="str">
        <f t="shared" si="68"/>
        <v>Date check - OK</v>
      </c>
      <c r="G1328" s="68"/>
      <c r="H1328" s="162" t="s">
        <v>279</v>
      </c>
      <c r="I1328" s="173">
        <v>150735.53351548137</v>
      </c>
      <c r="J1328" s="168">
        <f>IFERROR(MIN('MP Calculations'!$E$30/I1328,1),"-")</f>
        <v>0.24630200300931615</v>
      </c>
      <c r="K1328" s="12"/>
      <c r="L1328" s="159">
        <v>1</v>
      </c>
      <c r="M1328" s="187" t="s">
        <v>284</v>
      </c>
      <c r="N1328" s="272">
        <v>843359.90834900003</v>
      </c>
      <c r="O1328" s="186">
        <f t="shared" si="66"/>
        <v>843359.90834900003</v>
      </c>
      <c r="P1328" s="186">
        <f t="shared" si="67"/>
        <v>207721.23468411199</v>
      </c>
      <c r="Q1328" s="215">
        <f>IF(P1328="-",0,P1328/(1+'General inputs'!$H$30)^'MP Calculations'!$C$40)</f>
        <v>461408.894827276</v>
      </c>
    </row>
    <row r="1329" spans="3:17">
      <c r="C1329" s="159"/>
      <c r="D1329" s="165" t="s">
        <v>303</v>
      </c>
      <c r="E1329" s="162">
        <v>27575</v>
      </c>
      <c r="F1329" s="166" t="str">
        <f t="shared" si="68"/>
        <v>Date check - OK</v>
      </c>
      <c r="G1329" s="68"/>
      <c r="H1329" s="162" t="s">
        <v>279</v>
      </c>
      <c r="I1329" s="173">
        <v>150735.53351548137</v>
      </c>
      <c r="J1329" s="168">
        <f>IFERROR(MIN('MP Calculations'!$E$30/I1329,1),"-")</f>
        <v>0.24630200300931615</v>
      </c>
      <c r="K1329" s="12"/>
      <c r="L1329" s="159">
        <v>1</v>
      </c>
      <c r="M1329" s="187" t="s">
        <v>284</v>
      </c>
      <c r="N1329" s="272">
        <v>259099.881826</v>
      </c>
      <c r="O1329" s="186">
        <f t="shared" si="66"/>
        <v>259099.881826</v>
      </c>
      <c r="P1329" s="186">
        <f t="shared" si="67"/>
        <v>63816.819873220913</v>
      </c>
      <c r="Q1329" s="215">
        <f>IF(P1329="-",0,P1329/(1+'General inputs'!$H$30)^'MP Calculations'!$C$40)</f>
        <v>141755.60035483661</v>
      </c>
    </row>
    <row r="1330" spans="3:17">
      <c r="C1330" s="159"/>
      <c r="D1330" s="165" t="s">
        <v>307</v>
      </c>
      <c r="E1330" s="162">
        <v>27575</v>
      </c>
      <c r="F1330" s="166" t="str">
        <f t="shared" si="68"/>
        <v>Date check - OK</v>
      </c>
      <c r="G1330" s="68"/>
      <c r="H1330" s="162" t="s">
        <v>279</v>
      </c>
      <c r="I1330" s="173">
        <v>150735.53351548137</v>
      </c>
      <c r="J1330" s="168">
        <f>IFERROR(MIN('MP Calculations'!$E$30/I1330,1),"-")</f>
        <v>0.24630200300931615</v>
      </c>
      <c r="K1330" s="12"/>
      <c r="L1330" s="159">
        <v>1</v>
      </c>
      <c r="M1330" s="187" t="s">
        <v>284</v>
      </c>
      <c r="N1330" s="272">
        <v>273004.88940599997</v>
      </c>
      <c r="O1330" s="186">
        <f t="shared" si="66"/>
        <v>273004.88940599997</v>
      </c>
      <c r="P1330" s="186">
        <f t="shared" si="67"/>
        <v>67241.651092034634</v>
      </c>
      <c r="Q1330" s="215">
        <f>IF(P1330="-",0,P1330/(1+'General inputs'!$H$30)^'MP Calculations'!$C$40)</f>
        <v>149363.14028712097</v>
      </c>
    </row>
    <row r="1331" spans="3:17">
      <c r="C1331" s="159"/>
      <c r="D1331" s="165" t="s">
        <v>306</v>
      </c>
      <c r="E1331" s="162">
        <v>27575</v>
      </c>
      <c r="F1331" s="166" t="str">
        <f t="shared" si="68"/>
        <v>Date check - OK</v>
      </c>
      <c r="G1331" s="68"/>
      <c r="H1331" s="162" t="s">
        <v>279</v>
      </c>
      <c r="I1331" s="173">
        <v>150735.53351548137</v>
      </c>
      <c r="J1331" s="168">
        <f>IFERROR(MIN('MP Calculations'!$E$30/I1331,1),"-")</f>
        <v>0.24630200300931615</v>
      </c>
      <c r="K1331" s="12"/>
      <c r="L1331" s="159">
        <v>1</v>
      </c>
      <c r="M1331" s="187" t="s">
        <v>284</v>
      </c>
      <c r="N1331" s="272">
        <v>35345.627707</v>
      </c>
      <c r="O1331" s="186">
        <f t="shared" si="66"/>
        <v>35345.627707</v>
      </c>
      <c r="P1331" s="186">
        <f t="shared" si="67"/>
        <v>8705.6989018556815</v>
      </c>
      <c r="Q1331" s="215">
        <f>IF(P1331="-",0,P1331/(1+'General inputs'!$H$30)^'MP Calculations'!$C$40)</f>
        <v>19337.873256496201</v>
      </c>
    </row>
    <row r="1332" spans="3:17">
      <c r="C1332" s="159"/>
      <c r="D1332" s="165" t="s">
        <v>309</v>
      </c>
      <c r="E1332" s="162">
        <v>27575</v>
      </c>
      <c r="F1332" s="166" t="str">
        <f t="shared" si="68"/>
        <v>Date check - OK</v>
      </c>
      <c r="G1332" s="68"/>
      <c r="H1332" s="162" t="s">
        <v>279</v>
      </c>
      <c r="I1332" s="173">
        <v>150735.53351548137</v>
      </c>
      <c r="J1332" s="168">
        <f>IFERROR(MIN('MP Calculations'!$E$30/I1332,1),"-")</f>
        <v>0.24630200300931615</v>
      </c>
      <c r="K1332" s="12"/>
      <c r="L1332" s="159">
        <v>1</v>
      </c>
      <c r="M1332" s="187" t="s">
        <v>284</v>
      </c>
      <c r="N1332" s="272">
        <v>1063813.2013970001</v>
      </c>
      <c r="O1332" s="186">
        <f t="shared" si="66"/>
        <v>1063813.2013970001</v>
      </c>
      <c r="P1332" s="186">
        <f t="shared" si="67"/>
        <v>262019.32233183418</v>
      </c>
      <c r="Q1332" s="215">
        <f>IF(P1332="-",0,P1332/(1+'General inputs'!$H$30)^'MP Calculations'!$C$40)</f>
        <v>582020.63994264603</v>
      </c>
    </row>
    <row r="1333" spans="3:17">
      <c r="C1333" s="159"/>
      <c r="D1333" s="165" t="s">
        <v>308</v>
      </c>
      <c r="E1333" s="162">
        <v>27575</v>
      </c>
      <c r="F1333" s="166" t="str">
        <f t="shared" si="68"/>
        <v>Date check - OK</v>
      </c>
      <c r="G1333" s="68"/>
      <c r="H1333" s="162" t="s">
        <v>279</v>
      </c>
      <c r="I1333" s="173">
        <v>150735.53351548137</v>
      </c>
      <c r="J1333" s="168">
        <f>IFERROR(MIN('MP Calculations'!$E$30/I1333,1),"-")</f>
        <v>0.24630200300931615</v>
      </c>
      <c r="K1333" s="12"/>
      <c r="L1333" s="159">
        <v>1</v>
      </c>
      <c r="M1333" s="187" t="s">
        <v>284</v>
      </c>
      <c r="N1333" s="272">
        <v>35345.627707</v>
      </c>
      <c r="O1333" s="186">
        <f t="shared" si="66"/>
        <v>35345.627707</v>
      </c>
      <c r="P1333" s="186">
        <f t="shared" si="67"/>
        <v>8705.6989018556815</v>
      </c>
      <c r="Q1333" s="215">
        <f>IF(P1333="-",0,P1333/(1+'General inputs'!$H$30)^'MP Calculations'!$C$40)</f>
        <v>19337.873256496201</v>
      </c>
    </row>
    <row r="1334" spans="3:17">
      <c r="C1334" s="159"/>
      <c r="D1334" s="165" t="s">
        <v>305</v>
      </c>
      <c r="E1334" s="162">
        <v>27575</v>
      </c>
      <c r="F1334" s="166" t="str">
        <f t="shared" si="68"/>
        <v>Date check - OK</v>
      </c>
      <c r="G1334" s="68"/>
      <c r="H1334" s="162" t="s">
        <v>279</v>
      </c>
      <c r="I1334" s="173">
        <v>150735.53351548137</v>
      </c>
      <c r="J1334" s="168">
        <f>IFERROR(MIN('MP Calculations'!$E$30/I1334,1),"-")</f>
        <v>0.24630200300931615</v>
      </c>
      <c r="K1334" s="12"/>
      <c r="L1334" s="159">
        <v>1</v>
      </c>
      <c r="M1334" s="187" t="s">
        <v>284</v>
      </c>
      <c r="N1334" s="272">
        <v>461274.13643000001</v>
      </c>
      <c r="O1334" s="186">
        <f t="shared" si="66"/>
        <v>461274.13643000001</v>
      </c>
      <c r="P1334" s="186">
        <f t="shared" si="67"/>
        <v>113612.74373910157</v>
      </c>
      <c r="Q1334" s="215">
        <f>IF(P1334="-",0,P1334/(1+'General inputs'!$H$30)^'MP Calculations'!$C$40)</f>
        <v>252366.73856032584</v>
      </c>
    </row>
    <row r="1335" spans="3:17">
      <c r="C1335" s="159"/>
      <c r="D1335" s="165" t="s">
        <v>278</v>
      </c>
      <c r="E1335" s="162">
        <v>27580</v>
      </c>
      <c r="F1335" s="166" t="str">
        <f t="shared" si="68"/>
        <v>Date check - OK</v>
      </c>
      <c r="G1335" s="68"/>
      <c r="H1335" s="162" t="s">
        <v>279</v>
      </c>
      <c r="I1335" s="173">
        <v>150735.53351548137</v>
      </c>
      <c r="J1335" s="168">
        <f>IFERROR(MIN('MP Calculations'!$E$30/I1335,1),"-")</f>
        <v>0.24630200300931615</v>
      </c>
      <c r="K1335" s="12"/>
      <c r="L1335" s="159">
        <v>55.594676999999997</v>
      </c>
      <c r="M1335" s="187" t="s">
        <v>280</v>
      </c>
      <c r="N1335" s="272">
        <v>192.78728599999999</v>
      </c>
      <c r="O1335" s="186">
        <f t="shared" si="66"/>
        <v>10717.946894876621</v>
      </c>
      <c r="P1335" s="186">
        <f t="shared" si="67"/>
        <v>2639.8517883555919</v>
      </c>
      <c r="Q1335" s="215">
        <f>IF(P1335="-",0,P1335/(1+'General inputs'!$H$30)^'MP Calculations'!$C$40)</f>
        <v>5863.873753808989</v>
      </c>
    </row>
    <row r="1336" spans="3:17">
      <c r="C1336" s="159"/>
      <c r="D1336" s="165" t="s">
        <v>278</v>
      </c>
      <c r="E1336" s="162">
        <v>27731</v>
      </c>
      <c r="F1336" s="166" t="str">
        <f t="shared" si="68"/>
        <v>Date check - OK</v>
      </c>
      <c r="G1336" s="68"/>
      <c r="H1336" s="162" t="s">
        <v>279</v>
      </c>
      <c r="I1336" s="173">
        <v>150735.53351548137</v>
      </c>
      <c r="J1336" s="168">
        <f>IFERROR(MIN('MP Calculations'!$E$30/I1336,1),"-")</f>
        <v>0.24630200300931615</v>
      </c>
      <c r="K1336" s="12"/>
      <c r="L1336" s="159">
        <v>2.3994040000000001</v>
      </c>
      <c r="M1336" s="187" t="s">
        <v>280</v>
      </c>
      <c r="N1336" s="272">
        <v>192.78728599999999</v>
      </c>
      <c r="O1336" s="186">
        <f t="shared" si="66"/>
        <v>462.57458517754401</v>
      </c>
      <c r="P1336" s="186">
        <f t="shared" si="67"/>
        <v>113.93304687043262</v>
      </c>
      <c r="Q1336" s="215">
        <f>IF(P1336="-",0,P1336/(1+'General inputs'!$H$30)^'MP Calculations'!$C$40)</f>
        <v>253.07822438440118</v>
      </c>
    </row>
    <row r="1337" spans="3:17">
      <c r="C1337" s="159"/>
      <c r="D1337" s="165" t="s">
        <v>278</v>
      </c>
      <c r="E1337" s="162">
        <v>27760</v>
      </c>
      <c r="F1337" s="166" t="str">
        <f t="shared" si="68"/>
        <v>Date check - OK</v>
      </c>
      <c r="G1337" s="68"/>
      <c r="H1337" s="162" t="s">
        <v>279</v>
      </c>
      <c r="I1337" s="173">
        <v>150735.53351548137</v>
      </c>
      <c r="J1337" s="168">
        <f>IFERROR(MIN('MP Calculations'!$E$30/I1337,1),"-")</f>
        <v>0.24630200300931615</v>
      </c>
      <c r="K1337" s="12"/>
      <c r="L1337" s="159">
        <v>6.016686</v>
      </c>
      <c r="M1337" s="187" t="s">
        <v>280</v>
      </c>
      <c r="N1337" s="272">
        <v>192.78728599999999</v>
      </c>
      <c r="O1337" s="186">
        <f t="shared" si="66"/>
        <v>1159.9405646541959</v>
      </c>
      <c r="P1337" s="186">
        <f t="shared" si="67"/>
        <v>285.69568444608564</v>
      </c>
      <c r="Q1337" s="215">
        <f>IF(P1337="-",0,P1337/(1+'General inputs'!$H$30)^'MP Calculations'!$C$40)</f>
        <v>634.61268279893056</v>
      </c>
    </row>
    <row r="1338" spans="3:17">
      <c r="C1338" s="159"/>
      <c r="D1338" s="165" t="s">
        <v>282</v>
      </c>
      <c r="E1338" s="162">
        <v>27760</v>
      </c>
      <c r="F1338" s="166" t="str">
        <f t="shared" si="68"/>
        <v>Date check - OK</v>
      </c>
      <c r="G1338" s="68"/>
      <c r="H1338" s="162" t="s">
        <v>279</v>
      </c>
      <c r="I1338" s="173">
        <v>150735.53351548137</v>
      </c>
      <c r="J1338" s="168">
        <f>IFERROR(MIN('MP Calculations'!$E$30/I1338,1),"-")</f>
        <v>0.24630200300931615</v>
      </c>
      <c r="K1338" s="12"/>
      <c r="L1338" s="159">
        <v>15.958867</v>
      </c>
      <c r="M1338" s="187" t="s">
        <v>280</v>
      </c>
      <c r="N1338" s="272">
        <v>237.97403299999999</v>
      </c>
      <c r="O1338" s="186">
        <f t="shared" si="66"/>
        <v>3797.7959421006108</v>
      </c>
      <c r="P1338" s="186">
        <f t="shared" si="67"/>
        <v>935.40474756003334</v>
      </c>
      <c r="Q1338" s="215">
        <f>IF(P1338="-",0,P1338/(1+'General inputs'!$H$30)^'MP Calculations'!$C$40)</f>
        <v>2077.8042815132289</v>
      </c>
    </row>
    <row r="1339" spans="3:17">
      <c r="C1339" s="159"/>
      <c r="D1339" s="165" t="s">
        <v>291</v>
      </c>
      <c r="E1339" s="162">
        <v>27760</v>
      </c>
      <c r="F1339" s="166" t="str">
        <f t="shared" si="68"/>
        <v>Date check - OK</v>
      </c>
      <c r="G1339" s="68"/>
      <c r="H1339" s="162" t="s">
        <v>279</v>
      </c>
      <c r="I1339" s="173">
        <v>150735.53351548137</v>
      </c>
      <c r="J1339" s="168">
        <f>IFERROR(MIN('MP Calculations'!$E$30/I1339,1),"-")</f>
        <v>0.24630200300931615</v>
      </c>
      <c r="K1339" s="12"/>
      <c r="L1339" s="159">
        <v>0.67563300000000004</v>
      </c>
      <c r="M1339" s="187" t="s">
        <v>280</v>
      </c>
      <c r="N1339" s="272">
        <v>297.51652200000001</v>
      </c>
      <c r="O1339" s="186">
        <f t="shared" si="66"/>
        <v>201.01198030842602</v>
      </c>
      <c r="P1339" s="186">
        <f t="shared" si="67"/>
        <v>49.509653378834543</v>
      </c>
      <c r="Q1339" s="215">
        <f>IF(P1339="-",0,P1339/(1+'General inputs'!$H$30)^'MP Calculations'!$C$40)</f>
        <v>109.97524871999447</v>
      </c>
    </row>
    <row r="1340" spans="3:17">
      <c r="C1340" s="159"/>
      <c r="D1340" s="165" t="s">
        <v>291</v>
      </c>
      <c r="E1340" s="162">
        <v>27760</v>
      </c>
      <c r="F1340" s="166" t="str">
        <f t="shared" si="68"/>
        <v>Date check - OK</v>
      </c>
      <c r="G1340" s="68"/>
      <c r="H1340" s="162" t="s">
        <v>279</v>
      </c>
      <c r="I1340" s="173">
        <v>150735.53351548137</v>
      </c>
      <c r="J1340" s="168">
        <f>IFERROR(MIN('MP Calculations'!$E$30/I1340,1),"-")</f>
        <v>0.24630200300931615</v>
      </c>
      <c r="K1340" s="12"/>
      <c r="L1340" s="159">
        <v>15.089131</v>
      </c>
      <c r="M1340" s="187" t="s">
        <v>280</v>
      </c>
      <c r="N1340" s="272">
        <v>297.51652200000001</v>
      </c>
      <c r="O1340" s="186">
        <f t="shared" si="66"/>
        <v>4489.2657751223824</v>
      </c>
      <c r="P1340" s="186">
        <f t="shared" si="67"/>
        <v>1105.7151524538131</v>
      </c>
      <c r="Q1340" s="215">
        <f>IF(P1340="-",0,P1340/(1+'General inputs'!$H$30)^'MP Calculations'!$C$40)</f>
        <v>2456.1129114379833</v>
      </c>
    </row>
    <row r="1341" spans="3:17">
      <c r="C1341" s="159"/>
      <c r="D1341" s="165" t="s">
        <v>291</v>
      </c>
      <c r="E1341" s="162">
        <v>27760</v>
      </c>
      <c r="F1341" s="166" t="str">
        <f t="shared" si="68"/>
        <v>Date check - OK</v>
      </c>
      <c r="G1341" s="68"/>
      <c r="H1341" s="162" t="s">
        <v>279</v>
      </c>
      <c r="I1341" s="173">
        <v>150735.53351548137</v>
      </c>
      <c r="J1341" s="168">
        <f>IFERROR(MIN('MP Calculations'!$E$30/I1341,1),"-")</f>
        <v>0.24630200300931615</v>
      </c>
      <c r="K1341" s="12"/>
      <c r="L1341" s="159">
        <v>2.9004819999999998</v>
      </c>
      <c r="M1341" s="187" t="s">
        <v>280</v>
      </c>
      <c r="N1341" s="272">
        <v>297.51652200000001</v>
      </c>
      <c r="O1341" s="186">
        <f t="shared" si="66"/>
        <v>862.94131676360394</v>
      </c>
      <c r="P1341" s="186">
        <f t="shared" si="67"/>
        <v>212.54417479837241</v>
      </c>
      <c r="Q1341" s="215">
        <f>IF(P1341="-",0,P1341/(1+'General inputs'!$H$30)^'MP Calculations'!$C$40)</f>
        <v>472.12203867760599</v>
      </c>
    </row>
    <row r="1342" spans="3:17">
      <c r="C1342" s="159"/>
      <c r="D1342" s="165" t="s">
        <v>278</v>
      </c>
      <c r="E1342" s="162">
        <v>27760</v>
      </c>
      <c r="F1342" s="166" t="str">
        <f t="shared" si="68"/>
        <v>Date check - OK</v>
      </c>
      <c r="G1342" s="68"/>
      <c r="H1342" s="162" t="s">
        <v>279</v>
      </c>
      <c r="I1342" s="173">
        <v>150735.53351548137</v>
      </c>
      <c r="J1342" s="168">
        <f>IFERROR(MIN('MP Calculations'!$E$30/I1342,1),"-")</f>
        <v>0.24630200300931615</v>
      </c>
      <c r="K1342" s="12"/>
      <c r="L1342" s="159">
        <v>9.0413999999999994</v>
      </c>
      <c r="M1342" s="187" t="s">
        <v>280</v>
      </c>
      <c r="N1342" s="272">
        <v>192.78728599999999</v>
      </c>
      <c r="O1342" s="186">
        <f t="shared" si="66"/>
        <v>1743.0669676403998</v>
      </c>
      <c r="P1342" s="186">
        <f t="shared" si="67"/>
        <v>429.32088550920531</v>
      </c>
      <c r="Q1342" s="215">
        <f>IF(P1342="-",0,P1342/(1+'General inputs'!$H$30)^'MP Calculations'!$C$40)</f>
        <v>953.6457628432413</v>
      </c>
    </row>
    <row r="1343" spans="3:17">
      <c r="C1343" s="159"/>
      <c r="D1343" s="165" t="s">
        <v>278</v>
      </c>
      <c r="E1343" s="162">
        <v>27760</v>
      </c>
      <c r="F1343" s="166" t="str">
        <f t="shared" si="68"/>
        <v>Date check - OK</v>
      </c>
      <c r="G1343" s="68"/>
      <c r="H1343" s="162" t="s">
        <v>279</v>
      </c>
      <c r="I1343" s="173">
        <v>150735.53351548137</v>
      </c>
      <c r="J1343" s="168">
        <f>IFERROR(MIN('MP Calculations'!$E$30/I1343,1),"-")</f>
        <v>0.24630200300931615</v>
      </c>
      <c r="K1343" s="12"/>
      <c r="L1343" s="159">
        <v>1.0062009999999999</v>
      </c>
      <c r="M1343" s="187" t="s">
        <v>280</v>
      </c>
      <c r="N1343" s="272">
        <v>192.78728599999999</v>
      </c>
      <c r="O1343" s="186">
        <f t="shared" si="66"/>
        <v>193.98275996048596</v>
      </c>
      <c r="P1343" s="186">
        <f t="shared" si="67"/>
        <v>47.778342327543065</v>
      </c>
      <c r="Q1343" s="215">
        <f>IF(P1343="-",0,P1343/(1+'General inputs'!$H$30)^'MP Calculations'!$C$40)</f>
        <v>106.12950651653861</v>
      </c>
    </row>
    <row r="1344" spans="3:17">
      <c r="C1344" s="159"/>
      <c r="D1344" s="165" t="s">
        <v>278</v>
      </c>
      <c r="E1344" s="162">
        <v>27760</v>
      </c>
      <c r="F1344" s="166" t="str">
        <f t="shared" si="68"/>
        <v>Date check - OK</v>
      </c>
      <c r="G1344" s="68"/>
      <c r="H1344" s="162" t="s">
        <v>279</v>
      </c>
      <c r="I1344" s="173">
        <v>150735.53351548137</v>
      </c>
      <c r="J1344" s="168">
        <f>IFERROR(MIN('MP Calculations'!$E$30/I1344,1),"-")</f>
        <v>0.24630200300931615</v>
      </c>
      <c r="K1344" s="12"/>
      <c r="L1344" s="159">
        <v>0.40056199999999997</v>
      </c>
      <c r="M1344" s="187" t="s">
        <v>280</v>
      </c>
      <c r="N1344" s="272">
        <v>192.78728599999999</v>
      </c>
      <c r="O1344" s="186">
        <f t="shared" si="66"/>
        <v>77.22326085473199</v>
      </c>
      <c r="P1344" s="186">
        <f t="shared" si="67"/>
        <v>19.020243827431404</v>
      </c>
      <c r="Q1344" s="215">
        <f>IF(P1344="-",0,P1344/(1+'General inputs'!$H$30)^'MP Calculations'!$C$40)</f>
        <v>42.249458497136992</v>
      </c>
    </row>
    <row r="1345" spans="3:17">
      <c r="C1345" s="159"/>
      <c r="D1345" s="165" t="s">
        <v>291</v>
      </c>
      <c r="E1345" s="162">
        <v>27760</v>
      </c>
      <c r="F1345" s="166" t="str">
        <f t="shared" si="68"/>
        <v>Date check - OK</v>
      </c>
      <c r="G1345" s="68"/>
      <c r="H1345" s="162" t="s">
        <v>279</v>
      </c>
      <c r="I1345" s="173">
        <v>150735.53351548137</v>
      </c>
      <c r="J1345" s="168">
        <f>IFERROR(MIN('MP Calculations'!$E$30/I1345,1),"-")</f>
        <v>0.24630200300931615</v>
      </c>
      <c r="K1345" s="12"/>
      <c r="L1345" s="159">
        <v>5.7591619999999999</v>
      </c>
      <c r="M1345" s="187" t="s">
        <v>280</v>
      </c>
      <c r="N1345" s="272">
        <v>297.51652200000001</v>
      </c>
      <c r="O1345" s="186">
        <f t="shared" si="66"/>
        <v>1713.4458478745639</v>
      </c>
      <c r="P1345" s="186">
        <f t="shared" si="67"/>
        <v>422.02514437950111</v>
      </c>
      <c r="Q1345" s="215">
        <f>IF(P1345="-",0,P1345/(1+'General inputs'!$H$30)^'MP Calculations'!$C$40)</f>
        <v>937.43981328434336</v>
      </c>
    </row>
    <row r="1346" spans="3:17">
      <c r="C1346" s="159"/>
      <c r="D1346" s="165" t="s">
        <v>278</v>
      </c>
      <c r="E1346" s="162">
        <v>27760</v>
      </c>
      <c r="F1346" s="166" t="str">
        <f t="shared" ref="F1346:F1409" si="69">IF(E1346="","-",IF(OR(E1346&lt;$E$15,E1346&gt;$E$16),"ERROR - date outside of range","Date check - OK"))</f>
        <v>Date check - OK</v>
      </c>
      <c r="G1346" s="68"/>
      <c r="H1346" s="162" t="s">
        <v>279</v>
      </c>
      <c r="I1346" s="173">
        <v>150735.53351548137</v>
      </c>
      <c r="J1346" s="168">
        <f>IFERROR(MIN('MP Calculations'!$E$30/I1346,1),"-")</f>
        <v>0.24630200300931615</v>
      </c>
      <c r="K1346" s="12"/>
      <c r="L1346" s="159">
        <v>0.39990599999999998</v>
      </c>
      <c r="M1346" s="187" t="s">
        <v>280</v>
      </c>
      <c r="N1346" s="272">
        <v>192.78728599999999</v>
      </c>
      <c r="O1346" s="186">
        <f t="shared" ref="O1346:O1409" si="70">IF(N1346="","-",L1346*N1346)</f>
        <v>77.096792395115997</v>
      </c>
      <c r="P1346" s="186">
        <f t="shared" ref="P1346:P1409" si="71">IF(O1346="-","-",IF(OR(E1346&lt;$E$15,E1346&gt;$E$16),0,O1346*J1346))</f>
        <v>18.989094392510484</v>
      </c>
      <c r="Q1346" s="215">
        <f>IF(P1346="-",0,P1346/(1+'General inputs'!$H$30)^'MP Calculations'!$C$40)</f>
        <v>42.180266599817429</v>
      </c>
    </row>
    <row r="1347" spans="3:17">
      <c r="C1347" s="159"/>
      <c r="D1347" s="165" t="s">
        <v>278</v>
      </c>
      <c r="E1347" s="162">
        <v>27760</v>
      </c>
      <c r="F1347" s="166" t="str">
        <f t="shared" si="69"/>
        <v>Date check - OK</v>
      </c>
      <c r="G1347" s="68"/>
      <c r="H1347" s="162" t="s">
        <v>279</v>
      </c>
      <c r="I1347" s="173">
        <v>150735.53351548137</v>
      </c>
      <c r="J1347" s="168">
        <f>IFERROR(MIN('MP Calculations'!$E$30/I1347,1),"-")</f>
        <v>0.24630200300931615</v>
      </c>
      <c r="K1347" s="12"/>
      <c r="L1347" s="159">
        <v>1.3895900000000001</v>
      </c>
      <c r="M1347" s="187" t="s">
        <v>280</v>
      </c>
      <c r="N1347" s="272">
        <v>192.78728599999999</v>
      </c>
      <c r="O1347" s="186">
        <f t="shared" si="70"/>
        <v>267.89528475274</v>
      </c>
      <c r="P1347" s="186">
        <f t="shared" si="71"/>
        <v>65.983145231350974</v>
      </c>
      <c r="Q1347" s="215">
        <f>IF(P1347="-",0,P1347/(1+'General inputs'!$H$30)^'MP Calculations'!$C$40)</f>
        <v>146.56763505533877</v>
      </c>
    </row>
    <row r="1348" spans="3:17">
      <c r="C1348" s="159"/>
      <c r="D1348" s="165" t="s">
        <v>291</v>
      </c>
      <c r="E1348" s="162">
        <v>27760</v>
      </c>
      <c r="F1348" s="166" t="str">
        <f t="shared" si="69"/>
        <v>Date check - OK</v>
      </c>
      <c r="G1348" s="68"/>
      <c r="H1348" s="162" t="s">
        <v>279</v>
      </c>
      <c r="I1348" s="173">
        <v>150735.53351548137</v>
      </c>
      <c r="J1348" s="168">
        <f>IFERROR(MIN('MP Calculations'!$E$30/I1348,1),"-")</f>
        <v>0.24630200300931615</v>
      </c>
      <c r="K1348" s="12"/>
      <c r="L1348" s="159">
        <v>0.99645099999999998</v>
      </c>
      <c r="M1348" s="187" t="s">
        <v>280</v>
      </c>
      <c r="N1348" s="272">
        <v>297.51652200000001</v>
      </c>
      <c r="O1348" s="186">
        <f t="shared" si="70"/>
        <v>296.460635863422</v>
      </c>
      <c r="P1348" s="186">
        <f t="shared" si="71"/>
        <v>73.018848426576341</v>
      </c>
      <c r="Q1348" s="215">
        <f>IF(P1348="-",0,P1348/(1+'General inputs'!$H$30)^'MP Calculations'!$C$40)</f>
        <v>162.19596520934766</v>
      </c>
    </row>
    <row r="1349" spans="3:17">
      <c r="C1349" s="159"/>
      <c r="D1349" s="165" t="s">
        <v>278</v>
      </c>
      <c r="E1349" s="162">
        <v>27803</v>
      </c>
      <c r="F1349" s="166" t="str">
        <f t="shared" si="69"/>
        <v>Date check - OK</v>
      </c>
      <c r="G1349" s="68"/>
      <c r="H1349" s="162" t="s">
        <v>279</v>
      </c>
      <c r="I1349" s="173">
        <v>150735.53351548137</v>
      </c>
      <c r="J1349" s="168">
        <f>IFERROR(MIN('MP Calculations'!$E$30/I1349,1),"-")</f>
        <v>0.24630200300931615</v>
      </c>
      <c r="K1349" s="12"/>
      <c r="L1349" s="159">
        <v>6.7988929999999996</v>
      </c>
      <c r="M1349" s="187" t="s">
        <v>280</v>
      </c>
      <c r="N1349" s="272">
        <v>192.78728599999999</v>
      </c>
      <c r="O1349" s="186">
        <f t="shared" si="70"/>
        <v>1310.740129274398</v>
      </c>
      <c r="P1349" s="186">
        <f t="shared" si="71"/>
        <v>322.83791926497423</v>
      </c>
      <c r="Q1349" s="215">
        <f>IF(P1349="-",0,P1349/(1+'General inputs'!$H$30)^'MP Calculations'!$C$40)</f>
        <v>717.11632064443279</v>
      </c>
    </row>
    <row r="1350" spans="3:17">
      <c r="C1350" s="159"/>
      <c r="D1350" s="165" t="s">
        <v>278</v>
      </c>
      <c r="E1350" s="162">
        <v>27803</v>
      </c>
      <c r="F1350" s="166" t="str">
        <f t="shared" si="69"/>
        <v>Date check - OK</v>
      </c>
      <c r="G1350" s="68"/>
      <c r="H1350" s="162" t="s">
        <v>279</v>
      </c>
      <c r="I1350" s="173">
        <v>150735.53351548137</v>
      </c>
      <c r="J1350" s="168">
        <f>IFERROR(MIN('MP Calculations'!$E$30/I1350,1),"-")</f>
        <v>0.24630200300931615</v>
      </c>
      <c r="K1350" s="12"/>
      <c r="L1350" s="159">
        <v>2.3995120000000001</v>
      </c>
      <c r="M1350" s="187" t="s">
        <v>280</v>
      </c>
      <c r="N1350" s="272">
        <v>192.78728599999999</v>
      </c>
      <c r="O1350" s="186">
        <f t="shared" si="70"/>
        <v>462.59540620443198</v>
      </c>
      <c r="P1350" s="186">
        <f t="shared" si="71"/>
        <v>113.93817513105984</v>
      </c>
      <c r="Q1350" s="215">
        <f>IF(P1350="-",0,P1350/(1+'General inputs'!$H$30)^'MP Calculations'!$C$40)</f>
        <v>253.08961573335014</v>
      </c>
    </row>
    <row r="1351" spans="3:17">
      <c r="C1351" s="159"/>
      <c r="D1351" s="165" t="s">
        <v>278</v>
      </c>
      <c r="E1351" s="162">
        <v>27803</v>
      </c>
      <c r="F1351" s="166" t="str">
        <f t="shared" si="69"/>
        <v>Date check - OK</v>
      </c>
      <c r="G1351" s="68"/>
      <c r="H1351" s="162" t="s">
        <v>279</v>
      </c>
      <c r="I1351" s="173">
        <v>150735.53351548137</v>
      </c>
      <c r="J1351" s="168">
        <f>IFERROR(MIN('MP Calculations'!$E$30/I1351,1),"-")</f>
        <v>0.24630200300931615</v>
      </c>
      <c r="K1351" s="12"/>
      <c r="L1351" s="159">
        <v>53.330908999999998</v>
      </c>
      <c r="M1351" s="187" t="s">
        <v>280</v>
      </c>
      <c r="N1351" s="272">
        <v>192.78728599999999</v>
      </c>
      <c r="O1351" s="186">
        <f t="shared" si="70"/>
        <v>10281.521206022973</v>
      </c>
      <c r="P1351" s="186">
        <f t="shared" si="71"/>
        <v>2532.3592670262183</v>
      </c>
      <c r="Q1351" s="215">
        <f>IF(P1351="-",0,P1351/(1+'General inputs'!$H$30)^'MP Calculations'!$C$40)</f>
        <v>5625.1017979990365</v>
      </c>
    </row>
    <row r="1352" spans="3:17">
      <c r="C1352" s="159"/>
      <c r="D1352" s="165" t="s">
        <v>278</v>
      </c>
      <c r="E1352" s="162">
        <v>27803</v>
      </c>
      <c r="F1352" s="166" t="str">
        <f t="shared" si="69"/>
        <v>Date check - OK</v>
      </c>
      <c r="G1352" s="68"/>
      <c r="H1352" s="162" t="s">
        <v>279</v>
      </c>
      <c r="I1352" s="173">
        <v>150735.53351548137</v>
      </c>
      <c r="J1352" s="168">
        <f>IFERROR(MIN('MP Calculations'!$E$30/I1352,1),"-")</f>
        <v>0.24630200300931615</v>
      </c>
      <c r="K1352" s="12"/>
      <c r="L1352" s="159">
        <v>25.935654</v>
      </c>
      <c r="M1352" s="187" t="s">
        <v>280</v>
      </c>
      <c r="N1352" s="272">
        <v>192.78728599999999</v>
      </c>
      <c r="O1352" s="186">
        <f t="shared" si="70"/>
        <v>5000.0643452950435</v>
      </c>
      <c r="P1352" s="186">
        <f t="shared" si="71"/>
        <v>1231.5258634216341</v>
      </c>
      <c r="Q1352" s="215">
        <f>IF(P1352="-",0,P1352/(1+'General inputs'!$H$30)^'MP Calculations'!$C$40)</f>
        <v>2735.5748604937689</v>
      </c>
    </row>
    <row r="1353" spans="3:17">
      <c r="C1353" s="159"/>
      <c r="D1353" s="165" t="s">
        <v>278</v>
      </c>
      <c r="E1353" s="162">
        <v>27803</v>
      </c>
      <c r="F1353" s="166" t="str">
        <f t="shared" si="69"/>
        <v>Date check - OK</v>
      </c>
      <c r="G1353" s="68"/>
      <c r="H1353" s="162" t="s">
        <v>279</v>
      </c>
      <c r="I1353" s="173">
        <v>150735.53351548137</v>
      </c>
      <c r="J1353" s="168">
        <f>IFERROR(MIN('MP Calculations'!$E$30/I1353,1),"-")</f>
        <v>0.24630200300931615</v>
      </c>
      <c r="K1353" s="12"/>
      <c r="L1353" s="159">
        <v>0.79999200000000004</v>
      </c>
      <c r="M1353" s="187" t="s">
        <v>280</v>
      </c>
      <c r="N1353" s="272">
        <v>192.78728599999999</v>
      </c>
      <c r="O1353" s="186">
        <f t="shared" si="70"/>
        <v>154.22828650171201</v>
      </c>
      <c r="P1353" s="186">
        <f t="shared" si="71"/>
        <v>37.986735886066342</v>
      </c>
      <c r="Q1353" s="215">
        <f>IF(P1353="-",0,P1353/(1+'General inputs'!$H$30)^'MP Calculations'!$C$40)</f>
        <v>84.379518781216447</v>
      </c>
    </row>
    <row r="1354" spans="3:17">
      <c r="C1354" s="159"/>
      <c r="D1354" s="165" t="s">
        <v>278</v>
      </c>
      <c r="E1354" s="162">
        <v>27836</v>
      </c>
      <c r="F1354" s="166" t="str">
        <f t="shared" si="69"/>
        <v>Date check - OK</v>
      </c>
      <c r="G1354" s="68"/>
      <c r="H1354" s="162" t="s">
        <v>279</v>
      </c>
      <c r="I1354" s="173">
        <v>150735.53351548137</v>
      </c>
      <c r="J1354" s="168">
        <f>IFERROR(MIN('MP Calculations'!$E$30/I1354,1),"-")</f>
        <v>0.24630200300931615</v>
      </c>
      <c r="K1354" s="12"/>
      <c r="L1354" s="159">
        <v>51.309618999999998</v>
      </c>
      <c r="M1354" s="187" t="s">
        <v>280</v>
      </c>
      <c r="N1354" s="272">
        <v>192.78728599999999</v>
      </c>
      <c r="O1354" s="186">
        <f t="shared" si="70"/>
        <v>9891.8421927040326</v>
      </c>
      <c r="P1354" s="186">
        <f t="shared" si="71"/>
        <v>2436.3805455150691</v>
      </c>
      <c r="Q1354" s="215">
        <f>IF(P1354="-",0,P1354/(1+'General inputs'!$H$30)^'MP Calculations'!$C$40)</f>
        <v>5411.9053191376406</v>
      </c>
    </row>
    <row r="1355" spans="3:17">
      <c r="C1355" s="159"/>
      <c r="D1355" s="165" t="s">
        <v>278</v>
      </c>
      <c r="E1355" s="162">
        <v>27836</v>
      </c>
      <c r="F1355" s="166" t="str">
        <f t="shared" si="69"/>
        <v>Date check - OK</v>
      </c>
      <c r="G1355" s="68"/>
      <c r="H1355" s="162" t="s">
        <v>279</v>
      </c>
      <c r="I1355" s="173">
        <v>150735.53351548137</v>
      </c>
      <c r="J1355" s="168">
        <f>IFERROR(MIN('MP Calculations'!$E$30/I1355,1),"-")</f>
        <v>0.24630200300931615</v>
      </c>
      <c r="K1355" s="12"/>
      <c r="L1355" s="159">
        <v>1.403724</v>
      </c>
      <c r="M1355" s="187" t="s">
        <v>280</v>
      </c>
      <c r="N1355" s="272">
        <v>192.78728599999999</v>
      </c>
      <c r="O1355" s="186">
        <f t="shared" si="70"/>
        <v>270.62014025306399</v>
      </c>
      <c r="P1355" s="186">
        <f t="shared" si="71"/>
        <v>66.654282598991728</v>
      </c>
      <c r="Q1355" s="215">
        <f>IF(P1355="-",0,P1355/(1+'General inputs'!$H$30)^'MP Calculations'!$C$40)</f>
        <v>148.05842511130646</v>
      </c>
    </row>
    <row r="1356" spans="3:17">
      <c r="C1356" s="159"/>
      <c r="D1356" s="165" t="s">
        <v>278</v>
      </c>
      <c r="E1356" s="162">
        <v>27836</v>
      </c>
      <c r="F1356" s="166" t="str">
        <f t="shared" si="69"/>
        <v>Date check - OK</v>
      </c>
      <c r="G1356" s="68"/>
      <c r="H1356" s="162" t="s">
        <v>279</v>
      </c>
      <c r="I1356" s="173">
        <v>150735.53351548137</v>
      </c>
      <c r="J1356" s="168">
        <f>IFERROR(MIN('MP Calculations'!$E$30/I1356,1),"-")</f>
        <v>0.24630200300931615</v>
      </c>
      <c r="K1356" s="12"/>
      <c r="L1356" s="159">
        <v>61.044372000000003</v>
      </c>
      <c r="M1356" s="187" t="s">
        <v>280</v>
      </c>
      <c r="N1356" s="272">
        <v>192.78728599999999</v>
      </c>
      <c r="O1356" s="186">
        <f t="shared" si="70"/>
        <v>11768.578803454393</v>
      </c>
      <c r="P1356" s="186">
        <f t="shared" si="71"/>
        <v>2898.624531863798</v>
      </c>
      <c r="Q1356" s="215">
        <f>IF(P1356="-",0,P1356/(1+'General inputs'!$H$30)^'MP Calculations'!$C$40)</f>
        <v>6438.6828039049933</v>
      </c>
    </row>
    <row r="1357" spans="3:17">
      <c r="C1357" s="159"/>
      <c r="D1357" s="165" t="s">
        <v>278</v>
      </c>
      <c r="E1357" s="162">
        <v>27836</v>
      </c>
      <c r="F1357" s="166" t="str">
        <f t="shared" si="69"/>
        <v>Date check - OK</v>
      </c>
      <c r="G1357" s="68"/>
      <c r="H1357" s="162" t="s">
        <v>279</v>
      </c>
      <c r="I1357" s="173">
        <v>150735.53351548137</v>
      </c>
      <c r="J1357" s="168">
        <f>IFERROR(MIN('MP Calculations'!$E$30/I1357,1),"-")</f>
        <v>0.24630200300931615</v>
      </c>
      <c r="K1357" s="12"/>
      <c r="L1357" s="159">
        <v>70.945531000000003</v>
      </c>
      <c r="M1357" s="187" t="s">
        <v>280</v>
      </c>
      <c r="N1357" s="272">
        <v>192.78728599999999</v>
      </c>
      <c r="O1357" s="186">
        <f t="shared" si="70"/>
        <v>13677.396375318865</v>
      </c>
      <c r="P1357" s="186">
        <f t="shared" si="71"/>
        <v>3368.770123193397</v>
      </c>
      <c r="Q1357" s="215">
        <f>IF(P1357="-",0,P1357/(1+'General inputs'!$H$30)^'MP Calculations'!$C$40)</f>
        <v>7483.0120369427113</v>
      </c>
    </row>
    <row r="1358" spans="3:17">
      <c r="C1358" s="159"/>
      <c r="D1358" s="165" t="s">
        <v>278</v>
      </c>
      <c r="E1358" s="162">
        <v>27836</v>
      </c>
      <c r="F1358" s="166" t="str">
        <f t="shared" si="69"/>
        <v>Date check - OK</v>
      </c>
      <c r="G1358" s="68"/>
      <c r="H1358" s="162" t="s">
        <v>279</v>
      </c>
      <c r="I1358" s="173">
        <v>150735.53351548137</v>
      </c>
      <c r="J1358" s="168">
        <f>IFERROR(MIN('MP Calculations'!$E$30/I1358,1),"-")</f>
        <v>0.24630200300931615</v>
      </c>
      <c r="K1358" s="12"/>
      <c r="L1358" s="159">
        <v>72.820558000000005</v>
      </c>
      <c r="M1358" s="187" t="s">
        <v>280</v>
      </c>
      <c r="N1358" s="272">
        <v>192.78728599999999</v>
      </c>
      <c r="O1358" s="186">
        <f t="shared" si="70"/>
        <v>14038.877741825589</v>
      </c>
      <c r="P1358" s="186">
        <f t="shared" si="71"/>
        <v>3457.8037078145476</v>
      </c>
      <c r="Q1358" s="215">
        <f>IF(P1358="-",0,P1358/(1+'General inputs'!$H$30)^'MP Calculations'!$C$40)</f>
        <v>7680.7813595881735</v>
      </c>
    </row>
    <row r="1359" spans="3:17">
      <c r="C1359" s="159"/>
      <c r="D1359" s="165" t="s">
        <v>278</v>
      </c>
      <c r="E1359" s="162">
        <v>27836</v>
      </c>
      <c r="F1359" s="166" t="str">
        <f t="shared" si="69"/>
        <v>Date check - OK</v>
      </c>
      <c r="G1359" s="68"/>
      <c r="H1359" s="162" t="s">
        <v>279</v>
      </c>
      <c r="I1359" s="173">
        <v>150735.53351548137</v>
      </c>
      <c r="J1359" s="168">
        <f>IFERROR(MIN('MP Calculations'!$E$30/I1359,1),"-")</f>
        <v>0.24630200300931615</v>
      </c>
      <c r="K1359" s="12"/>
      <c r="L1359" s="159">
        <v>6.7450419999999998</v>
      </c>
      <c r="M1359" s="187" t="s">
        <v>280</v>
      </c>
      <c r="N1359" s="272">
        <v>192.78728599999999</v>
      </c>
      <c r="O1359" s="186">
        <f t="shared" si="70"/>
        <v>1300.3583411360119</v>
      </c>
      <c r="P1359" s="186">
        <f t="shared" si="71"/>
        <v>320.28086405167136</v>
      </c>
      <c r="Q1359" s="215">
        <f>IF(P1359="-",0,P1359/(1+'General inputs'!$H$30)^'MP Calculations'!$C$40)</f>
        <v>711.43636201248728</v>
      </c>
    </row>
    <row r="1360" spans="3:17">
      <c r="C1360" s="159"/>
      <c r="D1360" s="165" t="s">
        <v>278</v>
      </c>
      <c r="E1360" s="162">
        <v>27836</v>
      </c>
      <c r="F1360" s="166" t="str">
        <f t="shared" si="69"/>
        <v>Date check - OK</v>
      </c>
      <c r="G1360" s="68"/>
      <c r="H1360" s="162" t="s">
        <v>279</v>
      </c>
      <c r="I1360" s="173">
        <v>150735.53351548137</v>
      </c>
      <c r="J1360" s="168">
        <f>IFERROR(MIN('MP Calculations'!$E$30/I1360,1),"-")</f>
        <v>0.24630200300931615</v>
      </c>
      <c r="K1360" s="12"/>
      <c r="L1360" s="159">
        <v>68.025738000000004</v>
      </c>
      <c r="M1360" s="187" t="s">
        <v>280</v>
      </c>
      <c r="N1360" s="272">
        <v>192.78728599999999</v>
      </c>
      <c r="O1360" s="186">
        <f t="shared" si="70"/>
        <v>13114.497407167068</v>
      </c>
      <c r="P1360" s="186">
        <f t="shared" si="71"/>
        <v>3230.126979845732</v>
      </c>
      <c r="Q1360" s="215">
        <f>IF(P1360="-",0,P1360/(1+'General inputs'!$H$30)^'MP Calculations'!$C$40)</f>
        <v>7175.0455469268554</v>
      </c>
    </row>
    <row r="1361" spans="3:17">
      <c r="C1361" s="159"/>
      <c r="D1361" s="165" t="s">
        <v>278</v>
      </c>
      <c r="E1361" s="162">
        <v>27836</v>
      </c>
      <c r="F1361" s="166" t="str">
        <f t="shared" si="69"/>
        <v>Date check - OK</v>
      </c>
      <c r="G1361" s="68"/>
      <c r="H1361" s="162" t="s">
        <v>279</v>
      </c>
      <c r="I1361" s="173">
        <v>150735.53351548137</v>
      </c>
      <c r="J1361" s="168">
        <f>IFERROR(MIN('MP Calculations'!$E$30/I1361,1),"-")</f>
        <v>0.24630200300931615</v>
      </c>
      <c r="K1361" s="12"/>
      <c r="L1361" s="159">
        <v>6.1586069999999999</v>
      </c>
      <c r="M1361" s="187" t="s">
        <v>280</v>
      </c>
      <c r="N1361" s="272">
        <v>192.78728599999999</v>
      </c>
      <c r="O1361" s="186">
        <f t="shared" si="70"/>
        <v>1187.301129070602</v>
      </c>
      <c r="P1361" s="186">
        <f t="shared" si="71"/>
        <v>292.43464626531187</v>
      </c>
      <c r="Q1361" s="215">
        <f>IF(P1361="-",0,P1361/(1+'General inputs'!$H$30)^'MP Calculations'!$C$40)</f>
        <v>649.58186459693479</v>
      </c>
    </row>
    <row r="1362" spans="3:17">
      <c r="C1362" s="159"/>
      <c r="D1362" s="165" t="s">
        <v>278</v>
      </c>
      <c r="E1362" s="162">
        <v>27836</v>
      </c>
      <c r="F1362" s="166" t="str">
        <f t="shared" si="69"/>
        <v>Date check - OK</v>
      </c>
      <c r="G1362" s="68"/>
      <c r="H1362" s="162" t="s">
        <v>279</v>
      </c>
      <c r="I1362" s="173">
        <v>150735.53351548137</v>
      </c>
      <c r="J1362" s="168">
        <f>IFERROR(MIN('MP Calculations'!$E$30/I1362,1),"-")</f>
        <v>0.24630200300931615</v>
      </c>
      <c r="K1362" s="12"/>
      <c r="L1362" s="159">
        <v>74.434209999999993</v>
      </c>
      <c r="M1362" s="187" t="s">
        <v>280</v>
      </c>
      <c r="N1362" s="272">
        <v>192.78728599999999</v>
      </c>
      <c r="O1362" s="186">
        <f t="shared" si="70"/>
        <v>14349.969331454058</v>
      </c>
      <c r="P1362" s="186">
        <f t="shared" si="71"/>
        <v>3534.4261894593919</v>
      </c>
      <c r="Q1362" s="215">
        <f>IF(P1362="-",0,P1362/(1+'General inputs'!$H$30)^'MP Calculations'!$C$40)</f>
        <v>7850.9820356453665</v>
      </c>
    </row>
    <row r="1363" spans="3:17">
      <c r="C1363" s="159"/>
      <c r="D1363" s="165" t="s">
        <v>278</v>
      </c>
      <c r="E1363" s="162">
        <v>27836</v>
      </c>
      <c r="F1363" s="166" t="str">
        <f t="shared" si="69"/>
        <v>Date check - OK</v>
      </c>
      <c r="G1363" s="68"/>
      <c r="H1363" s="162" t="s">
        <v>279</v>
      </c>
      <c r="I1363" s="173">
        <v>150735.53351548137</v>
      </c>
      <c r="J1363" s="168">
        <f>IFERROR(MIN('MP Calculations'!$E$30/I1363,1),"-")</f>
        <v>0.24630200300931615</v>
      </c>
      <c r="K1363" s="12"/>
      <c r="L1363" s="159">
        <v>55.186067999999999</v>
      </c>
      <c r="M1363" s="187" t="s">
        <v>280</v>
      </c>
      <c r="N1363" s="272">
        <v>192.78728599999999</v>
      </c>
      <c r="O1363" s="186">
        <f t="shared" si="70"/>
        <v>10639.172274731447</v>
      </c>
      <c r="P1363" s="186">
        <f t="shared" si="71"/>
        <v>2620.4494416275379</v>
      </c>
      <c r="Q1363" s="215">
        <f>IF(P1363="-",0,P1363/(1+'General inputs'!$H$30)^'MP Calculations'!$C$40)</f>
        <v>5820.775534339703</v>
      </c>
    </row>
    <row r="1364" spans="3:17">
      <c r="C1364" s="159"/>
      <c r="D1364" s="165" t="s">
        <v>278</v>
      </c>
      <c r="E1364" s="162">
        <v>27836</v>
      </c>
      <c r="F1364" s="166" t="str">
        <f t="shared" si="69"/>
        <v>Date check - OK</v>
      </c>
      <c r="G1364" s="68"/>
      <c r="H1364" s="162" t="s">
        <v>279</v>
      </c>
      <c r="I1364" s="173">
        <v>150735.53351548137</v>
      </c>
      <c r="J1364" s="168">
        <f>IFERROR(MIN('MP Calculations'!$E$30/I1364,1),"-")</f>
        <v>0.24630200300931615</v>
      </c>
      <c r="K1364" s="12"/>
      <c r="L1364" s="159">
        <v>91.317390000000003</v>
      </c>
      <c r="M1364" s="187" t="s">
        <v>280</v>
      </c>
      <c r="N1364" s="272">
        <v>192.78728599999999</v>
      </c>
      <c r="O1364" s="186">
        <f t="shared" si="70"/>
        <v>17604.831782703539</v>
      </c>
      <c r="P1364" s="186">
        <f t="shared" si="71"/>
        <v>4336.1053307219518</v>
      </c>
      <c r="Q1364" s="215">
        <f>IF(P1364="-",0,P1364/(1+'General inputs'!$H$30)^'MP Calculations'!$C$40)</f>
        <v>9631.7430981268153</v>
      </c>
    </row>
    <row r="1365" spans="3:17">
      <c r="C1365" s="159"/>
      <c r="D1365" s="165" t="s">
        <v>278</v>
      </c>
      <c r="E1365" s="162">
        <v>27836</v>
      </c>
      <c r="F1365" s="166" t="str">
        <f t="shared" si="69"/>
        <v>Date check - OK</v>
      </c>
      <c r="G1365" s="68"/>
      <c r="H1365" s="162" t="s">
        <v>279</v>
      </c>
      <c r="I1365" s="173">
        <v>150735.53351548137</v>
      </c>
      <c r="J1365" s="168">
        <f>IFERROR(MIN('MP Calculations'!$E$30/I1365,1),"-")</f>
        <v>0.24630200300931615</v>
      </c>
      <c r="K1365" s="12"/>
      <c r="L1365" s="159">
        <v>54.123581000000001</v>
      </c>
      <c r="M1365" s="187" t="s">
        <v>280</v>
      </c>
      <c r="N1365" s="272">
        <v>192.78728599999999</v>
      </c>
      <c r="O1365" s="186">
        <f t="shared" si="70"/>
        <v>10434.338289591165</v>
      </c>
      <c r="P1365" s="186">
        <f t="shared" si="71"/>
        <v>2569.998420803106</v>
      </c>
      <c r="Q1365" s="215">
        <f>IF(P1365="-",0,P1365/(1+'General inputs'!$H$30)^'MP Calculations'!$C$40)</f>
        <v>5708.7092364626014</v>
      </c>
    </row>
    <row r="1366" spans="3:17">
      <c r="C1366" s="159"/>
      <c r="D1366" s="165" t="s">
        <v>278</v>
      </c>
      <c r="E1366" s="162">
        <v>27836</v>
      </c>
      <c r="F1366" s="166" t="str">
        <f t="shared" si="69"/>
        <v>Date check - OK</v>
      </c>
      <c r="G1366" s="68"/>
      <c r="H1366" s="162" t="s">
        <v>279</v>
      </c>
      <c r="I1366" s="173">
        <v>150735.53351548137</v>
      </c>
      <c r="J1366" s="168">
        <f>IFERROR(MIN('MP Calculations'!$E$30/I1366,1),"-")</f>
        <v>0.24630200300931615</v>
      </c>
      <c r="K1366" s="12"/>
      <c r="L1366" s="159">
        <v>19.501904</v>
      </c>
      <c r="M1366" s="187" t="s">
        <v>280</v>
      </c>
      <c r="N1366" s="272">
        <v>192.78728599999999</v>
      </c>
      <c r="O1366" s="186">
        <f t="shared" si="70"/>
        <v>3759.7191439925436</v>
      </c>
      <c r="P1366" s="186">
        <f t="shared" si="71"/>
        <v>926.02635591783508</v>
      </c>
      <c r="Q1366" s="215">
        <f>IF(P1366="-",0,P1366/(1+'General inputs'!$H$30)^'MP Calculations'!$C$40)</f>
        <v>2056.9721632684827</v>
      </c>
    </row>
    <row r="1367" spans="3:17">
      <c r="C1367" s="159"/>
      <c r="D1367" s="165" t="s">
        <v>278</v>
      </c>
      <c r="E1367" s="162">
        <v>27836</v>
      </c>
      <c r="F1367" s="166" t="str">
        <f t="shared" si="69"/>
        <v>Date check - OK</v>
      </c>
      <c r="G1367" s="68"/>
      <c r="H1367" s="162" t="s">
        <v>279</v>
      </c>
      <c r="I1367" s="173">
        <v>150735.53351548137</v>
      </c>
      <c r="J1367" s="168">
        <f>IFERROR(MIN('MP Calculations'!$E$30/I1367,1),"-")</f>
        <v>0.24630200300931615</v>
      </c>
      <c r="K1367" s="12"/>
      <c r="L1367" s="159">
        <v>0.72632600000000003</v>
      </c>
      <c r="M1367" s="187" t="s">
        <v>280</v>
      </c>
      <c r="N1367" s="272">
        <v>192.78728599999999</v>
      </c>
      <c r="O1367" s="186">
        <f t="shared" si="70"/>
        <v>140.02641829123601</v>
      </c>
      <c r="P1367" s="186">
        <f t="shared" si="71"/>
        <v>34.488787299351777</v>
      </c>
      <c r="Q1367" s="215">
        <f>IF(P1367="-",0,P1367/(1+'General inputs'!$H$30)^'MP Calculations'!$C$40)</f>
        <v>76.609564043497727</v>
      </c>
    </row>
    <row r="1368" spans="3:17">
      <c r="C1368" s="159"/>
      <c r="D1368" s="165" t="s">
        <v>278</v>
      </c>
      <c r="E1368" s="162">
        <v>27836</v>
      </c>
      <c r="F1368" s="166" t="str">
        <f t="shared" si="69"/>
        <v>Date check - OK</v>
      </c>
      <c r="G1368" s="68"/>
      <c r="H1368" s="162" t="s">
        <v>279</v>
      </c>
      <c r="I1368" s="173">
        <v>150735.53351548137</v>
      </c>
      <c r="J1368" s="168">
        <f>IFERROR(MIN('MP Calculations'!$E$30/I1368,1),"-")</f>
        <v>0.24630200300931615</v>
      </c>
      <c r="K1368" s="12"/>
      <c r="L1368" s="159">
        <v>66.340682999999999</v>
      </c>
      <c r="M1368" s="187" t="s">
        <v>280</v>
      </c>
      <c r="N1368" s="272">
        <v>192.78728599999999</v>
      </c>
      <c r="O1368" s="186">
        <f t="shared" si="70"/>
        <v>12789.640226956337</v>
      </c>
      <c r="P1368" s="186">
        <f t="shared" si="71"/>
        <v>3150.1140056678705</v>
      </c>
      <c r="Q1368" s="215">
        <f>IF(P1368="-",0,P1368/(1+'General inputs'!$H$30)^'MP Calculations'!$C$40)</f>
        <v>6997.3136070826031</v>
      </c>
    </row>
    <row r="1369" spans="3:17">
      <c r="C1369" s="159"/>
      <c r="D1369" s="165" t="s">
        <v>278</v>
      </c>
      <c r="E1369" s="162">
        <v>27836</v>
      </c>
      <c r="F1369" s="166" t="str">
        <f t="shared" si="69"/>
        <v>Date check - OK</v>
      </c>
      <c r="G1369" s="68"/>
      <c r="H1369" s="162" t="s">
        <v>279</v>
      </c>
      <c r="I1369" s="173">
        <v>150735.53351548137</v>
      </c>
      <c r="J1369" s="168">
        <f>IFERROR(MIN('MP Calculations'!$E$30/I1369,1),"-")</f>
        <v>0.24630200300931615</v>
      </c>
      <c r="K1369" s="12"/>
      <c r="L1369" s="159">
        <v>99.461564999999993</v>
      </c>
      <c r="M1369" s="187" t="s">
        <v>280</v>
      </c>
      <c r="N1369" s="272">
        <v>192.78728599999999</v>
      </c>
      <c r="O1369" s="186">
        <f t="shared" si="70"/>
        <v>19174.92517766259</v>
      </c>
      <c r="P1369" s="186">
        <f t="shared" si="71"/>
        <v>4722.8224788120633</v>
      </c>
      <c r="Q1369" s="215">
        <f>IF(P1369="-",0,P1369/(1+'General inputs'!$H$30)^'MP Calculations'!$C$40)</f>
        <v>10490.753647444824</v>
      </c>
    </row>
    <row r="1370" spans="3:17">
      <c r="C1370" s="159"/>
      <c r="D1370" s="165" t="s">
        <v>278</v>
      </c>
      <c r="E1370" s="162">
        <v>27836</v>
      </c>
      <c r="F1370" s="166" t="str">
        <f t="shared" si="69"/>
        <v>Date check - OK</v>
      </c>
      <c r="G1370" s="68"/>
      <c r="H1370" s="162" t="s">
        <v>279</v>
      </c>
      <c r="I1370" s="173">
        <v>150735.53351548137</v>
      </c>
      <c r="J1370" s="168">
        <f>IFERROR(MIN('MP Calculations'!$E$30/I1370,1),"-")</f>
        <v>0.24630200300931615</v>
      </c>
      <c r="K1370" s="12"/>
      <c r="L1370" s="159">
        <v>87.675921000000002</v>
      </c>
      <c r="M1370" s="187" t="s">
        <v>280</v>
      </c>
      <c r="N1370" s="272">
        <v>192.78728599999999</v>
      </c>
      <c r="O1370" s="186">
        <f t="shared" si="70"/>
        <v>16902.802857140407</v>
      </c>
      <c r="P1370" s="186">
        <f t="shared" si="71"/>
        <v>4163.194200185274</v>
      </c>
      <c r="Q1370" s="215">
        <f>IF(P1370="-",0,P1370/(1+'General inputs'!$H$30)^'MP Calculations'!$C$40)</f>
        <v>9247.6575049249859</v>
      </c>
    </row>
    <row r="1371" spans="3:17">
      <c r="C1371" s="159"/>
      <c r="D1371" s="165" t="s">
        <v>278</v>
      </c>
      <c r="E1371" s="162">
        <v>27836</v>
      </c>
      <c r="F1371" s="166" t="str">
        <f t="shared" si="69"/>
        <v>Date check - OK</v>
      </c>
      <c r="G1371" s="68"/>
      <c r="H1371" s="162" t="s">
        <v>279</v>
      </c>
      <c r="I1371" s="173">
        <v>150735.53351548137</v>
      </c>
      <c r="J1371" s="168">
        <f>IFERROR(MIN('MP Calculations'!$E$30/I1371,1),"-")</f>
        <v>0.24630200300931615</v>
      </c>
      <c r="K1371" s="12"/>
      <c r="L1371" s="159">
        <v>1.0721130000000001</v>
      </c>
      <c r="M1371" s="187" t="s">
        <v>280</v>
      </c>
      <c r="N1371" s="272">
        <v>192.78728599999999</v>
      </c>
      <c r="O1371" s="186">
        <f t="shared" si="70"/>
        <v>206.68975555531802</v>
      </c>
      <c r="P1371" s="186">
        <f t="shared" si="71"/>
        <v>50.908100794780758</v>
      </c>
      <c r="Q1371" s="215">
        <f>IF(P1371="-",0,P1371/(1+'General inputs'!$H$30)^'MP Calculations'!$C$40)</f>
        <v>113.08160458990379</v>
      </c>
    </row>
    <row r="1372" spans="3:17">
      <c r="C1372" s="159"/>
      <c r="D1372" s="165" t="s">
        <v>278</v>
      </c>
      <c r="E1372" s="162">
        <v>27836</v>
      </c>
      <c r="F1372" s="166" t="str">
        <f t="shared" si="69"/>
        <v>Date check - OK</v>
      </c>
      <c r="G1372" s="68"/>
      <c r="H1372" s="162" t="s">
        <v>279</v>
      </c>
      <c r="I1372" s="173">
        <v>150735.53351548137</v>
      </c>
      <c r="J1372" s="168">
        <f>IFERROR(MIN('MP Calculations'!$E$30/I1372,1),"-")</f>
        <v>0.24630200300931615</v>
      </c>
      <c r="K1372" s="12"/>
      <c r="L1372" s="159">
        <v>60.981876999999997</v>
      </c>
      <c r="M1372" s="187" t="s">
        <v>280</v>
      </c>
      <c r="N1372" s="272">
        <v>192.78728599999999</v>
      </c>
      <c r="O1372" s="186">
        <f t="shared" si="70"/>
        <v>11756.530562015821</v>
      </c>
      <c r="P1372" s="186">
        <f t="shared" si="71"/>
        <v>2895.657025864738</v>
      </c>
      <c r="Q1372" s="215">
        <f>IF(P1372="-",0,P1372/(1+'General inputs'!$H$30)^'MP Calculations'!$C$40)</f>
        <v>6432.0911154553178</v>
      </c>
    </row>
    <row r="1373" spans="3:17">
      <c r="C1373" s="159"/>
      <c r="D1373" s="165" t="s">
        <v>278</v>
      </c>
      <c r="E1373" s="162">
        <v>27836</v>
      </c>
      <c r="F1373" s="166" t="str">
        <f t="shared" si="69"/>
        <v>Date check - OK</v>
      </c>
      <c r="G1373" s="68"/>
      <c r="H1373" s="162" t="s">
        <v>279</v>
      </c>
      <c r="I1373" s="173">
        <v>150735.53351548137</v>
      </c>
      <c r="J1373" s="168">
        <f>IFERROR(MIN('MP Calculations'!$E$30/I1373,1),"-")</f>
        <v>0.24630200300931615</v>
      </c>
      <c r="K1373" s="12"/>
      <c r="L1373" s="159">
        <v>12.46355</v>
      </c>
      <c r="M1373" s="187" t="s">
        <v>280</v>
      </c>
      <c r="N1373" s="272">
        <v>192.78728599999999</v>
      </c>
      <c r="O1373" s="186">
        <f t="shared" si="70"/>
        <v>2402.8139784252999</v>
      </c>
      <c r="P1373" s="186">
        <f t="shared" si="71"/>
        <v>591.81789574493507</v>
      </c>
      <c r="Q1373" s="215">
        <f>IF(P1373="-",0,P1373/(1+'General inputs'!$H$30)^'MP Calculations'!$C$40)</f>
        <v>1314.5985851178889</v>
      </c>
    </row>
    <row r="1374" spans="3:17">
      <c r="C1374" s="159"/>
      <c r="D1374" s="165" t="s">
        <v>278</v>
      </c>
      <c r="E1374" s="162">
        <v>27836</v>
      </c>
      <c r="F1374" s="166" t="str">
        <f t="shared" si="69"/>
        <v>Date check - OK</v>
      </c>
      <c r="G1374" s="68"/>
      <c r="H1374" s="162" t="s">
        <v>279</v>
      </c>
      <c r="I1374" s="173">
        <v>150735.53351548137</v>
      </c>
      <c r="J1374" s="168">
        <f>IFERROR(MIN('MP Calculations'!$E$30/I1374,1),"-")</f>
        <v>0.24630200300931615</v>
      </c>
      <c r="K1374" s="12"/>
      <c r="L1374" s="159">
        <v>76.813395</v>
      </c>
      <c r="M1374" s="187" t="s">
        <v>280</v>
      </c>
      <c r="N1374" s="272">
        <v>192.78728599999999</v>
      </c>
      <c r="O1374" s="186">
        <f t="shared" si="70"/>
        <v>14808.645950495969</v>
      </c>
      <c r="P1374" s="186">
        <f t="shared" si="71"/>
        <v>3647.3991594629556</v>
      </c>
      <c r="Q1374" s="215">
        <f>IF(P1374="-",0,P1374/(1+'General inputs'!$H$30)^'MP Calculations'!$C$40)</f>
        <v>8101.9276518408897</v>
      </c>
    </row>
    <row r="1375" spans="3:17">
      <c r="C1375" s="159"/>
      <c r="D1375" s="165" t="s">
        <v>278</v>
      </c>
      <c r="E1375" s="162">
        <v>27836</v>
      </c>
      <c r="F1375" s="166" t="str">
        <f t="shared" si="69"/>
        <v>Date check - OK</v>
      </c>
      <c r="G1375" s="68"/>
      <c r="H1375" s="162" t="s">
        <v>279</v>
      </c>
      <c r="I1375" s="173">
        <v>150735.53351548137</v>
      </c>
      <c r="J1375" s="168">
        <f>IFERROR(MIN('MP Calculations'!$E$30/I1375,1),"-")</f>
        <v>0.24630200300931615</v>
      </c>
      <c r="K1375" s="12"/>
      <c r="L1375" s="159">
        <v>72.026454000000001</v>
      </c>
      <c r="M1375" s="187" t="s">
        <v>280</v>
      </c>
      <c r="N1375" s="272">
        <v>192.78728599999999</v>
      </c>
      <c r="O1375" s="186">
        <f t="shared" si="70"/>
        <v>13885.784586863843</v>
      </c>
      <c r="P1375" s="186">
        <f t="shared" si="71"/>
        <v>3420.096557100454</v>
      </c>
      <c r="Q1375" s="215">
        <f>IF(P1375="-",0,P1375/(1+'General inputs'!$H$30)^'MP Calculations'!$C$40)</f>
        <v>7597.0228802755801</v>
      </c>
    </row>
    <row r="1376" spans="3:17">
      <c r="C1376" s="159"/>
      <c r="D1376" s="165" t="s">
        <v>278</v>
      </c>
      <c r="E1376" s="162">
        <v>27836</v>
      </c>
      <c r="F1376" s="166" t="str">
        <f t="shared" si="69"/>
        <v>Date check - OK</v>
      </c>
      <c r="G1376" s="68"/>
      <c r="H1376" s="162" t="s">
        <v>279</v>
      </c>
      <c r="I1376" s="173">
        <v>150735.53351548137</v>
      </c>
      <c r="J1376" s="168">
        <f>IFERROR(MIN('MP Calculations'!$E$30/I1376,1),"-")</f>
        <v>0.24630200300931615</v>
      </c>
      <c r="K1376" s="12"/>
      <c r="L1376" s="159">
        <v>15.636022000000001</v>
      </c>
      <c r="M1376" s="187" t="s">
        <v>280</v>
      </c>
      <c r="N1376" s="272">
        <v>192.78728599999999</v>
      </c>
      <c r="O1376" s="186">
        <f t="shared" si="70"/>
        <v>3014.426245216292</v>
      </c>
      <c r="P1376" s="186">
        <f t="shared" si="71"/>
        <v>742.45922212062476</v>
      </c>
      <c r="Q1376" s="215">
        <f>IF(P1376="-",0,P1376/(1+'General inputs'!$H$30)^'MP Calculations'!$C$40)</f>
        <v>1649.2165071807137</v>
      </c>
    </row>
    <row r="1377" spans="3:17">
      <c r="C1377" s="159"/>
      <c r="D1377" s="165" t="s">
        <v>278</v>
      </c>
      <c r="E1377" s="162">
        <v>27836</v>
      </c>
      <c r="F1377" s="166" t="str">
        <f t="shared" si="69"/>
        <v>Date check - OK</v>
      </c>
      <c r="G1377" s="68"/>
      <c r="H1377" s="162" t="s">
        <v>279</v>
      </c>
      <c r="I1377" s="173">
        <v>150735.53351548137</v>
      </c>
      <c r="J1377" s="168">
        <f>IFERROR(MIN('MP Calculations'!$E$30/I1377,1),"-")</f>
        <v>0.24630200300931615</v>
      </c>
      <c r="K1377" s="12"/>
      <c r="L1377" s="159">
        <v>3.151869</v>
      </c>
      <c r="M1377" s="187" t="s">
        <v>280</v>
      </c>
      <c r="N1377" s="272">
        <v>192.78728599999999</v>
      </c>
      <c r="O1377" s="186">
        <f t="shared" si="70"/>
        <v>607.64027033753393</v>
      </c>
      <c r="P1377" s="186">
        <f t="shared" si="71"/>
        <v>149.66301569325697</v>
      </c>
      <c r="Q1377" s="215">
        <f>IF(P1377="-",0,P1377/(1+'General inputs'!$H$30)^'MP Calculations'!$C$40)</f>
        <v>332.44481129990533</v>
      </c>
    </row>
    <row r="1378" spans="3:17">
      <c r="C1378" s="159"/>
      <c r="D1378" s="165" t="s">
        <v>278</v>
      </c>
      <c r="E1378" s="162">
        <v>27836</v>
      </c>
      <c r="F1378" s="166" t="str">
        <f t="shared" si="69"/>
        <v>Date check - OK</v>
      </c>
      <c r="G1378" s="68"/>
      <c r="H1378" s="162" t="s">
        <v>279</v>
      </c>
      <c r="I1378" s="173">
        <v>150735.53351548137</v>
      </c>
      <c r="J1378" s="168">
        <f>IFERROR(MIN('MP Calculations'!$E$30/I1378,1),"-")</f>
        <v>0.24630200300931615</v>
      </c>
      <c r="K1378" s="12"/>
      <c r="L1378" s="159">
        <v>0.39980300000000002</v>
      </c>
      <c r="M1378" s="187" t="s">
        <v>280</v>
      </c>
      <c r="N1378" s="272">
        <v>192.78728599999999</v>
      </c>
      <c r="O1378" s="186">
        <f t="shared" si="70"/>
        <v>77.076935304658008</v>
      </c>
      <c r="P1378" s="186">
        <f t="shared" si="71"/>
        <v>18.984203551356742</v>
      </c>
      <c r="Q1378" s="215">
        <f>IF(P1378="-",0,P1378/(1+'General inputs'!$H$30)^'MP Calculations'!$C$40)</f>
        <v>42.169402628134634</v>
      </c>
    </row>
    <row r="1379" spans="3:17">
      <c r="C1379" s="159"/>
      <c r="D1379" s="165" t="s">
        <v>278</v>
      </c>
      <c r="E1379" s="162">
        <v>27836</v>
      </c>
      <c r="F1379" s="166" t="str">
        <f t="shared" si="69"/>
        <v>Date check - OK</v>
      </c>
      <c r="G1379" s="68"/>
      <c r="H1379" s="162" t="s">
        <v>279</v>
      </c>
      <c r="I1379" s="173">
        <v>150735.53351548137</v>
      </c>
      <c r="J1379" s="168">
        <f>IFERROR(MIN('MP Calculations'!$E$30/I1379,1),"-")</f>
        <v>0.24630200300931615</v>
      </c>
      <c r="K1379" s="12"/>
      <c r="L1379" s="159">
        <v>50.025041999999999</v>
      </c>
      <c r="M1379" s="187" t="s">
        <v>280</v>
      </c>
      <c r="N1379" s="272">
        <v>192.78728599999999</v>
      </c>
      <c r="O1379" s="186">
        <f t="shared" si="70"/>
        <v>9644.1920792160108</v>
      </c>
      <c r="P1379" s="186">
        <f t="shared" si="71"/>
        <v>2375.383826517485</v>
      </c>
      <c r="Q1379" s="215">
        <f>IF(P1379="-",0,P1379/(1+'General inputs'!$H$30)^'MP Calculations'!$C$40)</f>
        <v>5276.413977852455</v>
      </c>
    </row>
    <row r="1380" spans="3:17">
      <c r="C1380" s="159"/>
      <c r="D1380" s="165" t="s">
        <v>278</v>
      </c>
      <c r="E1380" s="162">
        <v>27836</v>
      </c>
      <c r="F1380" s="166" t="str">
        <f t="shared" si="69"/>
        <v>Date check - OK</v>
      </c>
      <c r="G1380" s="68"/>
      <c r="H1380" s="162" t="s">
        <v>279</v>
      </c>
      <c r="I1380" s="173">
        <v>150735.53351548137</v>
      </c>
      <c r="J1380" s="168">
        <f>IFERROR(MIN('MP Calculations'!$E$30/I1380,1),"-")</f>
        <v>0.24630200300931615</v>
      </c>
      <c r="K1380" s="12"/>
      <c r="L1380" s="159">
        <v>41.213571999999999</v>
      </c>
      <c r="M1380" s="187" t="s">
        <v>280</v>
      </c>
      <c r="N1380" s="272">
        <v>192.78728599999999</v>
      </c>
      <c r="O1380" s="186">
        <f t="shared" si="70"/>
        <v>7945.4526922455916</v>
      </c>
      <c r="P1380" s="186">
        <f t="shared" si="71"/>
        <v>1956.9809129158527</v>
      </c>
      <c r="Q1380" s="215">
        <f>IF(P1380="-",0,P1380/(1+'General inputs'!$H$30)^'MP Calculations'!$C$40)</f>
        <v>4347.0201859706294</v>
      </c>
    </row>
    <row r="1381" spans="3:17">
      <c r="C1381" s="159"/>
      <c r="D1381" s="165" t="s">
        <v>278</v>
      </c>
      <c r="E1381" s="162">
        <v>27836</v>
      </c>
      <c r="F1381" s="166" t="str">
        <f t="shared" si="69"/>
        <v>Date check - OK</v>
      </c>
      <c r="G1381" s="68"/>
      <c r="H1381" s="162" t="s">
        <v>279</v>
      </c>
      <c r="I1381" s="173">
        <v>150735.53351548137</v>
      </c>
      <c r="J1381" s="168">
        <f>IFERROR(MIN('MP Calculations'!$E$30/I1381,1),"-")</f>
        <v>0.24630200300931615</v>
      </c>
      <c r="K1381" s="12"/>
      <c r="L1381" s="159">
        <v>4.1149190000000004</v>
      </c>
      <c r="M1381" s="187" t="s">
        <v>280</v>
      </c>
      <c r="N1381" s="272">
        <v>192.78728599999999</v>
      </c>
      <c r="O1381" s="186">
        <f t="shared" si="70"/>
        <v>793.30406611983403</v>
      </c>
      <c r="P1381" s="186">
        <f t="shared" si="71"/>
        <v>195.39238048075009</v>
      </c>
      <c r="Q1381" s="215">
        <f>IF(P1381="-",0,P1381/(1+'General inputs'!$H$30)^'MP Calculations'!$C$40)</f>
        <v>434.02294653407085</v>
      </c>
    </row>
    <row r="1382" spans="3:17">
      <c r="C1382" s="159"/>
      <c r="D1382" s="165" t="s">
        <v>278</v>
      </c>
      <c r="E1382" s="162">
        <v>27836</v>
      </c>
      <c r="F1382" s="166" t="str">
        <f t="shared" si="69"/>
        <v>Date check - OK</v>
      </c>
      <c r="G1382" s="68"/>
      <c r="H1382" s="162" t="s">
        <v>279</v>
      </c>
      <c r="I1382" s="173">
        <v>150735.53351548137</v>
      </c>
      <c r="J1382" s="168">
        <f>IFERROR(MIN('MP Calculations'!$E$30/I1382,1),"-")</f>
        <v>0.24630200300931615</v>
      </c>
      <c r="K1382" s="12"/>
      <c r="L1382" s="159">
        <v>16.829035999999999</v>
      </c>
      <c r="M1382" s="187" t="s">
        <v>280</v>
      </c>
      <c r="N1382" s="272">
        <v>192.78728599999999</v>
      </c>
      <c r="O1382" s="186">
        <f t="shared" si="70"/>
        <v>3244.4241764362955</v>
      </c>
      <c r="P1382" s="186">
        <f t="shared" si="71"/>
        <v>799.10817326811048</v>
      </c>
      <c r="Q1382" s="215">
        <f>IF(P1382="-",0,P1382/(1+'General inputs'!$H$30)^'MP Calculations'!$C$40)</f>
        <v>1775.0501995417046</v>
      </c>
    </row>
    <row r="1383" spans="3:17">
      <c r="C1383" s="159"/>
      <c r="D1383" s="165" t="s">
        <v>278</v>
      </c>
      <c r="E1383" s="162">
        <v>27836</v>
      </c>
      <c r="F1383" s="166" t="str">
        <f t="shared" si="69"/>
        <v>Date check - OK</v>
      </c>
      <c r="G1383" s="68"/>
      <c r="H1383" s="162" t="s">
        <v>279</v>
      </c>
      <c r="I1383" s="173">
        <v>150735.53351548137</v>
      </c>
      <c r="J1383" s="168">
        <f>IFERROR(MIN('MP Calculations'!$E$30/I1383,1),"-")</f>
        <v>0.24630200300931615</v>
      </c>
      <c r="K1383" s="12"/>
      <c r="L1383" s="159">
        <v>8.4851430000000008</v>
      </c>
      <c r="M1383" s="187" t="s">
        <v>280</v>
      </c>
      <c r="N1383" s="272">
        <v>192.78728599999999</v>
      </c>
      <c r="O1383" s="186">
        <f t="shared" si="70"/>
        <v>1635.8276902918981</v>
      </c>
      <c r="P1383" s="186">
        <f t="shared" si="71"/>
        <v>402.90763669699777</v>
      </c>
      <c r="Q1383" s="215">
        <f>IF(P1383="-",0,P1383/(1+'General inputs'!$H$30)^'MP Calculations'!$C$40)</f>
        <v>894.97430365529567</v>
      </c>
    </row>
    <row r="1384" spans="3:17">
      <c r="C1384" s="159"/>
      <c r="D1384" s="165" t="s">
        <v>282</v>
      </c>
      <c r="E1384" s="162">
        <v>27843</v>
      </c>
      <c r="F1384" s="166" t="str">
        <f t="shared" si="69"/>
        <v>Date check - OK</v>
      </c>
      <c r="G1384" s="68"/>
      <c r="H1384" s="162" t="s">
        <v>279</v>
      </c>
      <c r="I1384" s="173">
        <v>150735.53351548137</v>
      </c>
      <c r="J1384" s="168">
        <f>IFERROR(MIN('MP Calculations'!$E$30/I1384,1),"-")</f>
        <v>0.24630200300931615</v>
      </c>
      <c r="K1384" s="12"/>
      <c r="L1384" s="159">
        <v>0.79904500000000001</v>
      </c>
      <c r="M1384" s="187" t="s">
        <v>280</v>
      </c>
      <c r="N1384" s="272">
        <v>237.97403299999999</v>
      </c>
      <c r="O1384" s="186">
        <f t="shared" si="70"/>
        <v>190.151961198485</v>
      </c>
      <c r="P1384" s="186">
        <f t="shared" si="71"/>
        <v>46.834808919336616</v>
      </c>
      <c r="Q1384" s="215">
        <f>IF(P1384="-",0,P1384/(1+'General inputs'!$H$30)^'MP Calculations'!$C$40)</f>
        <v>104.03364613050148</v>
      </c>
    </row>
    <row r="1385" spans="3:17">
      <c r="C1385" s="159"/>
      <c r="D1385" s="165" t="s">
        <v>282</v>
      </c>
      <c r="E1385" s="162">
        <v>27843</v>
      </c>
      <c r="F1385" s="166" t="str">
        <f t="shared" si="69"/>
        <v>Date check - OK</v>
      </c>
      <c r="G1385" s="68"/>
      <c r="H1385" s="162" t="s">
        <v>279</v>
      </c>
      <c r="I1385" s="173">
        <v>150735.53351548137</v>
      </c>
      <c r="J1385" s="168">
        <f>IFERROR(MIN('MP Calculations'!$E$30/I1385,1),"-")</f>
        <v>0.24630200300931615</v>
      </c>
      <c r="K1385" s="12"/>
      <c r="L1385" s="159">
        <v>221.55426700000001</v>
      </c>
      <c r="M1385" s="187" t="s">
        <v>280</v>
      </c>
      <c r="N1385" s="272">
        <v>237.97403299999999</v>
      </c>
      <c r="O1385" s="186">
        <f t="shared" si="70"/>
        <v>52724.162446348811</v>
      </c>
      <c r="P1385" s="186">
        <f t="shared" si="71"/>
        <v>12986.066817524279</v>
      </c>
      <c r="Q1385" s="215">
        <f>IF(P1385="-",0,P1385/(1+'General inputs'!$H$30)^'MP Calculations'!$C$40)</f>
        <v>28845.8074473661</v>
      </c>
    </row>
    <row r="1386" spans="3:17">
      <c r="C1386" s="159"/>
      <c r="D1386" s="165" t="s">
        <v>282</v>
      </c>
      <c r="E1386" s="162">
        <v>27843</v>
      </c>
      <c r="F1386" s="166" t="str">
        <f t="shared" si="69"/>
        <v>Date check - OK</v>
      </c>
      <c r="G1386" s="68"/>
      <c r="H1386" s="162" t="s">
        <v>279</v>
      </c>
      <c r="I1386" s="173">
        <v>150735.53351548137</v>
      </c>
      <c r="J1386" s="168">
        <f>IFERROR(MIN('MP Calculations'!$E$30/I1386,1),"-")</f>
        <v>0.24630200300931615</v>
      </c>
      <c r="K1386" s="12"/>
      <c r="L1386" s="159">
        <v>214.28284400000001</v>
      </c>
      <c r="M1386" s="187" t="s">
        <v>280</v>
      </c>
      <c r="N1386" s="272">
        <v>237.97403299999999</v>
      </c>
      <c r="O1386" s="186">
        <f t="shared" si="70"/>
        <v>50993.752589389856</v>
      </c>
      <c r="P1386" s="186">
        <f t="shared" si="71"/>
        <v>12559.863403728225</v>
      </c>
      <c r="Q1386" s="215">
        <f>IF(P1386="-",0,P1386/(1+'General inputs'!$H$30)^'MP Calculations'!$C$40)</f>
        <v>27899.086490164456</v>
      </c>
    </row>
    <row r="1387" spans="3:17">
      <c r="C1387" s="159"/>
      <c r="D1387" s="165" t="s">
        <v>282</v>
      </c>
      <c r="E1387" s="162">
        <v>27843</v>
      </c>
      <c r="F1387" s="166" t="str">
        <f t="shared" si="69"/>
        <v>Date check - OK</v>
      </c>
      <c r="G1387" s="68"/>
      <c r="H1387" s="162" t="s">
        <v>279</v>
      </c>
      <c r="I1387" s="173">
        <v>150735.53351548137</v>
      </c>
      <c r="J1387" s="168">
        <f>IFERROR(MIN('MP Calculations'!$E$30/I1387,1),"-")</f>
        <v>0.24630200300931615</v>
      </c>
      <c r="K1387" s="12"/>
      <c r="L1387" s="159">
        <v>0.501139</v>
      </c>
      <c r="M1387" s="187" t="s">
        <v>280</v>
      </c>
      <c r="N1387" s="272">
        <v>237.97403299999999</v>
      </c>
      <c r="O1387" s="186">
        <f t="shared" si="70"/>
        <v>119.25806892358699</v>
      </c>
      <c r="P1387" s="186">
        <f t="shared" si="71"/>
        <v>29.373501250902557</v>
      </c>
      <c r="Q1387" s="215">
        <f>IF(P1387="-",0,P1387/(1+'General inputs'!$H$30)^'MP Calculations'!$C$40)</f>
        <v>65.24703538373106</v>
      </c>
    </row>
    <row r="1388" spans="3:17">
      <c r="C1388" s="159"/>
      <c r="D1388" s="165" t="s">
        <v>282</v>
      </c>
      <c r="E1388" s="162">
        <v>27843</v>
      </c>
      <c r="F1388" s="166" t="str">
        <f t="shared" si="69"/>
        <v>Date check - OK</v>
      </c>
      <c r="G1388" s="68"/>
      <c r="H1388" s="162" t="s">
        <v>279</v>
      </c>
      <c r="I1388" s="173">
        <v>150735.53351548137</v>
      </c>
      <c r="J1388" s="168">
        <f>IFERROR(MIN('MP Calculations'!$E$30/I1388,1),"-")</f>
        <v>0.24630200300931615</v>
      </c>
      <c r="K1388" s="12"/>
      <c r="L1388" s="159">
        <v>232.48617100000001</v>
      </c>
      <c r="M1388" s="187" t="s">
        <v>280</v>
      </c>
      <c r="N1388" s="272">
        <v>237.97403299999999</v>
      </c>
      <c r="O1388" s="186">
        <f t="shared" si="70"/>
        <v>55325.671729597641</v>
      </c>
      <c r="P1388" s="186">
        <f t="shared" si="71"/>
        <v>13626.823764835795</v>
      </c>
      <c r="Q1388" s="215">
        <f>IF(P1388="-",0,P1388/(1+'General inputs'!$H$30)^'MP Calculations'!$C$40)</f>
        <v>30269.113809671868</v>
      </c>
    </row>
    <row r="1389" spans="3:17">
      <c r="C1389" s="159"/>
      <c r="D1389" s="165" t="s">
        <v>282</v>
      </c>
      <c r="E1389" s="162">
        <v>27843</v>
      </c>
      <c r="F1389" s="166" t="str">
        <f t="shared" si="69"/>
        <v>Date check - OK</v>
      </c>
      <c r="G1389" s="68"/>
      <c r="H1389" s="162" t="s">
        <v>279</v>
      </c>
      <c r="I1389" s="173">
        <v>150735.53351548137</v>
      </c>
      <c r="J1389" s="168">
        <f>IFERROR(MIN('MP Calculations'!$E$30/I1389,1),"-")</f>
        <v>0.24630200300931615</v>
      </c>
      <c r="K1389" s="12"/>
      <c r="L1389" s="159">
        <v>2.93553</v>
      </c>
      <c r="M1389" s="187" t="s">
        <v>280</v>
      </c>
      <c r="N1389" s="272">
        <v>237.97403299999999</v>
      </c>
      <c r="O1389" s="186">
        <f t="shared" si="70"/>
        <v>698.57991309248996</v>
      </c>
      <c r="P1389" s="186">
        <f t="shared" si="71"/>
        <v>172.06163185675427</v>
      </c>
      <c r="Q1389" s="215">
        <f>IF(P1389="-",0,P1389/(1+'General inputs'!$H$30)^'MP Calculations'!$C$40)</f>
        <v>382.19861112386792</v>
      </c>
    </row>
    <row r="1390" spans="3:17">
      <c r="C1390" s="159"/>
      <c r="D1390" s="165" t="s">
        <v>282</v>
      </c>
      <c r="E1390" s="162">
        <v>27843</v>
      </c>
      <c r="F1390" s="166" t="str">
        <f t="shared" si="69"/>
        <v>Date check - OK</v>
      </c>
      <c r="G1390" s="68"/>
      <c r="H1390" s="162" t="s">
        <v>279</v>
      </c>
      <c r="I1390" s="173">
        <v>150735.53351548137</v>
      </c>
      <c r="J1390" s="168">
        <f>IFERROR(MIN('MP Calculations'!$E$30/I1390,1),"-")</f>
        <v>0.24630200300931615</v>
      </c>
      <c r="K1390" s="12"/>
      <c r="L1390" s="159">
        <v>3.3985560000000001</v>
      </c>
      <c r="M1390" s="187" t="s">
        <v>280</v>
      </c>
      <c r="N1390" s="272">
        <v>237.97403299999999</v>
      </c>
      <c r="O1390" s="186">
        <f t="shared" si="70"/>
        <v>808.76807769634797</v>
      </c>
      <c r="P1390" s="186">
        <f t="shared" si="71"/>
        <v>199.20119750660473</v>
      </c>
      <c r="Q1390" s="215">
        <f>IF(P1390="-",0,P1390/(1+'General inputs'!$H$30)^'MP Calculations'!$C$40)</f>
        <v>442.48342991783016</v>
      </c>
    </row>
    <row r="1391" spans="3:17">
      <c r="C1391" s="159"/>
      <c r="D1391" s="165" t="s">
        <v>282</v>
      </c>
      <c r="E1391" s="162">
        <v>27843</v>
      </c>
      <c r="F1391" s="166" t="str">
        <f t="shared" si="69"/>
        <v>Date check - OK</v>
      </c>
      <c r="G1391" s="68"/>
      <c r="H1391" s="162" t="s">
        <v>279</v>
      </c>
      <c r="I1391" s="173">
        <v>150735.53351548137</v>
      </c>
      <c r="J1391" s="168">
        <f>IFERROR(MIN('MP Calculations'!$E$30/I1391,1),"-")</f>
        <v>0.24630200300931615</v>
      </c>
      <c r="K1391" s="12"/>
      <c r="L1391" s="159">
        <v>29.208082000000001</v>
      </c>
      <c r="M1391" s="187" t="s">
        <v>280</v>
      </c>
      <c r="N1391" s="272">
        <v>237.97403299999999</v>
      </c>
      <c r="O1391" s="186">
        <f t="shared" si="70"/>
        <v>6950.7650697347062</v>
      </c>
      <c r="P1391" s="186">
        <f t="shared" si="71"/>
        <v>1711.9873591228472</v>
      </c>
      <c r="Q1391" s="215">
        <f>IF(P1391="-",0,P1391/(1+'General inputs'!$H$30)^'MP Calculations'!$C$40)</f>
        <v>3802.818698494666</v>
      </c>
    </row>
    <row r="1392" spans="3:17">
      <c r="C1392" s="159"/>
      <c r="D1392" s="165" t="s">
        <v>282</v>
      </c>
      <c r="E1392" s="162">
        <v>27843</v>
      </c>
      <c r="F1392" s="166" t="str">
        <f t="shared" si="69"/>
        <v>Date check - OK</v>
      </c>
      <c r="G1392" s="68"/>
      <c r="H1392" s="162" t="s">
        <v>279</v>
      </c>
      <c r="I1392" s="173">
        <v>150735.53351548137</v>
      </c>
      <c r="J1392" s="168">
        <f>IFERROR(MIN('MP Calculations'!$E$30/I1392,1),"-")</f>
        <v>0.24630200300931615</v>
      </c>
      <c r="K1392" s="12"/>
      <c r="L1392" s="159">
        <v>1.0993250000000001</v>
      </c>
      <c r="M1392" s="187" t="s">
        <v>280</v>
      </c>
      <c r="N1392" s="272">
        <v>237.97403299999999</v>
      </c>
      <c r="O1392" s="186">
        <f t="shared" si="70"/>
        <v>261.61080382772502</v>
      </c>
      <c r="P1392" s="186">
        <f t="shared" si="71"/>
        <v>64.435264991645951</v>
      </c>
      <c r="Q1392" s="215">
        <f>IF(P1392="-",0,P1392/(1+'General inputs'!$H$30)^'MP Calculations'!$C$40)</f>
        <v>143.12934569694269</v>
      </c>
    </row>
    <row r="1393" spans="3:17">
      <c r="C1393" s="159"/>
      <c r="D1393" s="165" t="s">
        <v>282</v>
      </c>
      <c r="E1393" s="162">
        <v>27843</v>
      </c>
      <c r="F1393" s="166" t="str">
        <f t="shared" si="69"/>
        <v>Date check - OK</v>
      </c>
      <c r="G1393" s="68"/>
      <c r="H1393" s="162" t="s">
        <v>279</v>
      </c>
      <c r="I1393" s="173">
        <v>150735.53351548137</v>
      </c>
      <c r="J1393" s="168">
        <f>IFERROR(MIN('MP Calculations'!$E$30/I1393,1),"-")</f>
        <v>0.24630200300931615</v>
      </c>
      <c r="K1393" s="12"/>
      <c r="L1393" s="159">
        <v>2.7001870000000001</v>
      </c>
      <c r="M1393" s="187" t="s">
        <v>280</v>
      </c>
      <c r="N1393" s="272">
        <v>237.97403299999999</v>
      </c>
      <c r="O1393" s="186">
        <f t="shared" si="70"/>
        <v>642.57439024417101</v>
      </c>
      <c r="P1393" s="186">
        <f t="shared" si="71"/>
        <v>158.2673593996293</v>
      </c>
      <c r="Q1393" s="215">
        <f>IF(P1393="-",0,P1393/(1+'General inputs'!$H$30)^'MP Calculations'!$C$40)</f>
        <v>351.55754537501696</v>
      </c>
    </row>
    <row r="1394" spans="3:17">
      <c r="C1394" s="159"/>
      <c r="D1394" s="165" t="s">
        <v>282</v>
      </c>
      <c r="E1394" s="162">
        <v>27843</v>
      </c>
      <c r="F1394" s="166" t="str">
        <f t="shared" si="69"/>
        <v>Date check - OK</v>
      </c>
      <c r="G1394" s="68"/>
      <c r="H1394" s="162" t="s">
        <v>279</v>
      </c>
      <c r="I1394" s="173">
        <v>150735.53351548137</v>
      </c>
      <c r="J1394" s="168">
        <f>IFERROR(MIN('MP Calculations'!$E$30/I1394,1),"-")</f>
        <v>0.24630200300931615</v>
      </c>
      <c r="K1394" s="12"/>
      <c r="L1394" s="159">
        <v>10.825351</v>
      </c>
      <c r="M1394" s="187" t="s">
        <v>280</v>
      </c>
      <c r="N1394" s="272">
        <v>237.97403299999999</v>
      </c>
      <c r="O1394" s="186">
        <f t="shared" si="70"/>
        <v>2576.1524361105826</v>
      </c>
      <c r="P1394" s="186">
        <f t="shared" si="71"/>
        <v>634.51150507136583</v>
      </c>
      <c r="Q1394" s="215">
        <f>IF(P1394="-",0,P1394/(1+'General inputs'!$H$30)^'MP Calculations'!$C$40)</f>
        <v>1409.4334301227968</v>
      </c>
    </row>
    <row r="1395" spans="3:17">
      <c r="C1395" s="159"/>
      <c r="D1395" s="165" t="s">
        <v>282</v>
      </c>
      <c r="E1395" s="162">
        <v>27843</v>
      </c>
      <c r="F1395" s="166" t="str">
        <f t="shared" si="69"/>
        <v>Date check - OK</v>
      </c>
      <c r="G1395" s="68"/>
      <c r="H1395" s="162" t="s">
        <v>279</v>
      </c>
      <c r="I1395" s="173">
        <v>150735.53351548137</v>
      </c>
      <c r="J1395" s="168">
        <f>IFERROR(MIN('MP Calculations'!$E$30/I1395,1),"-")</f>
        <v>0.24630200300931615</v>
      </c>
      <c r="K1395" s="12"/>
      <c r="L1395" s="159">
        <v>207.488315</v>
      </c>
      <c r="M1395" s="187" t="s">
        <v>280</v>
      </c>
      <c r="N1395" s="272">
        <v>237.97403299999999</v>
      </c>
      <c r="O1395" s="186">
        <f t="shared" si="70"/>
        <v>49376.831120924391</v>
      </c>
      <c r="P1395" s="186">
        <f t="shared" si="71"/>
        <v>12161.612407336415</v>
      </c>
      <c r="Q1395" s="215">
        <f>IF(P1395="-",0,P1395/(1+'General inputs'!$H$30)^'MP Calculations'!$C$40)</f>
        <v>27014.455930421973</v>
      </c>
    </row>
    <row r="1396" spans="3:17">
      <c r="C1396" s="159"/>
      <c r="D1396" s="165" t="s">
        <v>282</v>
      </c>
      <c r="E1396" s="162">
        <v>27843</v>
      </c>
      <c r="F1396" s="166" t="str">
        <f t="shared" si="69"/>
        <v>Date check - OK</v>
      </c>
      <c r="G1396" s="68"/>
      <c r="H1396" s="162" t="s">
        <v>279</v>
      </c>
      <c r="I1396" s="173">
        <v>150735.53351548137</v>
      </c>
      <c r="J1396" s="168">
        <f>IFERROR(MIN('MP Calculations'!$E$30/I1396,1),"-")</f>
        <v>0.24630200300931615</v>
      </c>
      <c r="K1396" s="12"/>
      <c r="L1396" s="159">
        <v>17.203279999999999</v>
      </c>
      <c r="M1396" s="187" t="s">
        <v>280</v>
      </c>
      <c r="N1396" s="272">
        <v>237.97403299999999</v>
      </c>
      <c r="O1396" s="186">
        <f t="shared" si="70"/>
        <v>4093.9339224282398</v>
      </c>
      <c r="P1396" s="186">
        <f t="shared" si="71"/>
        <v>1008.3441252818618</v>
      </c>
      <c r="Q1396" s="215">
        <f>IF(P1396="-",0,P1396/(1+'General inputs'!$H$30)^'MP Calculations'!$C$40)</f>
        <v>2239.8237193198552</v>
      </c>
    </row>
    <row r="1397" spans="3:17">
      <c r="C1397" s="159"/>
      <c r="D1397" s="165" t="s">
        <v>282</v>
      </c>
      <c r="E1397" s="162">
        <v>27843</v>
      </c>
      <c r="F1397" s="166" t="str">
        <f t="shared" si="69"/>
        <v>Date check - OK</v>
      </c>
      <c r="G1397" s="68"/>
      <c r="H1397" s="162" t="s">
        <v>279</v>
      </c>
      <c r="I1397" s="173">
        <v>150735.53351548137</v>
      </c>
      <c r="J1397" s="168">
        <f>IFERROR(MIN('MP Calculations'!$E$30/I1397,1),"-")</f>
        <v>0.24630200300931615</v>
      </c>
      <c r="K1397" s="12"/>
      <c r="L1397" s="159">
        <v>118.63740799999999</v>
      </c>
      <c r="M1397" s="187" t="s">
        <v>280</v>
      </c>
      <c r="N1397" s="272">
        <v>237.97403299999999</v>
      </c>
      <c r="O1397" s="186">
        <f t="shared" si="70"/>
        <v>28232.62244642646</v>
      </c>
      <c r="P1397" s="186">
        <f t="shared" si="71"/>
        <v>6953.7514587606165</v>
      </c>
      <c r="Q1397" s="215">
        <f>IF(P1397="-",0,P1397/(1+'General inputs'!$H$30)^'MP Calculations'!$C$40)</f>
        <v>15446.291662812388</v>
      </c>
    </row>
    <row r="1398" spans="3:17">
      <c r="C1398" s="159"/>
      <c r="D1398" s="165" t="s">
        <v>282</v>
      </c>
      <c r="E1398" s="162">
        <v>27843</v>
      </c>
      <c r="F1398" s="166" t="str">
        <f t="shared" si="69"/>
        <v>Date check - OK</v>
      </c>
      <c r="G1398" s="68"/>
      <c r="H1398" s="162" t="s">
        <v>279</v>
      </c>
      <c r="I1398" s="173">
        <v>150735.53351548137</v>
      </c>
      <c r="J1398" s="168">
        <f>IFERROR(MIN('MP Calculations'!$E$30/I1398,1),"-")</f>
        <v>0.24630200300931615</v>
      </c>
      <c r="K1398" s="12"/>
      <c r="L1398" s="159">
        <v>10.194278000000001</v>
      </c>
      <c r="M1398" s="187" t="s">
        <v>280</v>
      </c>
      <c r="N1398" s="272">
        <v>237.97403299999999</v>
      </c>
      <c r="O1398" s="186">
        <f t="shared" si="70"/>
        <v>2425.9734491831741</v>
      </c>
      <c r="P1398" s="186">
        <f t="shared" si="71"/>
        <v>597.52211978123523</v>
      </c>
      <c r="Q1398" s="215">
        <f>IF(P1398="-",0,P1398/(1+'General inputs'!$H$30)^'MP Calculations'!$C$40)</f>
        <v>1327.2693152550314</v>
      </c>
    </row>
    <row r="1399" spans="3:17">
      <c r="C1399" s="159"/>
      <c r="D1399" s="165" t="s">
        <v>282</v>
      </c>
      <c r="E1399" s="162">
        <v>27843</v>
      </c>
      <c r="F1399" s="166" t="str">
        <f t="shared" si="69"/>
        <v>Date check - OK</v>
      </c>
      <c r="G1399" s="68"/>
      <c r="H1399" s="162" t="s">
        <v>279</v>
      </c>
      <c r="I1399" s="173">
        <v>150735.53351548137</v>
      </c>
      <c r="J1399" s="168">
        <f>IFERROR(MIN('MP Calculations'!$E$30/I1399,1),"-")</f>
        <v>0.24630200300931615</v>
      </c>
      <c r="K1399" s="12"/>
      <c r="L1399" s="159">
        <v>72.792499000000007</v>
      </c>
      <c r="M1399" s="187" t="s">
        <v>280</v>
      </c>
      <c r="N1399" s="272">
        <v>237.97403299999999</v>
      </c>
      <c r="O1399" s="186">
        <f t="shared" si="70"/>
        <v>17322.724559178467</v>
      </c>
      <c r="P1399" s="186">
        <f t="shared" si="71"/>
        <v>4266.6217565043298</v>
      </c>
      <c r="Q1399" s="215">
        <f>IF(P1399="-",0,P1399/(1+'General inputs'!$H$30)^'MP Calculations'!$C$40)</f>
        <v>9477.3999986494928</v>
      </c>
    </row>
    <row r="1400" spans="3:17">
      <c r="C1400" s="159"/>
      <c r="D1400" s="165" t="s">
        <v>282</v>
      </c>
      <c r="E1400" s="162">
        <v>27843</v>
      </c>
      <c r="F1400" s="166" t="str">
        <f t="shared" si="69"/>
        <v>Date check - OK</v>
      </c>
      <c r="G1400" s="68"/>
      <c r="H1400" s="162" t="s">
        <v>279</v>
      </c>
      <c r="I1400" s="173">
        <v>150735.53351548137</v>
      </c>
      <c r="J1400" s="168">
        <f>IFERROR(MIN('MP Calculations'!$E$30/I1400,1),"-")</f>
        <v>0.24630200300931615</v>
      </c>
      <c r="K1400" s="12"/>
      <c r="L1400" s="159">
        <v>4.6597379999999999</v>
      </c>
      <c r="M1400" s="187" t="s">
        <v>280</v>
      </c>
      <c r="N1400" s="272">
        <v>237.97403299999999</v>
      </c>
      <c r="O1400" s="186">
        <f t="shared" si="70"/>
        <v>1108.8966445833539</v>
      </c>
      <c r="P1400" s="186">
        <f t="shared" si="71"/>
        <v>273.12346469118984</v>
      </c>
      <c r="Q1400" s="215">
        <f>IF(P1400="-",0,P1400/(1+'General inputs'!$H$30)^'MP Calculations'!$C$40)</f>
        <v>606.68614928176851</v>
      </c>
    </row>
    <row r="1401" spans="3:17">
      <c r="C1401" s="159"/>
      <c r="D1401" s="165" t="s">
        <v>282</v>
      </c>
      <c r="E1401" s="162">
        <v>27843</v>
      </c>
      <c r="F1401" s="166" t="str">
        <f t="shared" si="69"/>
        <v>Date check - OK</v>
      </c>
      <c r="G1401" s="68"/>
      <c r="H1401" s="162" t="s">
        <v>279</v>
      </c>
      <c r="I1401" s="173">
        <v>150735.53351548137</v>
      </c>
      <c r="J1401" s="168">
        <f>IFERROR(MIN('MP Calculations'!$E$30/I1401,1),"-")</f>
        <v>0.24630200300931615</v>
      </c>
      <c r="K1401" s="12"/>
      <c r="L1401" s="159">
        <v>3.407972</v>
      </c>
      <c r="M1401" s="187" t="s">
        <v>280</v>
      </c>
      <c r="N1401" s="272">
        <v>237.97403299999999</v>
      </c>
      <c r="O1401" s="186">
        <f t="shared" si="70"/>
        <v>811.00884119107593</v>
      </c>
      <c r="P1401" s="186">
        <f t="shared" si="71"/>
        <v>199.7531020436264</v>
      </c>
      <c r="Q1401" s="215">
        <f>IF(P1401="-",0,P1401/(1+'General inputs'!$H$30)^'MP Calculations'!$C$40)</f>
        <v>443.70936939804068</v>
      </c>
    </row>
    <row r="1402" spans="3:17">
      <c r="C1402" s="159"/>
      <c r="D1402" s="165" t="s">
        <v>282</v>
      </c>
      <c r="E1402" s="162">
        <v>27856</v>
      </c>
      <c r="F1402" s="166" t="str">
        <f t="shared" si="69"/>
        <v>Date check - OK</v>
      </c>
      <c r="G1402" s="68"/>
      <c r="H1402" s="162" t="s">
        <v>279</v>
      </c>
      <c r="I1402" s="173">
        <v>150735.53351548137</v>
      </c>
      <c r="J1402" s="168">
        <f>IFERROR(MIN('MP Calculations'!$E$30/I1402,1),"-")</f>
        <v>0.24630200300931615</v>
      </c>
      <c r="K1402" s="12"/>
      <c r="L1402" s="159">
        <v>0.80110899999999996</v>
      </c>
      <c r="M1402" s="187" t="s">
        <v>280</v>
      </c>
      <c r="N1402" s="272">
        <v>237.97403299999999</v>
      </c>
      <c r="O1402" s="186">
        <f t="shared" si="70"/>
        <v>190.64313960259699</v>
      </c>
      <c r="P1402" s="186">
        <f t="shared" si="71"/>
        <v>46.95578714410432</v>
      </c>
      <c r="Q1402" s="215">
        <f>IF(P1402="-",0,P1402/(1+'General inputs'!$H$30)^'MP Calculations'!$C$40)</f>
        <v>104.30237373109138</v>
      </c>
    </row>
    <row r="1403" spans="3:17">
      <c r="C1403" s="159"/>
      <c r="D1403" s="165" t="s">
        <v>282</v>
      </c>
      <c r="E1403" s="162">
        <v>27856</v>
      </c>
      <c r="F1403" s="166" t="str">
        <f t="shared" si="69"/>
        <v>Date check - OK</v>
      </c>
      <c r="G1403" s="68"/>
      <c r="H1403" s="162" t="s">
        <v>279</v>
      </c>
      <c r="I1403" s="173">
        <v>150735.53351548137</v>
      </c>
      <c r="J1403" s="168">
        <f>IFERROR(MIN('MP Calculations'!$E$30/I1403,1),"-")</f>
        <v>0.24630200300931615</v>
      </c>
      <c r="K1403" s="12"/>
      <c r="L1403" s="159">
        <v>67.282145</v>
      </c>
      <c r="M1403" s="187" t="s">
        <v>280</v>
      </c>
      <c r="N1403" s="272">
        <v>237.97403299999999</v>
      </c>
      <c r="O1403" s="186">
        <f t="shared" si="70"/>
        <v>16011.403394540785</v>
      </c>
      <c r="P1403" s="186">
        <f t="shared" si="71"/>
        <v>3943.6407270655591</v>
      </c>
      <c r="Q1403" s="215">
        <f>IF(P1403="-",0,P1403/(1+'General inputs'!$H$30)^'MP Calculations'!$C$40)</f>
        <v>8759.965788949421</v>
      </c>
    </row>
    <row r="1404" spans="3:17">
      <c r="C1404" s="159"/>
      <c r="D1404" s="165" t="s">
        <v>278</v>
      </c>
      <c r="E1404" s="162">
        <v>27856</v>
      </c>
      <c r="F1404" s="166" t="str">
        <f t="shared" si="69"/>
        <v>Date check - OK</v>
      </c>
      <c r="G1404" s="68"/>
      <c r="H1404" s="162" t="s">
        <v>279</v>
      </c>
      <c r="I1404" s="173">
        <v>150735.53351548137</v>
      </c>
      <c r="J1404" s="168">
        <f>IFERROR(MIN('MP Calculations'!$E$30/I1404,1),"-")</f>
        <v>0.24630200300931615</v>
      </c>
      <c r="K1404" s="12"/>
      <c r="L1404" s="159">
        <v>0.348937</v>
      </c>
      <c r="M1404" s="187" t="s">
        <v>280</v>
      </c>
      <c r="N1404" s="272">
        <v>192.78728599999999</v>
      </c>
      <c r="O1404" s="186">
        <f t="shared" si="70"/>
        <v>67.270617214981996</v>
      </c>
      <c r="P1404" s="186">
        <f t="shared" si="71"/>
        <v>16.568887763723051</v>
      </c>
      <c r="Q1404" s="215">
        <f>IF(P1404="-",0,P1404/(1+'General inputs'!$H$30)^'MP Calculations'!$C$40)</f>
        <v>36.804288224083898</v>
      </c>
    </row>
    <row r="1405" spans="3:17">
      <c r="C1405" s="159"/>
      <c r="D1405" s="165" t="s">
        <v>278</v>
      </c>
      <c r="E1405" s="162">
        <v>27856</v>
      </c>
      <c r="F1405" s="166" t="str">
        <f t="shared" si="69"/>
        <v>Date check - OK</v>
      </c>
      <c r="G1405" s="68"/>
      <c r="H1405" s="162" t="s">
        <v>279</v>
      </c>
      <c r="I1405" s="173">
        <v>150735.53351548137</v>
      </c>
      <c r="J1405" s="168">
        <f>IFERROR(MIN('MP Calculations'!$E$30/I1405,1),"-")</f>
        <v>0.24630200300931615</v>
      </c>
      <c r="K1405" s="12"/>
      <c r="L1405" s="159">
        <v>2.0307300000000001</v>
      </c>
      <c r="M1405" s="187" t="s">
        <v>280</v>
      </c>
      <c r="N1405" s="272">
        <v>192.78728599999999</v>
      </c>
      <c r="O1405" s="186">
        <f t="shared" si="70"/>
        <v>391.49892529878002</v>
      </c>
      <c r="P1405" s="186">
        <f t="shared" si="71"/>
        <v>96.426969477084157</v>
      </c>
      <c r="Q1405" s="215">
        <f>IF(P1405="-",0,P1405/(1+'General inputs'!$H$30)^'MP Calculations'!$C$40)</f>
        <v>214.19216713989601</v>
      </c>
    </row>
    <row r="1406" spans="3:17">
      <c r="C1406" s="159"/>
      <c r="D1406" s="165" t="s">
        <v>278</v>
      </c>
      <c r="E1406" s="162">
        <v>27856</v>
      </c>
      <c r="F1406" s="166" t="str">
        <f t="shared" si="69"/>
        <v>Date check - OK</v>
      </c>
      <c r="G1406" s="68"/>
      <c r="H1406" s="162" t="s">
        <v>279</v>
      </c>
      <c r="I1406" s="173">
        <v>150735.53351548137</v>
      </c>
      <c r="J1406" s="168">
        <f>IFERROR(MIN('MP Calculations'!$E$30/I1406,1),"-")</f>
        <v>0.24630200300931615</v>
      </c>
      <c r="K1406" s="12"/>
      <c r="L1406" s="159">
        <v>21.546882</v>
      </c>
      <c r="M1406" s="187" t="s">
        <v>280</v>
      </c>
      <c r="N1406" s="272">
        <v>192.78728599999999</v>
      </c>
      <c r="O1406" s="186">
        <f t="shared" si="70"/>
        <v>4153.9649025422523</v>
      </c>
      <c r="P1406" s="186">
        <f t="shared" si="71"/>
        <v>1023.1298759265555</v>
      </c>
      <c r="Q1406" s="215">
        <f>IF(P1406="-",0,P1406/(1+'General inputs'!$H$30)^'MP Calculations'!$C$40)</f>
        <v>2272.6671446660152</v>
      </c>
    </row>
    <row r="1407" spans="3:17">
      <c r="C1407" s="159"/>
      <c r="D1407" s="165" t="s">
        <v>282</v>
      </c>
      <c r="E1407" s="162">
        <v>27856</v>
      </c>
      <c r="F1407" s="166" t="str">
        <f t="shared" si="69"/>
        <v>Date check - OK</v>
      </c>
      <c r="G1407" s="68"/>
      <c r="H1407" s="162" t="s">
        <v>279</v>
      </c>
      <c r="I1407" s="173">
        <v>150735.53351548137</v>
      </c>
      <c r="J1407" s="168">
        <f>IFERROR(MIN('MP Calculations'!$E$30/I1407,1),"-")</f>
        <v>0.24630200300931615</v>
      </c>
      <c r="K1407" s="12"/>
      <c r="L1407" s="159">
        <v>6.9999919999999998</v>
      </c>
      <c r="M1407" s="187" t="s">
        <v>280</v>
      </c>
      <c r="N1407" s="272">
        <v>237.97403299999999</v>
      </c>
      <c r="O1407" s="186">
        <f t="shared" si="70"/>
        <v>1665.8163272077359</v>
      </c>
      <c r="P1407" s="186">
        <f t="shared" si="71"/>
        <v>410.29389803688775</v>
      </c>
      <c r="Q1407" s="215">
        <f>IF(P1407="-",0,P1407/(1+'General inputs'!$H$30)^'MP Calculations'!$C$40)</f>
        <v>911.38132476186115</v>
      </c>
    </row>
    <row r="1408" spans="3:17">
      <c r="C1408" s="159"/>
      <c r="D1408" s="165" t="s">
        <v>282</v>
      </c>
      <c r="E1408" s="162">
        <v>27856</v>
      </c>
      <c r="F1408" s="166" t="str">
        <f t="shared" si="69"/>
        <v>Date check - OK</v>
      </c>
      <c r="G1408" s="68"/>
      <c r="H1408" s="162" t="s">
        <v>279</v>
      </c>
      <c r="I1408" s="173">
        <v>150735.53351548137</v>
      </c>
      <c r="J1408" s="168">
        <f>IFERROR(MIN('MP Calculations'!$E$30/I1408,1),"-")</f>
        <v>0.24630200300931615</v>
      </c>
      <c r="K1408" s="12"/>
      <c r="L1408" s="159">
        <v>58.885796999999997</v>
      </c>
      <c r="M1408" s="187" t="s">
        <v>280</v>
      </c>
      <c r="N1408" s="272">
        <v>237.97403299999999</v>
      </c>
      <c r="O1408" s="186">
        <f t="shared" si="70"/>
        <v>14013.2905985093</v>
      </c>
      <c r="P1408" s="186">
        <f t="shared" si="71"/>
        <v>3451.5015431644592</v>
      </c>
      <c r="Q1408" s="215">
        <f>IF(P1408="-",0,P1408/(1+'General inputs'!$H$30)^'MP Calculations'!$C$40)</f>
        <v>7666.7824305396389</v>
      </c>
    </row>
    <row r="1409" spans="3:17">
      <c r="C1409" s="159"/>
      <c r="D1409" s="165" t="s">
        <v>282</v>
      </c>
      <c r="E1409" s="162">
        <v>27856</v>
      </c>
      <c r="F1409" s="166" t="str">
        <f t="shared" si="69"/>
        <v>Date check - OK</v>
      </c>
      <c r="G1409" s="68"/>
      <c r="H1409" s="162" t="s">
        <v>279</v>
      </c>
      <c r="I1409" s="173">
        <v>150735.53351548137</v>
      </c>
      <c r="J1409" s="168">
        <f>IFERROR(MIN('MP Calculations'!$E$30/I1409,1),"-")</f>
        <v>0.24630200300931615</v>
      </c>
      <c r="K1409" s="12"/>
      <c r="L1409" s="159">
        <v>6.2967019999999998</v>
      </c>
      <c r="M1409" s="187" t="s">
        <v>280</v>
      </c>
      <c r="N1409" s="272">
        <v>237.97403299999999</v>
      </c>
      <c r="O1409" s="186">
        <f t="shared" si="70"/>
        <v>1498.4515695391658</v>
      </c>
      <c r="P1409" s="186">
        <f t="shared" si="71"/>
        <v>369.07162298995013</v>
      </c>
      <c r="Q1409" s="215">
        <f>IF(P1409="-",0,P1409/(1+'General inputs'!$H$30)^'MP Calculations'!$C$40)</f>
        <v>819.81473841550962</v>
      </c>
    </row>
    <row r="1410" spans="3:17">
      <c r="C1410" s="159"/>
      <c r="D1410" s="165" t="s">
        <v>310</v>
      </c>
      <c r="E1410" s="162">
        <v>27941</v>
      </c>
      <c r="F1410" s="166" t="str">
        <f t="shared" ref="F1410:F1473" si="72">IF(E1410="","-",IF(OR(E1410&lt;$E$15,E1410&gt;$E$16),"ERROR - date outside of range","Date check - OK"))</f>
        <v>Date check - OK</v>
      </c>
      <c r="G1410" s="68"/>
      <c r="H1410" s="162" t="s">
        <v>279</v>
      </c>
      <c r="I1410" s="173">
        <v>150735.53351548137</v>
      </c>
      <c r="J1410" s="168">
        <f>IFERROR(MIN('MP Calculations'!$E$30/I1410,1),"-")</f>
        <v>0.24630200300931615</v>
      </c>
      <c r="K1410" s="12"/>
      <c r="L1410" s="159">
        <v>1</v>
      </c>
      <c r="M1410" s="187" t="s">
        <v>284</v>
      </c>
      <c r="N1410" s="272">
        <v>427111.49814799998</v>
      </c>
      <c r="O1410" s="186">
        <f t="shared" ref="O1410:O1473" si="73">IF(N1410="","-",L1410*N1410)</f>
        <v>427111.49814799998</v>
      </c>
      <c r="P1410" s="186">
        <f t="shared" ref="P1410:P1473" si="74">IF(O1410="-","-",IF(OR(E1410&lt;$E$15,E1410&gt;$E$16),0,O1410*J1410))</f>
        <v>105198.41750216222</v>
      </c>
      <c r="Q1410" s="215">
        <f>IF(P1410="-",0,P1410/(1+'General inputs'!$H$30)^'MP Calculations'!$C$40)</f>
        <v>233676.08820093196</v>
      </c>
    </row>
    <row r="1411" spans="3:17">
      <c r="C1411" s="159"/>
      <c r="D1411" s="165" t="s">
        <v>278</v>
      </c>
      <c r="E1411" s="162">
        <v>27970</v>
      </c>
      <c r="F1411" s="166" t="str">
        <f t="shared" si="72"/>
        <v>Date check - OK</v>
      </c>
      <c r="G1411" s="68"/>
      <c r="H1411" s="162" t="s">
        <v>279</v>
      </c>
      <c r="I1411" s="173">
        <v>150735.53351548137</v>
      </c>
      <c r="J1411" s="168">
        <f>IFERROR(MIN('MP Calculations'!$E$30/I1411,1),"-")</f>
        <v>0.24630200300931615</v>
      </c>
      <c r="K1411" s="12"/>
      <c r="L1411" s="159">
        <v>37.465567999999998</v>
      </c>
      <c r="M1411" s="187" t="s">
        <v>280</v>
      </c>
      <c r="N1411" s="272">
        <v>192.78728599999999</v>
      </c>
      <c r="O1411" s="186">
        <f t="shared" si="73"/>
        <v>7222.8851731684472</v>
      </c>
      <c r="P1411" s="186">
        <f t="shared" si="74"/>
        <v>1779.0110856576798</v>
      </c>
      <c r="Q1411" s="215">
        <f>IF(P1411="-",0,P1411/(1+'General inputs'!$H$30)^'MP Calculations'!$C$40)</f>
        <v>3951.6977653588306</v>
      </c>
    </row>
    <row r="1412" spans="3:17">
      <c r="C1412" s="159"/>
      <c r="D1412" s="165" t="s">
        <v>278</v>
      </c>
      <c r="E1412" s="162">
        <v>27970</v>
      </c>
      <c r="F1412" s="166" t="str">
        <f t="shared" si="72"/>
        <v>Date check - OK</v>
      </c>
      <c r="G1412" s="68"/>
      <c r="H1412" s="162" t="s">
        <v>279</v>
      </c>
      <c r="I1412" s="173">
        <v>150735.53351548137</v>
      </c>
      <c r="J1412" s="168">
        <f>IFERROR(MIN('MP Calculations'!$E$30/I1412,1),"-")</f>
        <v>0.24630200300931615</v>
      </c>
      <c r="K1412" s="12"/>
      <c r="L1412" s="159">
        <v>25.887689000000002</v>
      </c>
      <c r="M1412" s="187" t="s">
        <v>280</v>
      </c>
      <c r="N1412" s="272">
        <v>192.78728599999999</v>
      </c>
      <c r="O1412" s="186">
        <f t="shared" si="73"/>
        <v>4990.817303122054</v>
      </c>
      <c r="P1412" s="186">
        <f t="shared" si="74"/>
        <v>1229.2482984125152</v>
      </c>
      <c r="Q1412" s="215">
        <f>IF(P1412="-",0,P1412/(1+'General inputs'!$H$30)^'MP Calculations'!$C$40)</f>
        <v>2730.5157303795418</v>
      </c>
    </row>
    <row r="1413" spans="3:17">
      <c r="C1413" s="159"/>
      <c r="D1413" s="165" t="s">
        <v>278</v>
      </c>
      <c r="E1413" s="162">
        <v>27970</v>
      </c>
      <c r="F1413" s="166" t="str">
        <f t="shared" si="72"/>
        <v>Date check - OK</v>
      </c>
      <c r="G1413" s="68"/>
      <c r="H1413" s="162" t="s">
        <v>279</v>
      </c>
      <c r="I1413" s="173">
        <v>150735.53351548137</v>
      </c>
      <c r="J1413" s="168">
        <f>IFERROR(MIN('MP Calculations'!$E$30/I1413,1),"-")</f>
        <v>0.24630200300931615</v>
      </c>
      <c r="K1413" s="12"/>
      <c r="L1413" s="159">
        <v>0.70037700000000003</v>
      </c>
      <c r="M1413" s="187" t="s">
        <v>280</v>
      </c>
      <c r="N1413" s="272">
        <v>192.78728599999999</v>
      </c>
      <c r="O1413" s="186">
        <f t="shared" si="73"/>
        <v>135.02378100682199</v>
      </c>
      <c r="P1413" s="186">
        <f t="shared" si="74"/>
        <v>33.256627715871517</v>
      </c>
      <c r="Q1413" s="215">
        <f>IF(P1413="-",0,P1413/(1+'General inputs'!$H$30)^'MP Calculations'!$C$40)</f>
        <v>73.872581507605119</v>
      </c>
    </row>
    <row r="1414" spans="3:17">
      <c r="C1414" s="159"/>
      <c r="D1414" s="165" t="s">
        <v>278</v>
      </c>
      <c r="E1414" s="162">
        <v>27970</v>
      </c>
      <c r="F1414" s="166" t="str">
        <f t="shared" si="72"/>
        <v>Date check - OK</v>
      </c>
      <c r="G1414" s="68"/>
      <c r="H1414" s="162" t="s">
        <v>279</v>
      </c>
      <c r="I1414" s="173">
        <v>150735.53351548137</v>
      </c>
      <c r="J1414" s="168">
        <f>IFERROR(MIN('MP Calculations'!$E$30/I1414,1),"-")</f>
        <v>0.24630200300931615</v>
      </c>
      <c r="K1414" s="12"/>
      <c r="L1414" s="159">
        <v>58.94361</v>
      </c>
      <c r="M1414" s="187" t="s">
        <v>280</v>
      </c>
      <c r="N1414" s="272">
        <v>192.78728599999999</v>
      </c>
      <c r="O1414" s="186">
        <f t="shared" si="73"/>
        <v>11363.57859894246</v>
      </c>
      <c r="P1414" s="186">
        <f t="shared" si="74"/>
        <v>2798.8721702733264</v>
      </c>
      <c r="Q1414" s="215">
        <f>IF(P1414="-",0,P1414/(1+'General inputs'!$H$30)^'MP Calculations'!$C$40)</f>
        <v>6217.1039798244201</v>
      </c>
    </row>
    <row r="1415" spans="3:17">
      <c r="C1415" s="159"/>
      <c r="D1415" s="165" t="s">
        <v>278</v>
      </c>
      <c r="E1415" s="162">
        <v>27970</v>
      </c>
      <c r="F1415" s="166" t="str">
        <f t="shared" si="72"/>
        <v>Date check - OK</v>
      </c>
      <c r="G1415" s="68"/>
      <c r="H1415" s="162" t="s">
        <v>279</v>
      </c>
      <c r="I1415" s="173">
        <v>150735.53351548137</v>
      </c>
      <c r="J1415" s="168">
        <f>IFERROR(MIN('MP Calculations'!$E$30/I1415,1),"-")</f>
        <v>0.24630200300931615</v>
      </c>
      <c r="K1415" s="12"/>
      <c r="L1415" s="159">
        <v>30.880413999999998</v>
      </c>
      <c r="M1415" s="187" t="s">
        <v>280</v>
      </c>
      <c r="N1415" s="272">
        <v>192.78728599999999</v>
      </c>
      <c r="O1415" s="186">
        <f t="shared" si="73"/>
        <v>5953.3512056164036</v>
      </c>
      <c r="P1415" s="186">
        <f t="shared" si="74"/>
        <v>1466.3223265612473</v>
      </c>
      <c r="Q1415" s="215">
        <f>IF(P1415="-",0,P1415/(1+'General inputs'!$H$30)^'MP Calculations'!$C$40)</f>
        <v>3257.1256626125501</v>
      </c>
    </row>
    <row r="1416" spans="3:17">
      <c r="C1416" s="159"/>
      <c r="D1416" s="165" t="s">
        <v>278</v>
      </c>
      <c r="E1416" s="162">
        <v>27970</v>
      </c>
      <c r="F1416" s="166" t="str">
        <f t="shared" si="72"/>
        <v>Date check - OK</v>
      </c>
      <c r="G1416" s="68"/>
      <c r="H1416" s="162" t="s">
        <v>279</v>
      </c>
      <c r="I1416" s="173">
        <v>150735.53351548137</v>
      </c>
      <c r="J1416" s="168">
        <f>IFERROR(MIN('MP Calculations'!$E$30/I1416,1),"-")</f>
        <v>0.24630200300931615</v>
      </c>
      <c r="K1416" s="12"/>
      <c r="L1416" s="159">
        <v>36.671957999999997</v>
      </c>
      <c r="M1416" s="187" t="s">
        <v>280</v>
      </c>
      <c r="N1416" s="272">
        <v>192.78728599999999</v>
      </c>
      <c r="O1416" s="186">
        <f t="shared" si="73"/>
        <v>7069.8872551259874</v>
      </c>
      <c r="P1416" s="186">
        <f t="shared" si="74"/>
        <v>1741.3273919875669</v>
      </c>
      <c r="Q1416" s="215">
        <f>IF(P1416="-",0,P1416/(1+'General inputs'!$H$30)^'MP Calculations'!$C$40)</f>
        <v>3867.991390920135</v>
      </c>
    </row>
    <row r="1417" spans="3:17">
      <c r="C1417" s="159"/>
      <c r="D1417" s="165" t="s">
        <v>278</v>
      </c>
      <c r="E1417" s="162">
        <v>27970</v>
      </c>
      <c r="F1417" s="166" t="str">
        <f t="shared" si="72"/>
        <v>Date check - OK</v>
      </c>
      <c r="G1417" s="68"/>
      <c r="H1417" s="162" t="s">
        <v>279</v>
      </c>
      <c r="I1417" s="173">
        <v>150735.53351548137</v>
      </c>
      <c r="J1417" s="168">
        <f>IFERROR(MIN('MP Calculations'!$E$30/I1417,1),"-")</f>
        <v>0.24630200300931615</v>
      </c>
      <c r="K1417" s="12"/>
      <c r="L1417" s="159">
        <v>72.179912000000002</v>
      </c>
      <c r="M1417" s="187" t="s">
        <v>280</v>
      </c>
      <c r="N1417" s="272">
        <v>192.78728599999999</v>
      </c>
      <c r="O1417" s="186">
        <f t="shared" si="73"/>
        <v>13915.369338198832</v>
      </c>
      <c r="P1417" s="186">
        <f t="shared" si="74"/>
        <v>3427.3833406127947</v>
      </c>
      <c r="Q1417" s="215">
        <f>IF(P1417="-",0,P1417/(1+'General inputs'!$H$30)^'MP Calculations'!$C$40)</f>
        <v>7613.2089323775126</v>
      </c>
    </row>
    <row r="1418" spans="3:17">
      <c r="C1418" s="159"/>
      <c r="D1418" s="165" t="s">
        <v>282</v>
      </c>
      <c r="E1418" s="162">
        <v>28004</v>
      </c>
      <c r="F1418" s="166" t="str">
        <f t="shared" si="72"/>
        <v>Date check - OK</v>
      </c>
      <c r="G1418" s="68"/>
      <c r="H1418" s="162" t="s">
        <v>279</v>
      </c>
      <c r="I1418" s="173">
        <v>150735.53351548137</v>
      </c>
      <c r="J1418" s="168">
        <f>IFERROR(MIN('MP Calculations'!$E$30/I1418,1),"-")</f>
        <v>0.24630200300931615</v>
      </c>
      <c r="K1418" s="12"/>
      <c r="L1418" s="159">
        <v>4.8121119999999999</v>
      </c>
      <c r="M1418" s="187" t="s">
        <v>280</v>
      </c>
      <c r="N1418" s="272">
        <v>237.97403299999999</v>
      </c>
      <c r="O1418" s="186">
        <f t="shared" si="73"/>
        <v>1145.157699887696</v>
      </c>
      <c r="P1418" s="186">
        <f t="shared" si="74"/>
        <v>282.05463524388085</v>
      </c>
      <c r="Q1418" s="215">
        <f>IF(P1418="-",0,P1418/(1+'General inputs'!$H$30)^'MP Calculations'!$C$40)</f>
        <v>626.52486023733309</v>
      </c>
    </row>
    <row r="1419" spans="3:17">
      <c r="C1419" s="159"/>
      <c r="D1419" s="165" t="s">
        <v>278</v>
      </c>
      <c r="E1419" s="162">
        <v>28004</v>
      </c>
      <c r="F1419" s="166" t="str">
        <f t="shared" si="72"/>
        <v>Date check - OK</v>
      </c>
      <c r="G1419" s="68"/>
      <c r="H1419" s="162" t="s">
        <v>279</v>
      </c>
      <c r="I1419" s="173">
        <v>150735.53351548137</v>
      </c>
      <c r="J1419" s="168">
        <f>IFERROR(MIN('MP Calculations'!$E$30/I1419,1),"-")</f>
        <v>0.24630200300931615</v>
      </c>
      <c r="K1419" s="12"/>
      <c r="L1419" s="159">
        <v>1.5521879999999999</v>
      </c>
      <c r="M1419" s="187" t="s">
        <v>280</v>
      </c>
      <c r="N1419" s="272">
        <v>192.78728599999999</v>
      </c>
      <c r="O1419" s="186">
        <f t="shared" si="73"/>
        <v>299.24211188176798</v>
      </c>
      <c r="P1419" s="186">
        <f t="shared" si="74"/>
        <v>73.703931541217344</v>
      </c>
      <c r="Q1419" s="215">
        <f>IF(P1419="-",0,P1419/(1+'General inputs'!$H$30)^'MP Calculations'!$C$40)</f>
        <v>163.7177327998015</v>
      </c>
    </row>
    <row r="1420" spans="3:17">
      <c r="C1420" s="159"/>
      <c r="D1420" s="165" t="s">
        <v>282</v>
      </c>
      <c r="E1420" s="162">
        <v>28004</v>
      </c>
      <c r="F1420" s="166" t="str">
        <f t="shared" si="72"/>
        <v>Date check - OK</v>
      </c>
      <c r="G1420" s="68"/>
      <c r="H1420" s="162" t="s">
        <v>279</v>
      </c>
      <c r="I1420" s="173">
        <v>150735.53351548137</v>
      </c>
      <c r="J1420" s="168">
        <f>IFERROR(MIN('MP Calculations'!$E$30/I1420,1),"-")</f>
        <v>0.24630200300931615</v>
      </c>
      <c r="K1420" s="12"/>
      <c r="L1420" s="159">
        <v>1.476534</v>
      </c>
      <c r="M1420" s="187" t="s">
        <v>280</v>
      </c>
      <c r="N1420" s="272">
        <v>237.97403299999999</v>
      </c>
      <c r="O1420" s="186">
        <f t="shared" si="73"/>
        <v>351.37675084162197</v>
      </c>
      <c r="P1420" s="186">
        <f t="shared" si="74"/>
        <v>86.544797543196907</v>
      </c>
      <c r="Q1420" s="215">
        <f>IF(P1420="-",0,P1420/(1+'General inputs'!$H$30)^'MP Calculations'!$C$40)</f>
        <v>192.24100727199828</v>
      </c>
    </row>
    <row r="1421" spans="3:17">
      <c r="C1421" s="159"/>
      <c r="D1421" s="165" t="s">
        <v>282</v>
      </c>
      <c r="E1421" s="162">
        <v>28004</v>
      </c>
      <c r="F1421" s="166" t="str">
        <f t="shared" si="72"/>
        <v>Date check - OK</v>
      </c>
      <c r="G1421" s="68"/>
      <c r="H1421" s="162" t="s">
        <v>279</v>
      </c>
      <c r="I1421" s="173">
        <v>150735.53351548137</v>
      </c>
      <c r="J1421" s="168">
        <f>IFERROR(MIN('MP Calculations'!$E$30/I1421,1),"-")</f>
        <v>0.24630200300931615</v>
      </c>
      <c r="K1421" s="12"/>
      <c r="L1421" s="159">
        <v>9.5295869999999994</v>
      </c>
      <c r="M1421" s="187" t="s">
        <v>280</v>
      </c>
      <c r="N1421" s="272">
        <v>237.97403299999999</v>
      </c>
      <c r="O1421" s="186">
        <f t="shared" si="73"/>
        <v>2267.7942512143709</v>
      </c>
      <c r="P1421" s="186">
        <f t="shared" si="74"/>
        <v>558.56226648711186</v>
      </c>
      <c r="Q1421" s="215">
        <f>IF(P1421="-",0,P1421/(1+'General inputs'!$H$30)^'MP Calculations'!$C$40)</f>
        <v>1240.728221474169</v>
      </c>
    </row>
    <row r="1422" spans="3:17">
      <c r="C1422" s="159"/>
      <c r="D1422" s="165" t="s">
        <v>278</v>
      </c>
      <c r="E1422" s="162">
        <v>28024</v>
      </c>
      <c r="F1422" s="166" t="str">
        <f t="shared" si="72"/>
        <v>Date check - OK</v>
      </c>
      <c r="G1422" s="68"/>
      <c r="H1422" s="162" t="s">
        <v>279</v>
      </c>
      <c r="I1422" s="173">
        <v>150735.53351548137</v>
      </c>
      <c r="J1422" s="168">
        <f>IFERROR(MIN('MP Calculations'!$E$30/I1422,1),"-")</f>
        <v>0.24630200300931615</v>
      </c>
      <c r="K1422" s="12"/>
      <c r="L1422" s="159">
        <v>0.700017</v>
      </c>
      <c r="M1422" s="187" t="s">
        <v>280</v>
      </c>
      <c r="N1422" s="272">
        <v>192.78728599999999</v>
      </c>
      <c r="O1422" s="186">
        <f t="shared" si="73"/>
        <v>134.954377583862</v>
      </c>
      <c r="P1422" s="186">
        <f t="shared" si="74"/>
        <v>33.239533513780763</v>
      </c>
      <c r="Q1422" s="215">
        <f>IF(P1422="-",0,P1422/(1+'General inputs'!$H$30)^'MP Calculations'!$C$40)</f>
        <v>73.834610344441927</v>
      </c>
    </row>
    <row r="1423" spans="3:17">
      <c r="C1423" s="159"/>
      <c r="D1423" s="165" t="s">
        <v>278</v>
      </c>
      <c r="E1423" s="162">
        <v>28024</v>
      </c>
      <c r="F1423" s="166" t="str">
        <f t="shared" si="72"/>
        <v>Date check - OK</v>
      </c>
      <c r="G1423" s="68"/>
      <c r="H1423" s="162" t="s">
        <v>279</v>
      </c>
      <c r="I1423" s="173">
        <v>150735.53351548137</v>
      </c>
      <c r="J1423" s="168">
        <f>IFERROR(MIN('MP Calculations'!$E$30/I1423,1),"-")</f>
        <v>0.24630200300931615</v>
      </c>
      <c r="K1423" s="12"/>
      <c r="L1423" s="159">
        <v>0.99463599999999996</v>
      </c>
      <c r="M1423" s="187" t="s">
        <v>280</v>
      </c>
      <c r="N1423" s="272">
        <v>192.78728599999999</v>
      </c>
      <c r="O1423" s="186">
        <f t="shared" si="73"/>
        <v>191.753174997896</v>
      </c>
      <c r="P1423" s="186">
        <f t="shared" si="74"/>
        <v>47.229191085377707</v>
      </c>
      <c r="Q1423" s="215">
        <f>IF(P1423="-",0,P1423/(1+'General inputs'!$H$30)^'MP Calculations'!$C$40)</f>
        <v>104.90968289992151</v>
      </c>
    </row>
    <row r="1424" spans="3:17">
      <c r="C1424" s="159"/>
      <c r="D1424" s="165" t="s">
        <v>278</v>
      </c>
      <c r="E1424" s="162">
        <v>28024</v>
      </c>
      <c r="F1424" s="166" t="str">
        <f t="shared" si="72"/>
        <v>Date check - OK</v>
      </c>
      <c r="G1424" s="68"/>
      <c r="H1424" s="162" t="s">
        <v>279</v>
      </c>
      <c r="I1424" s="173">
        <v>150735.53351548137</v>
      </c>
      <c r="J1424" s="168">
        <f>IFERROR(MIN('MP Calculations'!$E$30/I1424,1),"-")</f>
        <v>0.24630200300931615</v>
      </c>
      <c r="K1424" s="12"/>
      <c r="L1424" s="159">
        <v>0.87970999999999999</v>
      </c>
      <c r="M1424" s="187" t="s">
        <v>280</v>
      </c>
      <c r="N1424" s="272">
        <v>192.78728599999999</v>
      </c>
      <c r="O1424" s="186">
        <f t="shared" si="73"/>
        <v>169.59690336705998</v>
      </c>
      <c r="P1424" s="186">
        <f t="shared" si="74"/>
        <v>41.772057003484306</v>
      </c>
      <c r="Q1424" s="215">
        <f>IF(P1424="-",0,P1424/(1+'General inputs'!$H$30)^'MP Calculations'!$C$40)</f>
        <v>92.787810961889505</v>
      </c>
    </row>
    <row r="1425" spans="3:17">
      <c r="C1425" s="159"/>
      <c r="D1425" s="165" t="s">
        <v>278</v>
      </c>
      <c r="E1425" s="162">
        <v>28039</v>
      </c>
      <c r="F1425" s="166" t="str">
        <f t="shared" si="72"/>
        <v>Date check - OK</v>
      </c>
      <c r="G1425" s="68"/>
      <c r="H1425" s="162" t="s">
        <v>279</v>
      </c>
      <c r="I1425" s="173">
        <v>150735.53351548137</v>
      </c>
      <c r="J1425" s="168">
        <f>IFERROR(MIN('MP Calculations'!$E$30/I1425,1),"-")</f>
        <v>0.24630200300931615</v>
      </c>
      <c r="K1425" s="12"/>
      <c r="L1425" s="159">
        <v>9.2938890000000001</v>
      </c>
      <c r="M1425" s="187" t="s">
        <v>280</v>
      </c>
      <c r="N1425" s="272">
        <v>192.78728599999999</v>
      </c>
      <c r="O1425" s="186">
        <f t="shared" si="73"/>
        <v>1791.7436366952541</v>
      </c>
      <c r="P1425" s="186">
        <f t="shared" si="74"/>
        <v>441.31004659723754</v>
      </c>
      <c r="Q1425" s="215">
        <f>IF(P1425="-",0,P1425/(1+'General inputs'!$H$30)^'MP Calculations'!$C$40)</f>
        <v>980.2771545540968</v>
      </c>
    </row>
    <row r="1426" spans="3:17">
      <c r="C1426" s="159"/>
      <c r="D1426" s="165" t="s">
        <v>289</v>
      </c>
      <c r="E1426" s="162">
        <v>28117</v>
      </c>
      <c r="F1426" s="166" t="str">
        <f t="shared" si="72"/>
        <v>Date check - OK</v>
      </c>
      <c r="G1426" s="68"/>
      <c r="H1426" s="162" t="s">
        <v>279</v>
      </c>
      <c r="I1426" s="173">
        <v>150735.53351548137</v>
      </c>
      <c r="J1426" s="168">
        <f>IFERROR(MIN('MP Calculations'!$E$30/I1426,1),"-")</f>
        <v>0.24630200300931615</v>
      </c>
      <c r="K1426" s="12"/>
      <c r="L1426" s="159">
        <v>1.3995610000000001</v>
      </c>
      <c r="M1426" s="187" t="s">
        <v>280</v>
      </c>
      <c r="N1426" s="272">
        <v>315.45229399999999</v>
      </c>
      <c r="O1426" s="186">
        <f t="shared" si="73"/>
        <v>441.49472804293401</v>
      </c>
      <c r="P1426" s="186">
        <f t="shared" si="74"/>
        <v>108.74103583502794</v>
      </c>
      <c r="Q1426" s="215">
        <f>IF(P1426="-",0,P1426/(1+'General inputs'!$H$30)^'MP Calculations'!$C$40)</f>
        <v>241.54526735465788</v>
      </c>
    </row>
    <row r="1427" spans="3:17">
      <c r="C1427" s="159"/>
      <c r="D1427" s="165" t="s">
        <v>289</v>
      </c>
      <c r="E1427" s="162">
        <v>28117</v>
      </c>
      <c r="F1427" s="166" t="str">
        <f t="shared" si="72"/>
        <v>Date check - OK</v>
      </c>
      <c r="G1427" s="68"/>
      <c r="H1427" s="162" t="s">
        <v>279</v>
      </c>
      <c r="I1427" s="173">
        <v>150735.53351548137</v>
      </c>
      <c r="J1427" s="168">
        <f>IFERROR(MIN('MP Calculations'!$E$30/I1427,1),"-")</f>
        <v>0.24630200300931615</v>
      </c>
      <c r="K1427" s="12"/>
      <c r="L1427" s="159">
        <v>1.498648</v>
      </c>
      <c r="M1427" s="187" t="s">
        <v>280</v>
      </c>
      <c r="N1427" s="272">
        <v>315.45229399999999</v>
      </c>
      <c r="O1427" s="186">
        <f t="shared" si="73"/>
        <v>472.75194949851198</v>
      </c>
      <c r="P1427" s="186">
        <f t="shared" si="74"/>
        <v>116.43975208804257</v>
      </c>
      <c r="Q1427" s="215">
        <f>IF(P1427="-",0,P1427/(1+'General inputs'!$H$30)^'MP Calculations'!$C$40)</f>
        <v>258.64634112448351</v>
      </c>
    </row>
    <row r="1428" spans="3:17">
      <c r="C1428" s="159"/>
      <c r="D1428" s="165" t="s">
        <v>292</v>
      </c>
      <c r="E1428" s="162">
        <v>28117</v>
      </c>
      <c r="F1428" s="166" t="str">
        <f t="shared" si="72"/>
        <v>Date check - OK</v>
      </c>
      <c r="G1428" s="68"/>
      <c r="H1428" s="162" t="s">
        <v>279</v>
      </c>
      <c r="I1428" s="173">
        <v>150735.53351548137</v>
      </c>
      <c r="J1428" s="168">
        <f>IFERROR(MIN('MP Calculations'!$E$30/I1428,1),"-")</f>
        <v>0.24630200300931615</v>
      </c>
      <c r="K1428" s="12"/>
      <c r="L1428" s="159">
        <v>85.890208000000001</v>
      </c>
      <c r="M1428" s="187" t="s">
        <v>280</v>
      </c>
      <c r="N1428" s="272">
        <v>560.03424299999995</v>
      </c>
      <c r="O1428" s="186">
        <f t="shared" si="73"/>
        <v>48101.457618392538</v>
      </c>
      <c r="P1428" s="186">
        <f t="shared" si="74"/>
        <v>11847.485359077813</v>
      </c>
      <c r="Q1428" s="215">
        <f>IF(P1428="-",0,P1428/(1+'General inputs'!$H$30)^'MP Calculations'!$C$40)</f>
        <v>26316.688971772932</v>
      </c>
    </row>
    <row r="1429" spans="3:17">
      <c r="C1429" s="159"/>
      <c r="D1429" s="165" t="s">
        <v>292</v>
      </c>
      <c r="E1429" s="162">
        <v>28117</v>
      </c>
      <c r="F1429" s="166" t="str">
        <f t="shared" si="72"/>
        <v>Date check - OK</v>
      </c>
      <c r="G1429" s="68"/>
      <c r="H1429" s="162" t="s">
        <v>279</v>
      </c>
      <c r="I1429" s="173">
        <v>150735.53351548137</v>
      </c>
      <c r="J1429" s="168">
        <f>IFERROR(MIN('MP Calculations'!$E$30/I1429,1),"-")</f>
        <v>0.24630200300931615</v>
      </c>
      <c r="K1429" s="12"/>
      <c r="L1429" s="159">
        <v>4.9997670000000003</v>
      </c>
      <c r="M1429" s="187" t="s">
        <v>280</v>
      </c>
      <c r="N1429" s="272">
        <v>560.03424299999995</v>
      </c>
      <c r="O1429" s="186">
        <f t="shared" si="73"/>
        <v>2800.0407270213809</v>
      </c>
      <c r="P1429" s="186">
        <f t="shared" si="74"/>
        <v>689.655639573028</v>
      </c>
      <c r="Q1429" s="215">
        <f>IF(P1429="-",0,P1429/(1+'General inputs'!$H$30)^'MP Calculations'!$C$40)</f>
        <v>1531.924489813021</v>
      </c>
    </row>
    <row r="1430" spans="3:17">
      <c r="C1430" s="159"/>
      <c r="D1430" s="165" t="s">
        <v>289</v>
      </c>
      <c r="E1430" s="162">
        <v>28117</v>
      </c>
      <c r="F1430" s="166" t="str">
        <f t="shared" si="72"/>
        <v>Date check - OK</v>
      </c>
      <c r="G1430" s="68"/>
      <c r="H1430" s="162" t="s">
        <v>279</v>
      </c>
      <c r="I1430" s="173">
        <v>150735.53351548137</v>
      </c>
      <c r="J1430" s="168">
        <f>IFERROR(MIN('MP Calculations'!$E$30/I1430,1),"-")</f>
        <v>0.24630200300931615</v>
      </c>
      <c r="K1430" s="12"/>
      <c r="L1430" s="159">
        <v>1.099218</v>
      </c>
      <c r="M1430" s="187" t="s">
        <v>280</v>
      </c>
      <c r="N1430" s="272">
        <v>315.45229399999999</v>
      </c>
      <c r="O1430" s="186">
        <f t="shared" si="73"/>
        <v>346.75083970609199</v>
      </c>
      <c r="P1430" s="186">
        <f t="shared" si="74"/>
        <v>85.405426364772779</v>
      </c>
      <c r="Q1430" s="215">
        <f>IF(P1430="-",0,P1430/(1+'General inputs'!$H$30)^'MP Calculations'!$C$40)</f>
        <v>189.71013460010127</v>
      </c>
    </row>
    <row r="1431" spans="3:17">
      <c r="C1431" s="159"/>
      <c r="D1431" s="165" t="s">
        <v>292</v>
      </c>
      <c r="E1431" s="162">
        <v>28117</v>
      </c>
      <c r="F1431" s="166" t="str">
        <f t="shared" si="72"/>
        <v>Date check - OK</v>
      </c>
      <c r="G1431" s="68"/>
      <c r="H1431" s="162" t="s">
        <v>279</v>
      </c>
      <c r="I1431" s="173">
        <v>150735.53351548137</v>
      </c>
      <c r="J1431" s="168">
        <f>IFERROR(MIN('MP Calculations'!$E$30/I1431,1),"-")</f>
        <v>0.24630200300931615</v>
      </c>
      <c r="K1431" s="12"/>
      <c r="L1431" s="159">
        <v>1.6986889999999999</v>
      </c>
      <c r="M1431" s="187" t="s">
        <v>280</v>
      </c>
      <c r="N1431" s="272">
        <v>560.03424299999995</v>
      </c>
      <c r="O1431" s="186">
        <f t="shared" si="73"/>
        <v>951.3240082074268</v>
      </c>
      <c r="P1431" s="186">
        <f t="shared" si="74"/>
        <v>234.31300873234034</v>
      </c>
      <c r="Q1431" s="215">
        <f>IF(P1431="-",0,P1431/(1+'General inputs'!$H$30)^'MP Calculations'!$C$40)</f>
        <v>520.47691015921146</v>
      </c>
    </row>
    <row r="1432" spans="3:17">
      <c r="C1432" s="159"/>
      <c r="D1432" s="165" t="s">
        <v>289</v>
      </c>
      <c r="E1432" s="162">
        <v>28117</v>
      </c>
      <c r="F1432" s="166" t="str">
        <f t="shared" si="72"/>
        <v>Date check - OK</v>
      </c>
      <c r="G1432" s="68"/>
      <c r="H1432" s="162" t="s">
        <v>279</v>
      </c>
      <c r="I1432" s="173">
        <v>150735.53351548137</v>
      </c>
      <c r="J1432" s="168">
        <f>IFERROR(MIN('MP Calculations'!$E$30/I1432,1),"-")</f>
        <v>0.24630200300931615</v>
      </c>
      <c r="K1432" s="12"/>
      <c r="L1432" s="159">
        <v>1.4729410000000001</v>
      </c>
      <c r="M1432" s="187" t="s">
        <v>280</v>
      </c>
      <c r="N1432" s="272">
        <v>315.45229399999999</v>
      </c>
      <c r="O1432" s="186">
        <f t="shared" si="73"/>
        <v>464.64261737665402</v>
      </c>
      <c r="P1432" s="186">
        <f t="shared" si="74"/>
        <v>114.44240734336117</v>
      </c>
      <c r="Q1432" s="215">
        <f>IF(P1432="-",0,P1432/(1+'General inputs'!$H$30)^'MP Calculations'!$C$40)</f>
        <v>254.20966120278939</v>
      </c>
    </row>
    <row r="1433" spans="3:17">
      <c r="C1433" s="159"/>
      <c r="D1433" s="165" t="s">
        <v>292</v>
      </c>
      <c r="E1433" s="162">
        <v>28117</v>
      </c>
      <c r="F1433" s="166" t="str">
        <f t="shared" si="72"/>
        <v>Date check - OK</v>
      </c>
      <c r="G1433" s="68"/>
      <c r="H1433" s="162" t="s">
        <v>279</v>
      </c>
      <c r="I1433" s="173">
        <v>150735.53351548137</v>
      </c>
      <c r="J1433" s="168">
        <f>IFERROR(MIN('MP Calculations'!$E$30/I1433,1),"-")</f>
        <v>0.24630200300931615</v>
      </c>
      <c r="K1433" s="12"/>
      <c r="L1433" s="159">
        <v>126.760728</v>
      </c>
      <c r="M1433" s="187" t="s">
        <v>280</v>
      </c>
      <c r="N1433" s="272">
        <v>560.03424299999995</v>
      </c>
      <c r="O1433" s="186">
        <f t="shared" si="73"/>
        <v>70990.348347608902</v>
      </c>
      <c r="P1433" s="186">
        <f t="shared" si="74"/>
        <v>17485.064992345171</v>
      </c>
      <c r="Q1433" s="215">
        <f>IF(P1433="-",0,P1433/(1+'General inputs'!$H$30)^'MP Calculations'!$C$40)</f>
        <v>38839.382629175947</v>
      </c>
    </row>
    <row r="1434" spans="3:17">
      <c r="C1434" s="159"/>
      <c r="D1434" s="165" t="s">
        <v>292</v>
      </c>
      <c r="E1434" s="162">
        <v>28117</v>
      </c>
      <c r="F1434" s="166" t="str">
        <f t="shared" si="72"/>
        <v>Date check - OK</v>
      </c>
      <c r="G1434" s="68"/>
      <c r="H1434" s="162" t="s">
        <v>279</v>
      </c>
      <c r="I1434" s="173">
        <v>150735.53351548137</v>
      </c>
      <c r="J1434" s="168">
        <f>IFERROR(MIN('MP Calculations'!$E$30/I1434,1),"-")</f>
        <v>0.24630200300931615</v>
      </c>
      <c r="K1434" s="12"/>
      <c r="L1434" s="159">
        <v>44.737921999999998</v>
      </c>
      <c r="M1434" s="187" t="s">
        <v>280</v>
      </c>
      <c r="N1434" s="272">
        <v>560.03424299999995</v>
      </c>
      <c r="O1434" s="186">
        <f t="shared" si="73"/>
        <v>25054.768280663044</v>
      </c>
      <c r="P1434" s="186">
        <f t="shared" si="74"/>
        <v>6171.0396124615881</v>
      </c>
      <c r="Q1434" s="215">
        <f>IF(P1434="-",0,P1434/(1+'General inputs'!$H$30)^'MP Calculations'!$C$40)</f>
        <v>13707.66244409884</v>
      </c>
    </row>
    <row r="1435" spans="3:17">
      <c r="C1435" s="159"/>
      <c r="D1435" s="165" t="s">
        <v>289</v>
      </c>
      <c r="E1435" s="162">
        <v>28117</v>
      </c>
      <c r="F1435" s="166" t="str">
        <f t="shared" si="72"/>
        <v>Date check - OK</v>
      </c>
      <c r="G1435" s="68"/>
      <c r="H1435" s="162" t="s">
        <v>279</v>
      </c>
      <c r="I1435" s="173">
        <v>150735.53351548137</v>
      </c>
      <c r="J1435" s="168">
        <f>IFERROR(MIN('MP Calculations'!$E$30/I1435,1),"-")</f>
        <v>0.24630200300931615</v>
      </c>
      <c r="K1435" s="12"/>
      <c r="L1435" s="159">
        <v>1.399786</v>
      </c>
      <c r="M1435" s="187" t="s">
        <v>280</v>
      </c>
      <c r="N1435" s="272">
        <v>315.45229399999999</v>
      </c>
      <c r="O1435" s="186">
        <f t="shared" si="73"/>
        <v>441.56570480908397</v>
      </c>
      <c r="P1435" s="186">
        <f t="shared" si="74"/>
        <v>108.7585175546978</v>
      </c>
      <c r="Q1435" s="215">
        <f>IF(P1435="-",0,P1435/(1+'General inputs'!$H$30)^'MP Calculations'!$C$40)</f>
        <v>241.58409930635898</v>
      </c>
    </row>
    <row r="1436" spans="3:17">
      <c r="C1436" s="159"/>
      <c r="D1436" s="165" t="s">
        <v>289</v>
      </c>
      <c r="E1436" s="162">
        <v>28117</v>
      </c>
      <c r="F1436" s="166" t="str">
        <f t="shared" si="72"/>
        <v>Date check - OK</v>
      </c>
      <c r="G1436" s="68"/>
      <c r="H1436" s="162" t="s">
        <v>279</v>
      </c>
      <c r="I1436" s="173">
        <v>150735.53351548137</v>
      </c>
      <c r="J1436" s="168">
        <f>IFERROR(MIN('MP Calculations'!$E$30/I1436,1),"-")</f>
        <v>0.24630200300931615</v>
      </c>
      <c r="K1436" s="12"/>
      <c r="L1436" s="159">
        <v>0.60129500000000002</v>
      </c>
      <c r="M1436" s="187" t="s">
        <v>280</v>
      </c>
      <c r="N1436" s="272">
        <v>315.45229399999999</v>
      </c>
      <c r="O1436" s="186">
        <f t="shared" si="73"/>
        <v>189.67988712073</v>
      </c>
      <c r="P1436" s="186">
        <f t="shared" si="74"/>
        <v>46.718536128416787</v>
      </c>
      <c r="Q1436" s="215">
        <f>IF(P1436="-",0,P1436/(1+'General inputs'!$H$30)^'MP Calculations'!$C$40)</f>
        <v>103.7753706583843</v>
      </c>
    </row>
    <row r="1437" spans="3:17">
      <c r="C1437" s="159"/>
      <c r="D1437" s="165" t="s">
        <v>289</v>
      </c>
      <c r="E1437" s="162">
        <v>28117</v>
      </c>
      <c r="F1437" s="166" t="str">
        <f t="shared" si="72"/>
        <v>Date check - OK</v>
      </c>
      <c r="G1437" s="68"/>
      <c r="H1437" s="162" t="s">
        <v>279</v>
      </c>
      <c r="I1437" s="173">
        <v>150735.53351548137</v>
      </c>
      <c r="J1437" s="168">
        <f>IFERROR(MIN('MP Calculations'!$E$30/I1437,1),"-")</f>
        <v>0.24630200300931615</v>
      </c>
      <c r="K1437" s="12"/>
      <c r="L1437" s="159">
        <v>0.80057999999999996</v>
      </c>
      <c r="M1437" s="187" t="s">
        <v>280</v>
      </c>
      <c r="N1437" s="272">
        <v>315.45229399999999</v>
      </c>
      <c r="O1437" s="186">
        <f t="shared" si="73"/>
        <v>252.54479753051999</v>
      </c>
      <c r="P1437" s="186">
        <f t="shared" si="74"/>
        <v>62.202289481349268</v>
      </c>
      <c r="Q1437" s="215">
        <f>IF(P1437="-",0,P1437/(1+'General inputs'!$H$30)^'MP Calculations'!$C$40)</f>
        <v>138.16926174621327</v>
      </c>
    </row>
    <row r="1438" spans="3:17">
      <c r="C1438" s="159"/>
      <c r="D1438" s="165" t="s">
        <v>289</v>
      </c>
      <c r="E1438" s="162">
        <v>28117</v>
      </c>
      <c r="F1438" s="166" t="str">
        <f t="shared" si="72"/>
        <v>Date check - OK</v>
      </c>
      <c r="G1438" s="68"/>
      <c r="H1438" s="162" t="s">
        <v>279</v>
      </c>
      <c r="I1438" s="173">
        <v>150735.53351548137</v>
      </c>
      <c r="J1438" s="168">
        <f>IFERROR(MIN('MP Calculations'!$E$30/I1438,1),"-")</f>
        <v>0.24630200300931615</v>
      </c>
      <c r="K1438" s="12"/>
      <c r="L1438" s="159">
        <v>3.7976679999999998</v>
      </c>
      <c r="M1438" s="187" t="s">
        <v>280</v>
      </c>
      <c r="N1438" s="272">
        <v>315.45229399999999</v>
      </c>
      <c r="O1438" s="186">
        <f t="shared" si="73"/>
        <v>1197.983082450392</v>
      </c>
      <c r="P1438" s="186">
        <f t="shared" si="74"/>
        <v>295.06563277880628</v>
      </c>
      <c r="Q1438" s="215">
        <f>IF(P1438="-",0,P1438/(1+'General inputs'!$H$30)^'MP Calculations'!$C$40)</f>
        <v>655.42604601316327</v>
      </c>
    </row>
    <row r="1439" spans="3:17">
      <c r="C1439" s="159"/>
      <c r="D1439" s="165" t="s">
        <v>289</v>
      </c>
      <c r="E1439" s="162">
        <v>28117</v>
      </c>
      <c r="F1439" s="166" t="str">
        <f t="shared" si="72"/>
        <v>Date check - OK</v>
      </c>
      <c r="G1439" s="68"/>
      <c r="H1439" s="162" t="s">
        <v>279</v>
      </c>
      <c r="I1439" s="173">
        <v>150735.53351548137</v>
      </c>
      <c r="J1439" s="168">
        <f>IFERROR(MIN('MP Calculations'!$E$30/I1439,1),"-")</f>
        <v>0.24630200300931615</v>
      </c>
      <c r="K1439" s="12"/>
      <c r="L1439" s="159">
        <v>0.59947099999999998</v>
      </c>
      <c r="M1439" s="187" t="s">
        <v>280</v>
      </c>
      <c r="N1439" s="272">
        <v>315.45229399999999</v>
      </c>
      <c r="O1439" s="186">
        <f t="shared" si="73"/>
        <v>189.104502136474</v>
      </c>
      <c r="P1439" s="186">
        <f t="shared" si="74"/>
        <v>46.576817654293052</v>
      </c>
      <c r="Q1439" s="215">
        <f>IF(P1439="-",0,P1439/(1+'General inputs'!$H$30)^'MP Calculations'!$C$40)</f>
        <v>103.46057296992707</v>
      </c>
    </row>
    <row r="1440" spans="3:17">
      <c r="C1440" s="159"/>
      <c r="D1440" s="165" t="s">
        <v>292</v>
      </c>
      <c r="E1440" s="162">
        <v>28117</v>
      </c>
      <c r="F1440" s="166" t="str">
        <f t="shared" si="72"/>
        <v>Date check - OK</v>
      </c>
      <c r="G1440" s="68"/>
      <c r="H1440" s="162" t="s">
        <v>279</v>
      </c>
      <c r="I1440" s="173">
        <v>150735.53351548137</v>
      </c>
      <c r="J1440" s="168">
        <f>IFERROR(MIN('MP Calculations'!$E$30/I1440,1),"-")</f>
        <v>0.24630200300931615</v>
      </c>
      <c r="K1440" s="12"/>
      <c r="L1440" s="159">
        <v>38.433976999999999</v>
      </c>
      <c r="M1440" s="187" t="s">
        <v>280</v>
      </c>
      <c r="N1440" s="272">
        <v>560.03424299999995</v>
      </c>
      <c r="O1440" s="186">
        <f t="shared" si="73"/>
        <v>21524.343214674409</v>
      </c>
      <c r="P1440" s="186">
        <f t="shared" si="74"/>
        <v>5301.48884723429</v>
      </c>
      <c r="Q1440" s="215">
        <f>IF(P1440="-",0,P1440/(1+'General inputs'!$H$30)^'MP Calculations'!$C$40)</f>
        <v>11776.138889514326</v>
      </c>
    </row>
    <row r="1441" spans="3:17">
      <c r="C1441" s="159"/>
      <c r="D1441" s="165" t="s">
        <v>292</v>
      </c>
      <c r="E1441" s="162">
        <v>28117</v>
      </c>
      <c r="F1441" s="166" t="str">
        <f t="shared" si="72"/>
        <v>Date check - OK</v>
      </c>
      <c r="G1441" s="68"/>
      <c r="H1441" s="162" t="s">
        <v>279</v>
      </c>
      <c r="I1441" s="173">
        <v>150735.53351548137</v>
      </c>
      <c r="J1441" s="168">
        <f>IFERROR(MIN('MP Calculations'!$E$30/I1441,1),"-")</f>
        <v>0.24630200300931615</v>
      </c>
      <c r="K1441" s="12"/>
      <c r="L1441" s="159">
        <v>36.530800999999997</v>
      </c>
      <c r="M1441" s="187" t="s">
        <v>280</v>
      </c>
      <c r="N1441" s="272">
        <v>560.03424299999995</v>
      </c>
      <c r="O1441" s="186">
        <f t="shared" si="73"/>
        <v>20458.499484218639</v>
      </c>
      <c r="P1441" s="186">
        <f t="shared" si="74"/>
        <v>5038.969401528112</v>
      </c>
      <c r="Q1441" s="215">
        <f>IF(P1441="-",0,P1441/(1+'General inputs'!$H$30)^'MP Calculations'!$C$40)</f>
        <v>11193.007331018822</v>
      </c>
    </row>
    <row r="1442" spans="3:17">
      <c r="C1442" s="159"/>
      <c r="D1442" s="165" t="s">
        <v>289</v>
      </c>
      <c r="E1442" s="162">
        <v>28117</v>
      </c>
      <c r="F1442" s="166" t="str">
        <f t="shared" si="72"/>
        <v>Date check - OK</v>
      </c>
      <c r="G1442" s="68"/>
      <c r="H1442" s="162" t="s">
        <v>279</v>
      </c>
      <c r="I1442" s="173">
        <v>150735.53351548137</v>
      </c>
      <c r="J1442" s="168">
        <f>IFERROR(MIN('MP Calculations'!$E$30/I1442,1),"-")</f>
        <v>0.24630200300931615</v>
      </c>
      <c r="K1442" s="12"/>
      <c r="L1442" s="159">
        <v>2.4156230000000001</v>
      </c>
      <c r="M1442" s="187" t="s">
        <v>280</v>
      </c>
      <c r="N1442" s="272">
        <v>315.45229399999999</v>
      </c>
      <c r="O1442" s="186">
        <f t="shared" si="73"/>
        <v>762.01381678916198</v>
      </c>
      <c r="P1442" s="186">
        <f t="shared" si="74"/>
        <v>187.68552939594466</v>
      </c>
      <c r="Q1442" s="215">
        <f>IF(P1442="-",0,P1442/(1+'General inputs'!$H$30)^'MP Calculations'!$C$40)</f>
        <v>416.90380295182609</v>
      </c>
    </row>
    <row r="1443" spans="3:17">
      <c r="C1443" s="159"/>
      <c r="D1443" s="165" t="s">
        <v>292</v>
      </c>
      <c r="E1443" s="162">
        <v>28117</v>
      </c>
      <c r="F1443" s="166" t="str">
        <f t="shared" si="72"/>
        <v>Date check - OK</v>
      </c>
      <c r="G1443" s="68"/>
      <c r="H1443" s="162" t="s">
        <v>279</v>
      </c>
      <c r="I1443" s="173">
        <v>150735.53351548137</v>
      </c>
      <c r="J1443" s="168">
        <f>IFERROR(MIN('MP Calculations'!$E$30/I1443,1),"-")</f>
        <v>0.24630200300931615</v>
      </c>
      <c r="K1443" s="12"/>
      <c r="L1443" s="159">
        <v>1.600195</v>
      </c>
      <c r="M1443" s="187" t="s">
        <v>280</v>
      </c>
      <c r="N1443" s="272">
        <v>560.03424299999995</v>
      </c>
      <c r="O1443" s="186">
        <f t="shared" si="73"/>
        <v>896.1639954773849</v>
      </c>
      <c r="P1443" s="186">
        <f t="shared" si="74"/>
        <v>220.72698711091164</v>
      </c>
      <c r="Q1443" s="215">
        <f>IF(P1443="-",0,P1443/(1+'General inputs'!$H$30)^'MP Calculations'!$C$40)</f>
        <v>490.29842970209347</v>
      </c>
    </row>
    <row r="1444" spans="3:17">
      <c r="C1444" s="159"/>
      <c r="D1444" s="165" t="s">
        <v>289</v>
      </c>
      <c r="E1444" s="162">
        <v>28117</v>
      </c>
      <c r="F1444" s="166" t="str">
        <f t="shared" si="72"/>
        <v>Date check - OK</v>
      </c>
      <c r="G1444" s="68"/>
      <c r="H1444" s="162" t="s">
        <v>279</v>
      </c>
      <c r="I1444" s="173">
        <v>150735.53351548137</v>
      </c>
      <c r="J1444" s="168">
        <f>IFERROR(MIN('MP Calculations'!$E$30/I1444,1),"-")</f>
        <v>0.24630200300931615</v>
      </c>
      <c r="K1444" s="12"/>
      <c r="L1444" s="159">
        <v>1.3003279999999999</v>
      </c>
      <c r="M1444" s="187" t="s">
        <v>280</v>
      </c>
      <c r="N1444" s="272">
        <v>315.45229399999999</v>
      </c>
      <c r="O1444" s="186">
        <f t="shared" si="73"/>
        <v>410.19145055243195</v>
      </c>
      <c r="P1444" s="186">
        <f t="shared" si="74"/>
        <v>101.03097588836086</v>
      </c>
      <c r="Q1444" s="215">
        <f>IF(P1444="-",0,P1444/(1+'General inputs'!$H$30)^'MP Calculations'!$C$40)</f>
        <v>224.41899596283946</v>
      </c>
    </row>
    <row r="1445" spans="3:17">
      <c r="C1445" s="159"/>
      <c r="D1445" s="165" t="s">
        <v>292</v>
      </c>
      <c r="E1445" s="162">
        <v>28117</v>
      </c>
      <c r="F1445" s="166" t="str">
        <f t="shared" si="72"/>
        <v>Date check - OK</v>
      </c>
      <c r="G1445" s="68"/>
      <c r="H1445" s="162" t="s">
        <v>279</v>
      </c>
      <c r="I1445" s="173">
        <v>150735.53351548137</v>
      </c>
      <c r="J1445" s="168">
        <f>IFERROR(MIN('MP Calculations'!$E$30/I1445,1),"-")</f>
        <v>0.24630200300931615</v>
      </c>
      <c r="K1445" s="12"/>
      <c r="L1445" s="159">
        <v>397.80654600000003</v>
      </c>
      <c r="M1445" s="187" t="s">
        <v>280</v>
      </c>
      <c r="N1445" s="272">
        <v>560.03424299999995</v>
      </c>
      <c r="O1445" s="186">
        <f t="shared" si="73"/>
        <v>222785.28784955468</v>
      </c>
      <c r="P1445" s="186">
        <f t="shared" si="74"/>
        <v>54872.462638352379</v>
      </c>
      <c r="Q1445" s="215">
        <f>IF(P1445="-",0,P1445/(1+'General inputs'!$H$30)^'MP Calculations'!$C$40)</f>
        <v>121887.59796713127</v>
      </c>
    </row>
    <row r="1446" spans="3:17">
      <c r="C1446" s="159"/>
      <c r="D1446" s="165" t="s">
        <v>292</v>
      </c>
      <c r="E1446" s="162">
        <v>28117</v>
      </c>
      <c r="F1446" s="166" t="str">
        <f t="shared" si="72"/>
        <v>Date check - OK</v>
      </c>
      <c r="G1446" s="68"/>
      <c r="H1446" s="162" t="s">
        <v>279</v>
      </c>
      <c r="I1446" s="173">
        <v>150735.53351548137</v>
      </c>
      <c r="J1446" s="168">
        <f>IFERROR(MIN('MP Calculations'!$E$30/I1446,1),"-")</f>
        <v>0.24630200300931615</v>
      </c>
      <c r="K1446" s="12"/>
      <c r="L1446" s="159">
        <v>23.195405000000001</v>
      </c>
      <c r="M1446" s="187" t="s">
        <v>280</v>
      </c>
      <c r="N1446" s="272">
        <v>560.03424299999995</v>
      </c>
      <c r="O1446" s="186">
        <f t="shared" si="73"/>
        <v>12990.221080253414</v>
      </c>
      <c r="P1446" s="186">
        <f t="shared" si="74"/>
        <v>3199.5174716002584</v>
      </c>
      <c r="Q1446" s="215">
        <f>IF(P1446="-",0,P1446/(1+'General inputs'!$H$30)^'MP Calculations'!$C$40)</f>
        <v>7107.052982795276</v>
      </c>
    </row>
    <row r="1447" spans="3:17">
      <c r="C1447" s="159"/>
      <c r="D1447" s="165" t="s">
        <v>292</v>
      </c>
      <c r="E1447" s="162">
        <v>28117</v>
      </c>
      <c r="F1447" s="166" t="str">
        <f t="shared" si="72"/>
        <v>Date check - OK</v>
      </c>
      <c r="G1447" s="68"/>
      <c r="H1447" s="162" t="s">
        <v>279</v>
      </c>
      <c r="I1447" s="173">
        <v>150735.53351548137</v>
      </c>
      <c r="J1447" s="168">
        <f>IFERROR(MIN('MP Calculations'!$E$30/I1447,1),"-")</f>
        <v>0.24630200300931615</v>
      </c>
      <c r="K1447" s="12"/>
      <c r="L1447" s="159">
        <v>20.595814000000001</v>
      </c>
      <c r="M1447" s="187" t="s">
        <v>280</v>
      </c>
      <c r="N1447" s="272">
        <v>560.03424299999995</v>
      </c>
      <c r="O1447" s="186">
        <f t="shared" si="73"/>
        <v>11534.361102458801</v>
      </c>
      <c r="P1447" s="186">
        <f t="shared" si="74"/>
        <v>2840.9362429683465</v>
      </c>
      <c r="Q1447" s="215">
        <f>IF(P1447="-",0,P1447/(1+'General inputs'!$H$30)^'MP Calculations'!$C$40)</f>
        <v>6310.5404420313725</v>
      </c>
    </row>
    <row r="1448" spans="3:17">
      <c r="C1448" s="159"/>
      <c r="D1448" s="165" t="s">
        <v>292</v>
      </c>
      <c r="E1448" s="162">
        <v>28117</v>
      </c>
      <c r="F1448" s="166" t="str">
        <f t="shared" si="72"/>
        <v>Date check - OK</v>
      </c>
      <c r="G1448" s="68"/>
      <c r="H1448" s="162" t="s">
        <v>279</v>
      </c>
      <c r="I1448" s="173">
        <v>150735.53351548137</v>
      </c>
      <c r="J1448" s="168">
        <f>IFERROR(MIN('MP Calculations'!$E$30/I1448,1),"-")</f>
        <v>0.24630200300931615</v>
      </c>
      <c r="K1448" s="12"/>
      <c r="L1448" s="159">
        <v>33.692735999999996</v>
      </c>
      <c r="M1448" s="187" t="s">
        <v>280</v>
      </c>
      <c r="N1448" s="272">
        <v>560.03424299999995</v>
      </c>
      <c r="O1448" s="186">
        <f t="shared" si="73"/>
        <v>18869.085900358845</v>
      </c>
      <c r="P1448" s="186">
        <f t="shared" si="74"/>
        <v>4647.4936522132293</v>
      </c>
      <c r="Q1448" s="215">
        <f>IF(P1448="-",0,P1448/(1+'General inputs'!$H$30)^'MP Calculations'!$C$40)</f>
        <v>10323.426553118334</v>
      </c>
    </row>
    <row r="1449" spans="3:17">
      <c r="C1449" s="159"/>
      <c r="D1449" s="165" t="s">
        <v>292</v>
      </c>
      <c r="E1449" s="162">
        <v>28117</v>
      </c>
      <c r="F1449" s="166" t="str">
        <f t="shared" si="72"/>
        <v>Date check - OK</v>
      </c>
      <c r="G1449" s="68"/>
      <c r="H1449" s="162" t="s">
        <v>279</v>
      </c>
      <c r="I1449" s="173">
        <v>150735.53351548137</v>
      </c>
      <c r="J1449" s="168">
        <f>IFERROR(MIN('MP Calculations'!$E$30/I1449,1),"-")</f>
        <v>0.24630200300931615</v>
      </c>
      <c r="K1449" s="12"/>
      <c r="L1449" s="159">
        <v>5.1977180000000001</v>
      </c>
      <c r="M1449" s="187" t="s">
        <v>280</v>
      </c>
      <c r="N1449" s="272">
        <v>560.03424299999995</v>
      </c>
      <c r="O1449" s="186">
        <f t="shared" si="73"/>
        <v>2910.9000654574738</v>
      </c>
      <c r="P1449" s="186">
        <f t="shared" si="74"/>
        <v>716.96051668212533</v>
      </c>
      <c r="Q1449" s="215">
        <f>IF(P1449="-",0,P1449/(1+'General inputs'!$H$30)^'MP Calculations'!$C$40)</f>
        <v>1592.5765131339031</v>
      </c>
    </row>
    <row r="1450" spans="3:17">
      <c r="C1450" s="159"/>
      <c r="D1450" s="165" t="s">
        <v>292</v>
      </c>
      <c r="E1450" s="162">
        <v>28117</v>
      </c>
      <c r="F1450" s="166" t="str">
        <f t="shared" si="72"/>
        <v>Date check - OK</v>
      </c>
      <c r="G1450" s="68"/>
      <c r="H1450" s="162" t="s">
        <v>279</v>
      </c>
      <c r="I1450" s="173">
        <v>150735.53351548137</v>
      </c>
      <c r="J1450" s="168">
        <f>IFERROR(MIN('MP Calculations'!$E$30/I1450,1),"-")</f>
        <v>0.24630200300931615</v>
      </c>
      <c r="K1450" s="12"/>
      <c r="L1450" s="159">
        <v>2.0000270000000002</v>
      </c>
      <c r="M1450" s="187" t="s">
        <v>280</v>
      </c>
      <c r="N1450" s="272">
        <v>560.03424299999995</v>
      </c>
      <c r="O1450" s="186">
        <f t="shared" si="73"/>
        <v>1120.0836069245611</v>
      </c>
      <c r="P1450" s="186">
        <f t="shared" si="74"/>
        <v>275.87883592341893</v>
      </c>
      <c r="Q1450" s="215">
        <f>IF(P1450="-",0,P1450/(1+'General inputs'!$H$30)^'MP Calculations'!$C$40)</f>
        <v>612.80662510618333</v>
      </c>
    </row>
    <row r="1451" spans="3:17">
      <c r="C1451" s="159"/>
      <c r="D1451" s="165" t="s">
        <v>292</v>
      </c>
      <c r="E1451" s="162">
        <v>28117</v>
      </c>
      <c r="F1451" s="166" t="str">
        <f t="shared" si="72"/>
        <v>Date check - OK</v>
      </c>
      <c r="G1451" s="68"/>
      <c r="H1451" s="162" t="s">
        <v>279</v>
      </c>
      <c r="I1451" s="173">
        <v>150735.53351548137</v>
      </c>
      <c r="J1451" s="168">
        <f>IFERROR(MIN('MP Calculations'!$E$30/I1451,1),"-")</f>
        <v>0.24630200300931615</v>
      </c>
      <c r="K1451" s="12"/>
      <c r="L1451" s="159">
        <v>21.241796999999998</v>
      </c>
      <c r="M1451" s="187" t="s">
        <v>280</v>
      </c>
      <c r="N1451" s="272">
        <v>560.03424299999995</v>
      </c>
      <c r="O1451" s="186">
        <f t="shared" si="73"/>
        <v>11896.13370285467</v>
      </c>
      <c r="P1451" s="186">
        <f t="shared" si="74"/>
        <v>2930.0415590797379</v>
      </c>
      <c r="Q1451" s="215">
        <f>IF(P1451="-",0,P1451/(1+'General inputs'!$H$30)^'MP Calculations'!$C$40)</f>
        <v>6508.4691010474589</v>
      </c>
    </row>
    <row r="1452" spans="3:17">
      <c r="C1452" s="159"/>
      <c r="D1452" s="165" t="s">
        <v>292</v>
      </c>
      <c r="E1452" s="162">
        <v>28117</v>
      </c>
      <c r="F1452" s="166" t="str">
        <f t="shared" si="72"/>
        <v>Date check - OK</v>
      </c>
      <c r="G1452" s="68"/>
      <c r="H1452" s="162" t="s">
        <v>279</v>
      </c>
      <c r="I1452" s="173">
        <v>150735.53351548137</v>
      </c>
      <c r="J1452" s="168">
        <f>IFERROR(MIN('MP Calculations'!$E$30/I1452,1),"-")</f>
        <v>0.24630200300931615</v>
      </c>
      <c r="K1452" s="12"/>
      <c r="L1452" s="159">
        <v>31.842131999999999</v>
      </c>
      <c r="M1452" s="187" t="s">
        <v>280</v>
      </c>
      <c r="N1452" s="272">
        <v>560.03424299999995</v>
      </c>
      <c r="O1452" s="186">
        <f t="shared" si="73"/>
        <v>17832.684290126075</v>
      </c>
      <c r="P1452" s="186">
        <f t="shared" si="74"/>
        <v>4392.2258596908177</v>
      </c>
      <c r="Q1452" s="215">
        <f>IF(P1452="-",0,P1452/(1+'General inputs'!$H$30)^'MP Calculations'!$C$40)</f>
        <v>9756.4030121121377</v>
      </c>
    </row>
    <row r="1453" spans="3:17">
      <c r="C1453" s="159"/>
      <c r="D1453" s="165" t="s">
        <v>278</v>
      </c>
      <c r="E1453" s="162">
        <v>28126</v>
      </c>
      <c r="F1453" s="166" t="str">
        <f t="shared" si="72"/>
        <v>Date check - OK</v>
      </c>
      <c r="G1453" s="68"/>
      <c r="H1453" s="162" t="s">
        <v>279</v>
      </c>
      <c r="I1453" s="173">
        <v>150735.53351548137</v>
      </c>
      <c r="J1453" s="168">
        <f>IFERROR(MIN('MP Calculations'!$E$30/I1453,1),"-")</f>
        <v>0.24630200300931615</v>
      </c>
      <c r="K1453" s="12"/>
      <c r="L1453" s="159">
        <v>1.221714</v>
      </c>
      <c r="M1453" s="187" t="s">
        <v>280</v>
      </c>
      <c r="N1453" s="272">
        <v>192.78728599999999</v>
      </c>
      <c r="O1453" s="186">
        <f t="shared" si="73"/>
        <v>235.53092632820398</v>
      </c>
      <c r="P1453" s="186">
        <f t="shared" si="74"/>
        <v>58.011738925276319</v>
      </c>
      <c r="Q1453" s="215">
        <f>IF(P1453="-",0,P1453/(1+'General inputs'!$H$30)^'MP Calculations'!$C$40)</f>
        <v>128.86083786872251</v>
      </c>
    </row>
    <row r="1454" spans="3:17">
      <c r="C1454" s="159"/>
      <c r="D1454" s="165" t="s">
        <v>278</v>
      </c>
      <c r="E1454" s="162">
        <v>28126</v>
      </c>
      <c r="F1454" s="166" t="str">
        <f t="shared" si="72"/>
        <v>Date check - OK</v>
      </c>
      <c r="G1454" s="68"/>
      <c r="H1454" s="162" t="s">
        <v>279</v>
      </c>
      <c r="I1454" s="173">
        <v>150735.53351548137</v>
      </c>
      <c r="J1454" s="168">
        <f>IFERROR(MIN('MP Calculations'!$E$30/I1454,1),"-")</f>
        <v>0.24630200300931615</v>
      </c>
      <c r="K1454" s="12"/>
      <c r="L1454" s="159">
        <v>1.4361470000000001</v>
      </c>
      <c r="M1454" s="187" t="s">
        <v>280</v>
      </c>
      <c r="N1454" s="272">
        <v>192.78728599999999</v>
      </c>
      <c r="O1454" s="186">
        <f t="shared" si="73"/>
        <v>276.87088242704198</v>
      </c>
      <c r="P1454" s="186">
        <f t="shared" si="74"/>
        <v>68.193852916737313</v>
      </c>
      <c r="Q1454" s="215">
        <f>IF(P1454="-",0,P1454/(1+'General inputs'!$H$30)^'MP Calculations'!$C$40)</f>
        <v>151.47825573141688</v>
      </c>
    </row>
    <row r="1455" spans="3:17">
      <c r="C1455" s="159"/>
      <c r="D1455" s="165" t="s">
        <v>282</v>
      </c>
      <c r="E1455" s="162">
        <v>28126</v>
      </c>
      <c r="F1455" s="166" t="str">
        <f t="shared" si="72"/>
        <v>Date check - OK</v>
      </c>
      <c r="G1455" s="68"/>
      <c r="H1455" s="162" t="s">
        <v>279</v>
      </c>
      <c r="I1455" s="173">
        <v>150735.53351548137</v>
      </c>
      <c r="J1455" s="168">
        <f>IFERROR(MIN('MP Calculations'!$E$30/I1455,1),"-")</f>
        <v>0.24630200300931615</v>
      </c>
      <c r="K1455" s="12"/>
      <c r="L1455" s="159">
        <v>3.1521159999999999</v>
      </c>
      <c r="M1455" s="187" t="s">
        <v>280</v>
      </c>
      <c r="N1455" s="272">
        <v>237.97403299999999</v>
      </c>
      <c r="O1455" s="186">
        <f t="shared" si="73"/>
        <v>750.12175700382795</v>
      </c>
      <c r="P1455" s="186">
        <f t="shared" si="74"/>
        <v>184.75649125091036</v>
      </c>
      <c r="Q1455" s="215">
        <f>IF(P1455="-",0,P1455/(1+'General inputs'!$H$30)^'MP Calculations'!$C$40)</f>
        <v>410.39756272336581</v>
      </c>
    </row>
    <row r="1456" spans="3:17">
      <c r="C1456" s="159"/>
      <c r="D1456" s="165" t="s">
        <v>278</v>
      </c>
      <c r="E1456" s="162">
        <v>28126</v>
      </c>
      <c r="F1456" s="166" t="str">
        <f t="shared" si="72"/>
        <v>Date check - OK</v>
      </c>
      <c r="G1456" s="68"/>
      <c r="H1456" s="162" t="s">
        <v>279</v>
      </c>
      <c r="I1456" s="173">
        <v>150735.53351548137</v>
      </c>
      <c r="J1456" s="168">
        <f>IFERROR(MIN('MP Calculations'!$E$30/I1456,1),"-")</f>
        <v>0.24630200300931615</v>
      </c>
      <c r="K1456" s="12"/>
      <c r="L1456" s="159">
        <v>0.75949699999999998</v>
      </c>
      <c r="M1456" s="187" t="s">
        <v>280</v>
      </c>
      <c r="N1456" s="272">
        <v>192.78728599999999</v>
      </c>
      <c r="O1456" s="186">
        <f t="shared" si="73"/>
        <v>146.421365355142</v>
      </c>
      <c r="P1456" s="186">
        <f t="shared" si="74"/>
        <v>36.063875570330367</v>
      </c>
      <c r="Q1456" s="215">
        <f>IF(P1456="-",0,P1456/(1+'General inputs'!$H$30)^'MP Calculations'!$C$40)</f>
        <v>80.108290302624965</v>
      </c>
    </row>
    <row r="1457" spans="3:17">
      <c r="C1457" s="159"/>
      <c r="D1457" s="165" t="s">
        <v>291</v>
      </c>
      <c r="E1457" s="162">
        <v>28126</v>
      </c>
      <c r="F1457" s="166" t="str">
        <f t="shared" si="72"/>
        <v>Date check - OK</v>
      </c>
      <c r="G1457" s="68"/>
      <c r="H1457" s="162" t="s">
        <v>279</v>
      </c>
      <c r="I1457" s="173">
        <v>150735.53351548137</v>
      </c>
      <c r="J1457" s="168">
        <f>IFERROR(MIN('MP Calculations'!$E$30/I1457,1),"-")</f>
        <v>0.24630200300931615</v>
      </c>
      <c r="K1457" s="12"/>
      <c r="L1457" s="159">
        <v>12.654256999999999</v>
      </c>
      <c r="M1457" s="187" t="s">
        <v>280</v>
      </c>
      <c r="N1457" s="272">
        <v>297.51652200000001</v>
      </c>
      <c r="O1457" s="186">
        <f t="shared" si="73"/>
        <v>3764.8505311341542</v>
      </c>
      <c r="P1457" s="186">
        <f t="shared" si="74"/>
        <v>927.29022684902998</v>
      </c>
      <c r="Q1457" s="215">
        <f>IF(P1457="-",0,P1457/(1+'General inputs'!$H$30)^'MP Calculations'!$C$40)</f>
        <v>2059.7795858724057</v>
      </c>
    </row>
    <row r="1458" spans="3:17">
      <c r="C1458" s="159"/>
      <c r="D1458" s="165" t="s">
        <v>282</v>
      </c>
      <c r="E1458" s="162">
        <v>28126</v>
      </c>
      <c r="F1458" s="166" t="str">
        <f t="shared" si="72"/>
        <v>Date check - OK</v>
      </c>
      <c r="G1458" s="68"/>
      <c r="H1458" s="162" t="s">
        <v>279</v>
      </c>
      <c r="I1458" s="173">
        <v>150735.53351548137</v>
      </c>
      <c r="J1458" s="168">
        <f>IFERROR(MIN('MP Calculations'!$E$30/I1458,1),"-")</f>
        <v>0.24630200300931615</v>
      </c>
      <c r="K1458" s="12"/>
      <c r="L1458" s="159">
        <v>0.59976099999999999</v>
      </c>
      <c r="M1458" s="187" t="s">
        <v>280</v>
      </c>
      <c r="N1458" s="272">
        <v>237.97403299999999</v>
      </c>
      <c r="O1458" s="186">
        <f t="shared" si="73"/>
        <v>142.72754400611299</v>
      </c>
      <c r="P1458" s="186">
        <f t="shared" si="74"/>
        <v>35.154079973305947</v>
      </c>
      <c r="Q1458" s="215">
        <f>IF(P1458="-",0,P1458/(1+'General inputs'!$H$30)^'MP Calculations'!$C$40)</f>
        <v>78.087371345638488</v>
      </c>
    </row>
    <row r="1459" spans="3:17">
      <c r="C1459" s="159"/>
      <c r="D1459" s="165" t="s">
        <v>282</v>
      </c>
      <c r="E1459" s="162">
        <v>28126</v>
      </c>
      <c r="F1459" s="166" t="str">
        <f t="shared" si="72"/>
        <v>Date check - OK</v>
      </c>
      <c r="G1459" s="68"/>
      <c r="H1459" s="162" t="s">
        <v>279</v>
      </c>
      <c r="I1459" s="173">
        <v>150735.53351548137</v>
      </c>
      <c r="J1459" s="168">
        <f>IFERROR(MIN('MP Calculations'!$E$30/I1459,1),"-")</f>
        <v>0.24630200300931615</v>
      </c>
      <c r="K1459" s="12"/>
      <c r="L1459" s="159">
        <v>0.60005699999999995</v>
      </c>
      <c r="M1459" s="187" t="s">
        <v>280</v>
      </c>
      <c r="N1459" s="272">
        <v>237.97403299999999</v>
      </c>
      <c r="O1459" s="186">
        <f t="shared" si="73"/>
        <v>142.79798431988098</v>
      </c>
      <c r="P1459" s="186">
        <f t="shared" si="74"/>
        <v>35.171429563679609</v>
      </c>
      <c r="Q1459" s="215">
        <f>IF(P1459="-",0,P1459/(1+'General inputs'!$H$30)^'MP Calculations'!$C$40)</f>
        <v>78.125909799986644</v>
      </c>
    </row>
    <row r="1460" spans="3:17">
      <c r="C1460" s="159"/>
      <c r="D1460" s="165" t="s">
        <v>282</v>
      </c>
      <c r="E1460" s="162">
        <v>28126</v>
      </c>
      <c r="F1460" s="166" t="str">
        <f t="shared" si="72"/>
        <v>Date check - OK</v>
      </c>
      <c r="G1460" s="68"/>
      <c r="H1460" s="162" t="s">
        <v>279</v>
      </c>
      <c r="I1460" s="173">
        <v>150735.53351548137</v>
      </c>
      <c r="J1460" s="168">
        <f>IFERROR(MIN('MP Calculations'!$E$30/I1460,1),"-")</f>
        <v>0.24630200300931615</v>
      </c>
      <c r="K1460" s="12"/>
      <c r="L1460" s="159">
        <v>0.40023199999999998</v>
      </c>
      <c r="M1460" s="187" t="s">
        <v>280</v>
      </c>
      <c r="N1460" s="272">
        <v>237.97403299999999</v>
      </c>
      <c r="O1460" s="186">
        <f t="shared" si="73"/>
        <v>95.244823175655995</v>
      </c>
      <c r="P1460" s="186">
        <f t="shared" si="74"/>
        <v>23.458990724432208</v>
      </c>
      <c r="Q1460" s="215">
        <f>IF(P1460="-",0,P1460/(1+'General inputs'!$H$30)^'MP Calculations'!$C$40)</f>
        <v>52.109198177953523</v>
      </c>
    </row>
    <row r="1461" spans="3:17">
      <c r="C1461" s="159"/>
      <c r="D1461" s="165" t="s">
        <v>292</v>
      </c>
      <c r="E1461" s="162">
        <v>28126</v>
      </c>
      <c r="F1461" s="166" t="str">
        <f t="shared" si="72"/>
        <v>Date check - OK</v>
      </c>
      <c r="G1461" s="68"/>
      <c r="H1461" s="162" t="s">
        <v>279</v>
      </c>
      <c r="I1461" s="173">
        <v>150735.53351548137</v>
      </c>
      <c r="J1461" s="168">
        <f>IFERROR(MIN('MP Calculations'!$E$30/I1461,1),"-")</f>
        <v>0.24630200300931615</v>
      </c>
      <c r="K1461" s="12"/>
      <c r="L1461" s="159">
        <v>5.0267460000000002</v>
      </c>
      <c r="M1461" s="187" t="s">
        <v>280</v>
      </c>
      <c r="N1461" s="272">
        <v>560.03424299999995</v>
      </c>
      <c r="O1461" s="186">
        <f t="shared" si="73"/>
        <v>2815.149890863278</v>
      </c>
      <c r="P1461" s="186">
        <f t="shared" si="74"/>
        <v>693.37705689108316</v>
      </c>
      <c r="Q1461" s="215">
        <f>IF(P1461="-",0,P1461/(1+'General inputs'!$H$30)^'MP Calculations'!$C$40)</f>
        <v>1540.1908331867553</v>
      </c>
    </row>
    <row r="1462" spans="3:17">
      <c r="C1462" s="159"/>
      <c r="D1462" s="165" t="s">
        <v>292</v>
      </c>
      <c r="E1462" s="162">
        <v>28126</v>
      </c>
      <c r="F1462" s="166" t="str">
        <f t="shared" si="72"/>
        <v>Date check - OK</v>
      </c>
      <c r="G1462" s="68"/>
      <c r="H1462" s="162" t="s">
        <v>279</v>
      </c>
      <c r="I1462" s="173">
        <v>150735.53351548137</v>
      </c>
      <c r="J1462" s="168">
        <f>IFERROR(MIN('MP Calculations'!$E$30/I1462,1),"-")</f>
        <v>0.24630200300931615</v>
      </c>
      <c r="K1462" s="12"/>
      <c r="L1462" s="159">
        <v>33.262920999999999</v>
      </c>
      <c r="M1462" s="187" t="s">
        <v>280</v>
      </c>
      <c r="N1462" s="272">
        <v>560.03424299999995</v>
      </c>
      <c r="O1462" s="186">
        <f t="shared" si="73"/>
        <v>18628.374782203802</v>
      </c>
      <c r="P1462" s="186">
        <f t="shared" si="74"/>
        <v>4588.2060216650298</v>
      </c>
      <c r="Q1462" s="215">
        <f>IF(P1462="-",0,P1462/(1+'General inputs'!$H$30)^'MP Calculations'!$C$40)</f>
        <v>10191.731591215314</v>
      </c>
    </row>
    <row r="1463" spans="3:17">
      <c r="C1463" s="159"/>
      <c r="D1463" s="165" t="s">
        <v>292</v>
      </c>
      <c r="E1463" s="162">
        <v>28126</v>
      </c>
      <c r="F1463" s="166" t="str">
        <f t="shared" si="72"/>
        <v>Date check - OK</v>
      </c>
      <c r="G1463" s="68"/>
      <c r="H1463" s="162" t="s">
        <v>279</v>
      </c>
      <c r="I1463" s="173">
        <v>150735.53351548137</v>
      </c>
      <c r="J1463" s="168">
        <f>IFERROR(MIN('MP Calculations'!$E$30/I1463,1),"-")</f>
        <v>0.24630200300931615</v>
      </c>
      <c r="K1463" s="12"/>
      <c r="L1463" s="159">
        <v>3.1534119999999999</v>
      </c>
      <c r="M1463" s="187" t="s">
        <v>280</v>
      </c>
      <c r="N1463" s="272">
        <v>560.03424299999995</v>
      </c>
      <c r="O1463" s="186">
        <f t="shared" si="73"/>
        <v>1766.0187022871157</v>
      </c>
      <c r="P1463" s="186">
        <f t="shared" si="74"/>
        <v>434.97394372522979</v>
      </c>
      <c r="Q1463" s="215">
        <f>IF(P1463="-",0,P1463/(1+'General inputs'!$H$30)^'MP Calculations'!$C$40)</f>
        <v>966.20283890634448</v>
      </c>
    </row>
    <row r="1464" spans="3:17">
      <c r="C1464" s="159"/>
      <c r="D1464" s="165" t="s">
        <v>281</v>
      </c>
      <c r="E1464" s="162">
        <v>28126</v>
      </c>
      <c r="F1464" s="166" t="str">
        <f t="shared" si="72"/>
        <v>Date check - OK</v>
      </c>
      <c r="G1464" s="68"/>
      <c r="H1464" s="162" t="s">
        <v>279</v>
      </c>
      <c r="I1464" s="173">
        <v>150735.53351548137</v>
      </c>
      <c r="J1464" s="168">
        <f>IFERROR(MIN('MP Calculations'!$E$30/I1464,1),"-")</f>
        <v>0.24630200300931615</v>
      </c>
      <c r="K1464" s="12"/>
      <c r="L1464" s="159">
        <v>2.105807</v>
      </c>
      <c r="M1464" s="187" t="s">
        <v>280</v>
      </c>
      <c r="N1464" s="272">
        <v>421.28581700000001</v>
      </c>
      <c r="O1464" s="186">
        <f t="shared" si="73"/>
        <v>887.146622439319</v>
      </c>
      <c r="P1464" s="186">
        <f t="shared" si="74"/>
        <v>218.50599006975381</v>
      </c>
      <c r="Q1464" s="215">
        <f>IF(P1464="-",0,P1464/(1+'General inputs'!$H$30)^'MP Calculations'!$C$40)</f>
        <v>485.36495339316571</v>
      </c>
    </row>
    <row r="1465" spans="3:17">
      <c r="C1465" s="159"/>
      <c r="D1465" s="165" t="s">
        <v>292</v>
      </c>
      <c r="E1465" s="162">
        <v>28126</v>
      </c>
      <c r="F1465" s="166" t="str">
        <f t="shared" si="72"/>
        <v>Date check - OK</v>
      </c>
      <c r="G1465" s="68"/>
      <c r="H1465" s="162" t="s">
        <v>279</v>
      </c>
      <c r="I1465" s="173">
        <v>150735.53351548137</v>
      </c>
      <c r="J1465" s="168">
        <f>IFERROR(MIN('MP Calculations'!$E$30/I1465,1),"-")</f>
        <v>0.24630200300931615</v>
      </c>
      <c r="K1465" s="12"/>
      <c r="L1465" s="159">
        <v>11.936631</v>
      </c>
      <c r="M1465" s="187" t="s">
        <v>280</v>
      </c>
      <c r="N1465" s="272">
        <v>560.03424299999995</v>
      </c>
      <c r="O1465" s="186">
        <f t="shared" si="73"/>
        <v>6684.9221060553327</v>
      </c>
      <c r="P1465" s="186">
        <f t="shared" si="74"/>
        <v>1646.5097046826845</v>
      </c>
      <c r="Q1465" s="215">
        <f>IF(P1465="-",0,P1465/(1+'General inputs'!$H$30)^'MP Calculations'!$C$40)</f>
        <v>3657.3739045762109</v>
      </c>
    </row>
    <row r="1466" spans="3:17">
      <c r="C1466" s="159"/>
      <c r="D1466" s="165" t="s">
        <v>281</v>
      </c>
      <c r="E1466" s="162">
        <v>28126</v>
      </c>
      <c r="F1466" s="166" t="str">
        <f t="shared" si="72"/>
        <v>Date check - OK</v>
      </c>
      <c r="G1466" s="68"/>
      <c r="H1466" s="162" t="s">
        <v>279</v>
      </c>
      <c r="I1466" s="173">
        <v>150735.53351548137</v>
      </c>
      <c r="J1466" s="168">
        <f>IFERROR(MIN('MP Calculations'!$E$30/I1466,1),"-")</f>
        <v>0.24630200300931615</v>
      </c>
      <c r="K1466" s="12"/>
      <c r="L1466" s="159">
        <v>8.1299880000000009</v>
      </c>
      <c r="M1466" s="187" t="s">
        <v>280</v>
      </c>
      <c r="N1466" s="272">
        <v>421.28581700000001</v>
      </c>
      <c r="O1466" s="186">
        <f t="shared" si="73"/>
        <v>3425.0486367801964</v>
      </c>
      <c r="P1466" s="186">
        <f t="shared" si="74"/>
        <v>843.59633964329009</v>
      </c>
      <c r="Q1466" s="215">
        <f>IF(P1466="-",0,P1466/(1+'General inputs'!$H$30)^'MP Calculations'!$C$40)</f>
        <v>1873.8712743888671</v>
      </c>
    </row>
    <row r="1467" spans="3:17">
      <c r="C1467" s="159"/>
      <c r="D1467" s="165" t="s">
        <v>292</v>
      </c>
      <c r="E1467" s="162">
        <v>28126</v>
      </c>
      <c r="F1467" s="166" t="str">
        <f t="shared" si="72"/>
        <v>Date check - OK</v>
      </c>
      <c r="G1467" s="68"/>
      <c r="H1467" s="162" t="s">
        <v>279</v>
      </c>
      <c r="I1467" s="173">
        <v>150735.53351548137</v>
      </c>
      <c r="J1467" s="168">
        <f>IFERROR(MIN('MP Calculations'!$E$30/I1467,1),"-")</f>
        <v>0.24630200300931615</v>
      </c>
      <c r="K1467" s="12"/>
      <c r="L1467" s="159">
        <v>6.2225289999999998</v>
      </c>
      <c r="M1467" s="187" t="s">
        <v>280</v>
      </c>
      <c r="N1467" s="272">
        <v>560.03424299999995</v>
      </c>
      <c r="O1467" s="186">
        <f t="shared" si="73"/>
        <v>3484.8293180605465</v>
      </c>
      <c r="P1467" s="186">
        <f t="shared" si="74"/>
        <v>858.32044118390183</v>
      </c>
      <c r="Q1467" s="215">
        <f>IF(P1467="-",0,P1467/(1+'General inputs'!$H$30)^'MP Calculations'!$C$40)</f>
        <v>1906.5777592579266</v>
      </c>
    </row>
    <row r="1468" spans="3:17">
      <c r="C1468" s="159"/>
      <c r="D1468" s="165" t="s">
        <v>278</v>
      </c>
      <c r="E1468" s="162">
        <v>28126</v>
      </c>
      <c r="F1468" s="166" t="str">
        <f t="shared" si="72"/>
        <v>Date check - OK</v>
      </c>
      <c r="G1468" s="68"/>
      <c r="H1468" s="162" t="s">
        <v>279</v>
      </c>
      <c r="I1468" s="173">
        <v>150735.53351548137</v>
      </c>
      <c r="J1468" s="168">
        <f>IFERROR(MIN('MP Calculations'!$E$30/I1468,1),"-")</f>
        <v>0.24630200300931615</v>
      </c>
      <c r="K1468" s="12"/>
      <c r="L1468" s="159">
        <v>1.2193769999999999</v>
      </c>
      <c r="M1468" s="187" t="s">
        <v>280</v>
      </c>
      <c r="N1468" s="272">
        <v>192.78728599999999</v>
      </c>
      <c r="O1468" s="186">
        <f t="shared" si="73"/>
        <v>235.08038244082198</v>
      </c>
      <c r="P1468" s="186">
        <f t="shared" si="74"/>
        <v>57.900769063370525</v>
      </c>
      <c r="Q1468" s="215">
        <f>IF(P1468="-",0,P1468/(1+'General inputs'!$H$30)^'MP Calculations'!$C$40)</f>
        <v>128.61434173452153</v>
      </c>
    </row>
    <row r="1469" spans="3:17">
      <c r="C1469" s="159"/>
      <c r="D1469" s="165" t="s">
        <v>278</v>
      </c>
      <c r="E1469" s="162">
        <v>28126</v>
      </c>
      <c r="F1469" s="166" t="str">
        <f t="shared" si="72"/>
        <v>Date check - OK</v>
      </c>
      <c r="G1469" s="68"/>
      <c r="H1469" s="162" t="s">
        <v>279</v>
      </c>
      <c r="I1469" s="173">
        <v>150735.53351548137</v>
      </c>
      <c r="J1469" s="168">
        <f>IFERROR(MIN('MP Calculations'!$E$30/I1469,1),"-")</f>
        <v>0.24630200300931615</v>
      </c>
      <c r="K1469" s="12"/>
      <c r="L1469" s="159">
        <v>0.613479</v>
      </c>
      <c r="M1469" s="187" t="s">
        <v>280</v>
      </c>
      <c r="N1469" s="272">
        <v>192.78728599999999</v>
      </c>
      <c r="O1469" s="186">
        <f t="shared" si="73"/>
        <v>118.27095142799399</v>
      </c>
      <c r="P1469" s="186">
        <f t="shared" si="74"/>
        <v>29.130372234532462</v>
      </c>
      <c r="Q1469" s="215">
        <f>IF(P1469="-",0,P1469/(1+'General inputs'!$H$30)^'MP Calculations'!$C$40)</f>
        <v>64.706975572733086</v>
      </c>
    </row>
    <row r="1470" spans="3:17">
      <c r="C1470" s="159"/>
      <c r="D1470" s="165" t="s">
        <v>278</v>
      </c>
      <c r="E1470" s="162">
        <v>28126</v>
      </c>
      <c r="F1470" s="166" t="str">
        <f t="shared" si="72"/>
        <v>Date check - OK</v>
      </c>
      <c r="G1470" s="68"/>
      <c r="H1470" s="162" t="s">
        <v>279</v>
      </c>
      <c r="I1470" s="173">
        <v>150735.53351548137</v>
      </c>
      <c r="J1470" s="168">
        <f>IFERROR(MIN('MP Calculations'!$E$30/I1470,1),"-")</f>
        <v>0.24630200300931615</v>
      </c>
      <c r="K1470" s="12"/>
      <c r="L1470" s="159">
        <v>15.119007</v>
      </c>
      <c r="M1470" s="187" t="s">
        <v>280</v>
      </c>
      <c r="N1470" s="272">
        <v>192.78728599999999</v>
      </c>
      <c r="O1470" s="186">
        <f t="shared" si="73"/>
        <v>2914.7523265450018</v>
      </c>
      <c r="P1470" s="186">
        <f t="shared" si="74"/>
        <v>717.90933630409825</v>
      </c>
      <c r="Q1470" s="215">
        <f>IF(P1470="-",0,P1470/(1+'General inputs'!$H$30)^'MP Calculations'!$C$40)</f>
        <v>1594.6841157284607</v>
      </c>
    </row>
    <row r="1471" spans="3:17">
      <c r="C1471" s="159"/>
      <c r="D1471" s="165" t="s">
        <v>278</v>
      </c>
      <c r="E1471" s="162">
        <v>28126</v>
      </c>
      <c r="F1471" s="166" t="str">
        <f t="shared" si="72"/>
        <v>Date check - OK</v>
      </c>
      <c r="G1471" s="68"/>
      <c r="H1471" s="162" t="s">
        <v>279</v>
      </c>
      <c r="I1471" s="173">
        <v>150735.53351548137</v>
      </c>
      <c r="J1471" s="168">
        <f>IFERROR(MIN('MP Calculations'!$E$30/I1471,1),"-")</f>
        <v>0.24630200300931615</v>
      </c>
      <c r="K1471" s="12"/>
      <c r="L1471" s="159">
        <v>2.6429779999999998</v>
      </c>
      <c r="M1471" s="187" t="s">
        <v>280</v>
      </c>
      <c r="N1471" s="272">
        <v>192.78728599999999</v>
      </c>
      <c r="O1471" s="186">
        <f t="shared" si="73"/>
        <v>509.53255557770797</v>
      </c>
      <c r="P1471" s="186">
        <f t="shared" si="74"/>
        <v>125.49888903724518</v>
      </c>
      <c r="Q1471" s="215">
        <f>IF(P1471="-",0,P1471/(1+'General inputs'!$H$30)^'MP Calculations'!$C$40)</f>
        <v>278.76930242970161</v>
      </c>
    </row>
    <row r="1472" spans="3:17">
      <c r="C1472" s="159"/>
      <c r="D1472" s="165" t="s">
        <v>278</v>
      </c>
      <c r="E1472" s="162">
        <v>28126</v>
      </c>
      <c r="F1472" s="166" t="str">
        <f t="shared" si="72"/>
        <v>Date check - OK</v>
      </c>
      <c r="G1472" s="68"/>
      <c r="H1472" s="162" t="s">
        <v>279</v>
      </c>
      <c r="I1472" s="173">
        <v>150735.53351548137</v>
      </c>
      <c r="J1472" s="168">
        <f>IFERROR(MIN('MP Calculations'!$E$30/I1472,1),"-")</f>
        <v>0.24630200300931615</v>
      </c>
      <c r="K1472" s="12"/>
      <c r="L1472" s="159">
        <v>15.690384999999999</v>
      </c>
      <c r="M1472" s="187" t="s">
        <v>280</v>
      </c>
      <c r="N1472" s="272">
        <v>192.78728599999999</v>
      </c>
      <c r="O1472" s="186">
        <f t="shared" si="73"/>
        <v>3024.9067404451098</v>
      </c>
      <c r="P1472" s="186">
        <f t="shared" si="74"/>
        <v>745.0405890880121</v>
      </c>
      <c r="Q1472" s="215">
        <f>IF(P1472="-",0,P1472/(1+'General inputs'!$H$30)^'MP Calculations'!$C$40)</f>
        <v>1654.9504692447133</v>
      </c>
    </row>
    <row r="1473" spans="3:17">
      <c r="C1473" s="159"/>
      <c r="D1473" s="165" t="s">
        <v>291</v>
      </c>
      <c r="E1473" s="162">
        <v>28126</v>
      </c>
      <c r="F1473" s="166" t="str">
        <f t="shared" si="72"/>
        <v>Date check - OK</v>
      </c>
      <c r="G1473" s="68"/>
      <c r="H1473" s="162" t="s">
        <v>279</v>
      </c>
      <c r="I1473" s="173">
        <v>150735.53351548137</v>
      </c>
      <c r="J1473" s="168">
        <f>IFERROR(MIN('MP Calculations'!$E$30/I1473,1),"-")</f>
        <v>0.24630200300931615</v>
      </c>
      <c r="K1473" s="12"/>
      <c r="L1473" s="159">
        <v>26.564226000000001</v>
      </c>
      <c r="M1473" s="187" t="s">
        <v>280</v>
      </c>
      <c r="N1473" s="272">
        <v>297.51652200000001</v>
      </c>
      <c r="O1473" s="186">
        <f t="shared" si="73"/>
        <v>7903.2961291419724</v>
      </c>
      <c r="P1473" s="186">
        <f t="shared" si="74"/>
        <v>1946.5976669834429</v>
      </c>
      <c r="Q1473" s="215">
        <f>IF(P1473="-",0,P1473/(1+'General inputs'!$H$30)^'MP Calculations'!$C$40)</f>
        <v>4323.9559959388371</v>
      </c>
    </row>
    <row r="1474" spans="3:17">
      <c r="C1474" s="159"/>
      <c r="D1474" s="165" t="s">
        <v>282</v>
      </c>
      <c r="E1474" s="162">
        <v>28230</v>
      </c>
      <c r="F1474" s="166" t="str">
        <f t="shared" ref="F1474:F1537" si="75">IF(E1474="","-",IF(OR(E1474&lt;$E$15,E1474&gt;$E$16),"ERROR - date outside of range","Date check - OK"))</f>
        <v>Date check - OK</v>
      </c>
      <c r="G1474" s="68"/>
      <c r="H1474" s="162" t="s">
        <v>279</v>
      </c>
      <c r="I1474" s="173">
        <v>150735.53351548137</v>
      </c>
      <c r="J1474" s="168">
        <f>IFERROR(MIN('MP Calculations'!$E$30/I1474,1),"-")</f>
        <v>0.24630200300931615</v>
      </c>
      <c r="K1474" s="12"/>
      <c r="L1474" s="159">
        <v>2.776767</v>
      </c>
      <c r="M1474" s="187" t="s">
        <v>280</v>
      </c>
      <c r="N1474" s="272">
        <v>237.97403299999999</v>
      </c>
      <c r="O1474" s="186">
        <f t="shared" ref="O1474:O1537" si="76">IF(N1474="","-",L1474*N1474)</f>
        <v>660.79844169131093</v>
      </c>
      <c r="P1474" s="186">
        <f t="shared" ref="P1474:P1537" si="77">IF(O1474="-","-",IF(OR(E1474&lt;$E$15,E1474&gt;$E$16),0,O1474*J1474))</f>
        <v>162.75597977400469</v>
      </c>
      <c r="Q1474" s="215">
        <f>IF(P1474="-",0,P1474/(1+'General inputs'!$H$30)^'MP Calculations'!$C$40)</f>
        <v>361.5280684627952</v>
      </c>
    </row>
    <row r="1475" spans="3:17">
      <c r="C1475" s="159"/>
      <c r="D1475" s="165" t="s">
        <v>278</v>
      </c>
      <c r="E1475" s="162">
        <v>28230</v>
      </c>
      <c r="F1475" s="166" t="str">
        <f t="shared" si="75"/>
        <v>Date check - OK</v>
      </c>
      <c r="G1475" s="68"/>
      <c r="H1475" s="162" t="s">
        <v>279</v>
      </c>
      <c r="I1475" s="173">
        <v>150735.53351548137</v>
      </c>
      <c r="J1475" s="168">
        <f>IFERROR(MIN('MP Calculations'!$E$30/I1475,1),"-")</f>
        <v>0.24630200300931615</v>
      </c>
      <c r="K1475" s="12"/>
      <c r="L1475" s="159">
        <v>0.59970199999999996</v>
      </c>
      <c r="M1475" s="187" t="s">
        <v>280</v>
      </c>
      <c r="N1475" s="272">
        <v>192.78728599999999</v>
      </c>
      <c r="O1475" s="186">
        <f t="shared" si="76"/>
        <v>115.61492098877198</v>
      </c>
      <c r="P1475" s="186">
        <f t="shared" si="77"/>
        <v>28.476186617298367</v>
      </c>
      <c r="Q1475" s="215">
        <f>IF(P1475="-",0,P1475/(1+'General inputs'!$H$30)^'MP Calculations'!$C$40)</f>
        <v>63.25384025356886</v>
      </c>
    </row>
    <row r="1476" spans="3:17">
      <c r="C1476" s="159"/>
      <c r="D1476" s="165" t="s">
        <v>282</v>
      </c>
      <c r="E1476" s="162">
        <v>28230</v>
      </c>
      <c r="F1476" s="166" t="str">
        <f t="shared" si="75"/>
        <v>Date check - OK</v>
      </c>
      <c r="G1476" s="68"/>
      <c r="H1476" s="162" t="s">
        <v>279</v>
      </c>
      <c r="I1476" s="173">
        <v>150735.53351548137</v>
      </c>
      <c r="J1476" s="168">
        <f>IFERROR(MIN('MP Calculations'!$E$30/I1476,1),"-")</f>
        <v>0.24630200300931615</v>
      </c>
      <c r="K1476" s="12"/>
      <c r="L1476" s="159">
        <v>2.2240250000000001</v>
      </c>
      <c r="M1476" s="187" t="s">
        <v>280</v>
      </c>
      <c r="N1476" s="272">
        <v>237.97403299999999</v>
      </c>
      <c r="O1476" s="186">
        <f t="shared" si="76"/>
        <v>529.26019874282497</v>
      </c>
      <c r="P1476" s="186">
        <f t="shared" si="77"/>
        <v>130.35784706346655</v>
      </c>
      <c r="Q1476" s="215">
        <f>IF(P1476="-",0,P1476/(1+'General inputs'!$H$30)^'MP Calculations'!$C$40)</f>
        <v>289.56245247187405</v>
      </c>
    </row>
    <row r="1477" spans="3:17">
      <c r="C1477" s="159"/>
      <c r="D1477" s="165" t="s">
        <v>282</v>
      </c>
      <c r="E1477" s="162">
        <v>28230</v>
      </c>
      <c r="F1477" s="166" t="str">
        <f t="shared" si="75"/>
        <v>Date check - OK</v>
      </c>
      <c r="G1477" s="68"/>
      <c r="H1477" s="162" t="s">
        <v>279</v>
      </c>
      <c r="I1477" s="173">
        <v>150735.53351548137</v>
      </c>
      <c r="J1477" s="168">
        <f>IFERROR(MIN('MP Calculations'!$E$30/I1477,1),"-")</f>
        <v>0.24630200300931615</v>
      </c>
      <c r="K1477" s="12"/>
      <c r="L1477" s="159">
        <v>2.9998969999999998</v>
      </c>
      <c r="M1477" s="187" t="s">
        <v>280</v>
      </c>
      <c r="N1477" s="272">
        <v>237.97403299999999</v>
      </c>
      <c r="O1477" s="186">
        <f t="shared" si="76"/>
        <v>713.89758767460091</v>
      </c>
      <c r="P1477" s="186">
        <f t="shared" si="77"/>
        <v>175.83440578777311</v>
      </c>
      <c r="Q1477" s="215">
        <f>IF(P1477="-",0,P1477/(1+'General inputs'!$H$30)^'MP Calculations'!$C$40)</f>
        <v>390.57903237734172</v>
      </c>
    </row>
    <row r="1478" spans="3:17">
      <c r="C1478" s="159"/>
      <c r="D1478" s="165" t="s">
        <v>282</v>
      </c>
      <c r="E1478" s="162">
        <v>28230</v>
      </c>
      <c r="F1478" s="166" t="str">
        <f t="shared" si="75"/>
        <v>Date check - OK</v>
      </c>
      <c r="G1478" s="68"/>
      <c r="H1478" s="162" t="s">
        <v>279</v>
      </c>
      <c r="I1478" s="173">
        <v>150735.53351548137</v>
      </c>
      <c r="J1478" s="168">
        <f>IFERROR(MIN('MP Calculations'!$E$30/I1478,1),"-")</f>
        <v>0.24630200300931615</v>
      </c>
      <c r="K1478" s="12"/>
      <c r="L1478" s="159">
        <v>0.47486099999999998</v>
      </c>
      <c r="M1478" s="187" t="s">
        <v>280</v>
      </c>
      <c r="N1478" s="272">
        <v>237.97403299999999</v>
      </c>
      <c r="O1478" s="186">
        <f t="shared" si="76"/>
        <v>113.00458728441299</v>
      </c>
      <c r="P1478" s="186">
        <f t="shared" si="77"/>
        <v>27.833256197392018</v>
      </c>
      <c r="Q1478" s="215">
        <f>IF(P1478="-",0,P1478/(1+'General inputs'!$H$30)^'MP Calculations'!$C$40)</f>
        <v>61.825705980484287</v>
      </c>
    </row>
    <row r="1479" spans="3:17">
      <c r="C1479" s="159"/>
      <c r="D1479" s="165" t="s">
        <v>282</v>
      </c>
      <c r="E1479" s="162">
        <v>28306</v>
      </c>
      <c r="F1479" s="166" t="str">
        <f t="shared" si="75"/>
        <v>Date check - OK</v>
      </c>
      <c r="G1479" s="68"/>
      <c r="H1479" s="162" t="s">
        <v>279</v>
      </c>
      <c r="I1479" s="173">
        <v>150735.53351548137</v>
      </c>
      <c r="J1479" s="168">
        <f>IFERROR(MIN('MP Calculations'!$E$30/I1479,1),"-")</f>
        <v>0.24630200300931615</v>
      </c>
      <c r="K1479" s="12"/>
      <c r="L1479" s="159">
        <v>0.69990600000000003</v>
      </c>
      <c r="M1479" s="187" t="s">
        <v>280</v>
      </c>
      <c r="N1479" s="272">
        <v>237.97403299999999</v>
      </c>
      <c r="O1479" s="186">
        <f t="shared" si="76"/>
        <v>166.55945354089801</v>
      </c>
      <c r="P1479" s="186">
        <f t="shared" si="77"/>
        <v>41.023927027260314</v>
      </c>
      <c r="Q1479" s="215">
        <f>IF(P1479="-",0,P1479/(1+'General inputs'!$H$30)^'MP Calculations'!$C$40)</f>
        <v>91.125998070965693</v>
      </c>
    </row>
    <row r="1480" spans="3:17">
      <c r="C1480" s="159"/>
      <c r="D1480" s="165" t="s">
        <v>282</v>
      </c>
      <c r="E1480" s="162">
        <v>28306</v>
      </c>
      <c r="F1480" s="166" t="str">
        <f t="shared" si="75"/>
        <v>Date check - OK</v>
      </c>
      <c r="G1480" s="68"/>
      <c r="H1480" s="162" t="s">
        <v>279</v>
      </c>
      <c r="I1480" s="173">
        <v>150735.53351548137</v>
      </c>
      <c r="J1480" s="168">
        <f>IFERROR(MIN('MP Calculations'!$E$30/I1480,1),"-")</f>
        <v>0.24630200300931615</v>
      </c>
      <c r="K1480" s="12"/>
      <c r="L1480" s="159">
        <v>63.738618000000002</v>
      </c>
      <c r="M1480" s="187" t="s">
        <v>280</v>
      </c>
      <c r="N1480" s="272">
        <v>237.97403299999999</v>
      </c>
      <c r="O1480" s="186">
        <f t="shared" si="76"/>
        <v>15168.135983306394</v>
      </c>
      <c r="P1480" s="186">
        <f t="shared" si="77"/>
        <v>3735.9422746060482</v>
      </c>
      <c r="Q1480" s="215">
        <f>IF(P1480="-",0,P1480/(1+'General inputs'!$H$30)^'MP Calculations'!$C$40)</f>
        <v>8298.607500027174</v>
      </c>
    </row>
    <row r="1481" spans="3:17">
      <c r="C1481" s="159"/>
      <c r="D1481" s="165" t="s">
        <v>282</v>
      </c>
      <c r="E1481" s="162">
        <v>28306</v>
      </c>
      <c r="F1481" s="166" t="str">
        <f t="shared" si="75"/>
        <v>Date check - OK</v>
      </c>
      <c r="G1481" s="68"/>
      <c r="H1481" s="162" t="s">
        <v>279</v>
      </c>
      <c r="I1481" s="173">
        <v>150735.53351548137</v>
      </c>
      <c r="J1481" s="168">
        <f>IFERROR(MIN('MP Calculations'!$E$30/I1481,1),"-")</f>
        <v>0.24630200300931615</v>
      </c>
      <c r="K1481" s="12"/>
      <c r="L1481" s="159">
        <v>2.8466830000000001</v>
      </c>
      <c r="M1481" s="187" t="s">
        <v>280</v>
      </c>
      <c r="N1481" s="272">
        <v>237.97403299999999</v>
      </c>
      <c r="O1481" s="186">
        <f t="shared" si="76"/>
        <v>677.43663418253902</v>
      </c>
      <c r="P1481" s="186">
        <f t="shared" si="77"/>
        <v>166.85399991104873</v>
      </c>
      <c r="Q1481" s="215">
        <f>IF(P1481="-",0,P1481/(1+'General inputs'!$H$30)^'MP Calculations'!$C$40)</f>
        <v>370.63095553781625</v>
      </c>
    </row>
    <row r="1482" spans="3:17">
      <c r="C1482" s="159"/>
      <c r="D1482" s="165" t="s">
        <v>282</v>
      </c>
      <c r="E1482" s="162">
        <v>28306</v>
      </c>
      <c r="F1482" s="166" t="str">
        <f t="shared" si="75"/>
        <v>Date check - OK</v>
      </c>
      <c r="G1482" s="68"/>
      <c r="H1482" s="162" t="s">
        <v>279</v>
      </c>
      <c r="I1482" s="173">
        <v>150735.53351548137</v>
      </c>
      <c r="J1482" s="168">
        <f>IFERROR(MIN('MP Calculations'!$E$30/I1482,1),"-")</f>
        <v>0.24630200300931615</v>
      </c>
      <c r="K1482" s="12"/>
      <c r="L1482" s="159">
        <v>24.737528999999999</v>
      </c>
      <c r="M1482" s="187" t="s">
        <v>280</v>
      </c>
      <c r="N1482" s="272">
        <v>237.97403299999999</v>
      </c>
      <c r="O1482" s="186">
        <f t="shared" si="76"/>
        <v>5886.8895425844566</v>
      </c>
      <c r="P1482" s="186">
        <f t="shared" si="77"/>
        <v>1449.9526858331485</v>
      </c>
      <c r="Q1482" s="215">
        <f>IF(P1482="-",0,P1482/(1+'General inputs'!$H$30)^'MP Calculations'!$C$40)</f>
        <v>3220.7639596380905</v>
      </c>
    </row>
    <row r="1483" spans="3:17">
      <c r="C1483" s="159"/>
      <c r="D1483" s="165" t="s">
        <v>282</v>
      </c>
      <c r="E1483" s="162">
        <v>28306</v>
      </c>
      <c r="F1483" s="166" t="str">
        <f t="shared" si="75"/>
        <v>Date check - OK</v>
      </c>
      <c r="G1483" s="68"/>
      <c r="H1483" s="162" t="s">
        <v>279</v>
      </c>
      <c r="I1483" s="173">
        <v>150735.53351548137</v>
      </c>
      <c r="J1483" s="168">
        <f>IFERROR(MIN('MP Calculations'!$E$30/I1483,1),"-")</f>
        <v>0.24630200300931615</v>
      </c>
      <c r="K1483" s="12"/>
      <c r="L1483" s="159">
        <v>18.015744000000002</v>
      </c>
      <c r="M1483" s="187" t="s">
        <v>280</v>
      </c>
      <c r="N1483" s="272">
        <v>237.97403299999999</v>
      </c>
      <c r="O1483" s="186">
        <f t="shared" si="76"/>
        <v>4287.2792571755526</v>
      </c>
      <c r="P1483" s="186">
        <f t="shared" si="77"/>
        <v>1055.9654685026317</v>
      </c>
      <c r="Q1483" s="215">
        <f>IF(P1483="-",0,P1483/(1+'General inputs'!$H$30)^'MP Calculations'!$C$40)</f>
        <v>2345.604485446634</v>
      </c>
    </row>
    <row r="1484" spans="3:17">
      <c r="C1484" s="159"/>
      <c r="D1484" s="165" t="s">
        <v>282</v>
      </c>
      <c r="E1484" s="162">
        <v>28306</v>
      </c>
      <c r="F1484" s="166" t="str">
        <f t="shared" si="75"/>
        <v>Date check - OK</v>
      </c>
      <c r="G1484" s="68"/>
      <c r="H1484" s="162" t="s">
        <v>279</v>
      </c>
      <c r="I1484" s="173">
        <v>150735.53351548137</v>
      </c>
      <c r="J1484" s="168">
        <f>IFERROR(MIN('MP Calculations'!$E$30/I1484,1),"-")</f>
        <v>0.24630200300931615</v>
      </c>
      <c r="K1484" s="12"/>
      <c r="L1484" s="159">
        <v>3.059202</v>
      </c>
      <c r="M1484" s="187" t="s">
        <v>280</v>
      </c>
      <c r="N1484" s="272">
        <v>237.97403299999999</v>
      </c>
      <c r="O1484" s="186">
        <f t="shared" si="76"/>
        <v>728.01063770166593</v>
      </c>
      <c r="P1484" s="186">
        <f t="shared" si="77"/>
        <v>179.3104782780099</v>
      </c>
      <c r="Q1484" s="215">
        <f>IF(P1484="-",0,P1484/(1+'General inputs'!$H$30)^'MP Calculations'!$C$40)</f>
        <v>398.30039398246959</v>
      </c>
    </row>
    <row r="1485" spans="3:17">
      <c r="C1485" s="159"/>
      <c r="D1485" s="165" t="s">
        <v>282</v>
      </c>
      <c r="E1485" s="162">
        <v>28306</v>
      </c>
      <c r="F1485" s="166" t="str">
        <f t="shared" si="75"/>
        <v>Date check - OK</v>
      </c>
      <c r="G1485" s="68"/>
      <c r="H1485" s="162" t="s">
        <v>279</v>
      </c>
      <c r="I1485" s="173">
        <v>150735.53351548137</v>
      </c>
      <c r="J1485" s="168">
        <f>IFERROR(MIN('MP Calculations'!$E$30/I1485,1),"-")</f>
        <v>0.24630200300931615</v>
      </c>
      <c r="K1485" s="12"/>
      <c r="L1485" s="159">
        <v>0.95449300000000004</v>
      </c>
      <c r="M1485" s="187" t="s">
        <v>280</v>
      </c>
      <c r="N1485" s="272">
        <v>237.97403299999999</v>
      </c>
      <c r="O1485" s="186">
        <f t="shared" si="76"/>
        <v>227.144548680269</v>
      </c>
      <c r="P1485" s="186">
        <f t="shared" si="77"/>
        <v>55.946157312597371</v>
      </c>
      <c r="Q1485" s="215">
        <f>IF(P1485="-",0,P1485/(1+'General inputs'!$H$30)^'MP Calculations'!$C$40)</f>
        <v>124.2725841423709</v>
      </c>
    </row>
    <row r="1486" spans="3:17">
      <c r="C1486" s="159"/>
      <c r="D1486" s="165" t="s">
        <v>282</v>
      </c>
      <c r="E1486" s="162">
        <v>28306</v>
      </c>
      <c r="F1486" s="166" t="str">
        <f t="shared" si="75"/>
        <v>Date check - OK</v>
      </c>
      <c r="G1486" s="68"/>
      <c r="H1486" s="162" t="s">
        <v>279</v>
      </c>
      <c r="I1486" s="173">
        <v>150735.53351548137</v>
      </c>
      <c r="J1486" s="168">
        <f>IFERROR(MIN('MP Calculations'!$E$30/I1486,1),"-")</f>
        <v>0.24630200300931615</v>
      </c>
      <c r="K1486" s="12"/>
      <c r="L1486" s="159">
        <v>4.2987330000000004</v>
      </c>
      <c r="M1486" s="187" t="s">
        <v>280</v>
      </c>
      <c r="N1486" s="272">
        <v>237.97403299999999</v>
      </c>
      <c r="O1486" s="186">
        <f t="shared" si="76"/>
        <v>1022.9868288001891</v>
      </c>
      <c r="P1486" s="186">
        <f t="shared" si="77"/>
        <v>251.96370498563496</v>
      </c>
      <c r="Q1486" s="215">
        <f>IF(P1486="-",0,P1486/(1+'General inputs'!$H$30)^'MP Calculations'!$C$40)</f>
        <v>559.68420768731312</v>
      </c>
    </row>
    <row r="1487" spans="3:17">
      <c r="C1487" s="159"/>
      <c r="D1487" s="165" t="s">
        <v>282</v>
      </c>
      <c r="E1487" s="162">
        <v>28306</v>
      </c>
      <c r="F1487" s="166" t="str">
        <f t="shared" si="75"/>
        <v>Date check - OK</v>
      </c>
      <c r="G1487" s="68"/>
      <c r="H1487" s="162" t="s">
        <v>279</v>
      </c>
      <c r="I1487" s="173">
        <v>150735.53351548137</v>
      </c>
      <c r="J1487" s="168">
        <f>IFERROR(MIN('MP Calculations'!$E$30/I1487,1),"-")</f>
        <v>0.24630200300931615</v>
      </c>
      <c r="K1487" s="12"/>
      <c r="L1487" s="159">
        <v>46.110076999999997</v>
      </c>
      <c r="M1487" s="187" t="s">
        <v>280</v>
      </c>
      <c r="N1487" s="272">
        <v>237.97403299999999</v>
      </c>
      <c r="O1487" s="186">
        <f t="shared" si="76"/>
        <v>10973.000985630541</v>
      </c>
      <c r="P1487" s="186">
        <f t="shared" si="77"/>
        <v>2702.6721217840027</v>
      </c>
      <c r="Q1487" s="215">
        <f>IF(P1487="-",0,P1487/(1+'General inputs'!$H$30)^'MP Calculations'!$C$40)</f>
        <v>6003.4158697797693</v>
      </c>
    </row>
    <row r="1488" spans="3:17">
      <c r="C1488" s="159"/>
      <c r="D1488" s="165" t="s">
        <v>282</v>
      </c>
      <c r="E1488" s="162">
        <v>28306</v>
      </c>
      <c r="F1488" s="166" t="str">
        <f t="shared" si="75"/>
        <v>Date check - OK</v>
      </c>
      <c r="G1488" s="68"/>
      <c r="H1488" s="162" t="s">
        <v>279</v>
      </c>
      <c r="I1488" s="173">
        <v>150735.53351548137</v>
      </c>
      <c r="J1488" s="168">
        <f>IFERROR(MIN('MP Calculations'!$E$30/I1488,1),"-")</f>
        <v>0.24630200300931615</v>
      </c>
      <c r="K1488" s="12"/>
      <c r="L1488" s="159">
        <v>52.111007999999998</v>
      </c>
      <c r="M1488" s="187" t="s">
        <v>280</v>
      </c>
      <c r="N1488" s="272">
        <v>237.97403299999999</v>
      </c>
      <c r="O1488" s="186">
        <f t="shared" si="76"/>
        <v>12401.066737455263</v>
      </c>
      <c r="P1488" s="186">
        <f t="shared" si="77"/>
        <v>3054.4075768874368</v>
      </c>
      <c r="Q1488" s="215">
        <f>IF(P1488="-",0,P1488/(1+'General inputs'!$H$30)^'MP Calculations'!$C$40)</f>
        <v>6784.7219690702432</v>
      </c>
    </row>
    <row r="1489" spans="3:17">
      <c r="C1489" s="159"/>
      <c r="D1489" s="165" t="s">
        <v>282</v>
      </c>
      <c r="E1489" s="162">
        <v>28306</v>
      </c>
      <c r="F1489" s="166" t="str">
        <f t="shared" si="75"/>
        <v>Date check - OK</v>
      </c>
      <c r="G1489" s="68"/>
      <c r="H1489" s="162" t="s">
        <v>279</v>
      </c>
      <c r="I1489" s="173">
        <v>150735.53351548137</v>
      </c>
      <c r="J1489" s="168">
        <f>IFERROR(MIN('MP Calculations'!$E$30/I1489,1),"-")</f>
        <v>0.24630200300931615</v>
      </c>
      <c r="K1489" s="12"/>
      <c r="L1489" s="159">
        <v>119.126958</v>
      </c>
      <c r="M1489" s="187" t="s">
        <v>280</v>
      </c>
      <c r="N1489" s="272">
        <v>237.97403299999999</v>
      </c>
      <c r="O1489" s="186">
        <f t="shared" si="76"/>
        <v>28349.122634281612</v>
      </c>
      <c r="P1489" s="186">
        <f t="shared" si="77"/>
        <v>6982.4456883803023</v>
      </c>
      <c r="Q1489" s="215">
        <f>IF(P1489="-",0,P1489/(1+'General inputs'!$H$30)^'MP Calculations'!$C$40)</f>
        <v>15510.029839589903</v>
      </c>
    </row>
    <row r="1490" spans="3:17">
      <c r="C1490" s="159"/>
      <c r="D1490" s="165" t="s">
        <v>282</v>
      </c>
      <c r="E1490" s="162">
        <v>28306</v>
      </c>
      <c r="F1490" s="166" t="str">
        <f t="shared" si="75"/>
        <v>Date check - OK</v>
      </c>
      <c r="G1490" s="68"/>
      <c r="H1490" s="162" t="s">
        <v>279</v>
      </c>
      <c r="I1490" s="173">
        <v>150735.53351548137</v>
      </c>
      <c r="J1490" s="168">
        <f>IFERROR(MIN('MP Calculations'!$E$30/I1490,1),"-")</f>
        <v>0.24630200300931615</v>
      </c>
      <c r="K1490" s="12"/>
      <c r="L1490" s="159">
        <v>18.902142000000001</v>
      </c>
      <c r="M1490" s="187" t="s">
        <v>280</v>
      </c>
      <c r="N1490" s="272">
        <v>237.97403299999999</v>
      </c>
      <c r="O1490" s="186">
        <f t="shared" si="76"/>
        <v>4498.2189640786864</v>
      </c>
      <c r="P1490" s="186">
        <f t="shared" si="77"/>
        <v>1107.9203408270716</v>
      </c>
      <c r="Q1490" s="215">
        <f>IF(P1490="-",0,P1490/(1+'General inputs'!$H$30)^'MP Calculations'!$C$40)</f>
        <v>2461.0112721267137</v>
      </c>
    </row>
    <row r="1491" spans="3:17">
      <c r="C1491" s="159"/>
      <c r="D1491" s="165" t="s">
        <v>282</v>
      </c>
      <c r="E1491" s="162">
        <v>28306</v>
      </c>
      <c r="F1491" s="166" t="str">
        <f t="shared" si="75"/>
        <v>Date check - OK</v>
      </c>
      <c r="G1491" s="68"/>
      <c r="H1491" s="162" t="s">
        <v>279</v>
      </c>
      <c r="I1491" s="173">
        <v>150735.53351548137</v>
      </c>
      <c r="J1491" s="168">
        <f>IFERROR(MIN('MP Calculations'!$E$30/I1491,1),"-")</f>
        <v>0.24630200300931615</v>
      </c>
      <c r="K1491" s="12"/>
      <c r="L1491" s="159">
        <v>25.715322</v>
      </c>
      <c r="M1491" s="187" t="s">
        <v>280</v>
      </c>
      <c r="N1491" s="272">
        <v>237.97403299999999</v>
      </c>
      <c r="O1491" s="186">
        <f t="shared" si="76"/>
        <v>6119.5788862336258</v>
      </c>
      <c r="P1491" s="186">
        <f t="shared" si="77"/>
        <v>1507.2645372528621</v>
      </c>
      <c r="Q1491" s="215">
        <f>IF(P1491="-",0,P1491/(1+'General inputs'!$H$30)^'MP Calculations'!$C$40)</f>
        <v>3348.0701450855704</v>
      </c>
    </row>
    <row r="1492" spans="3:17">
      <c r="C1492" s="159"/>
      <c r="D1492" s="165" t="s">
        <v>282</v>
      </c>
      <c r="E1492" s="162">
        <v>28306</v>
      </c>
      <c r="F1492" s="166" t="str">
        <f t="shared" si="75"/>
        <v>Date check - OK</v>
      </c>
      <c r="G1492" s="68"/>
      <c r="H1492" s="162" t="s">
        <v>279</v>
      </c>
      <c r="I1492" s="173">
        <v>150735.53351548137</v>
      </c>
      <c r="J1492" s="168">
        <f>IFERROR(MIN('MP Calculations'!$E$30/I1492,1),"-")</f>
        <v>0.24630200300931615</v>
      </c>
      <c r="K1492" s="12"/>
      <c r="L1492" s="159">
        <v>10.71827</v>
      </c>
      <c r="M1492" s="187" t="s">
        <v>280</v>
      </c>
      <c r="N1492" s="272">
        <v>237.97403299999999</v>
      </c>
      <c r="O1492" s="186">
        <f t="shared" si="76"/>
        <v>2550.66993868291</v>
      </c>
      <c r="P1492" s="186">
        <f t="shared" si="77"/>
        <v>628.2351149132503</v>
      </c>
      <c r="Q1492" s="215">
        <f>IF(P1492="-",0,P1492/(1+'General inputs'!$H$30)^'MP Calculations'!$C$40)</f>
        <v>1395.4917536699061</v>
      </c>
    </row>
    <row r="1493" spans="3:17">
      <c r="C1493" s="159"/>
      <c r="D1493" s="165" t="s">
        <v>282</v>
      </c>
      <c r="E1493" s="162">
        <v>28306</v>
      </c>
      <c r="F1493" s="166" t="str">
        <f t="shared" si="75"/>
        <v>Date check - OK</v>
      </c>
      <c r="G1493" s="68"/>
      <c r="H1493" s="162" t="s">
        <v>279</v>
      </c>
      <c r="I1493" s="173">
        <v>150735.53351548137</v>
      </c>
      <c r="J1493" s="168">
        <f>IFERROR(MIN('MP Calculations'!$E$30/I1493,1),"-")</f>
        <v>0.24630200300931615</v>
      </c>
      <c r="K1493" s="12"/>
      <c r="L1493" s="159">
        <v>28.577558</v>
      </c>
      <c r="M1493" s="187" t="s">
        <v>280</v>
      </c>
      <c r="N1493" s="272">
        <v>237.97403299999999</v>
      </c>
      <c r="O1493" s="186">
        <f t="shared" si="76"/>
        <v>6800.716730551414</v>
      </c>
      <c r="P1493" s="186">
        <f t="shared" si="77"/>
        <v>1675.030152633781</v>
      </c>
      <c r="Q1493" s="215">
        <f>IF(P1493="-",0,P1493/(1+'General inputs'!$H$30)^'MP Calculations'!$C$40)</f>
        <v>3720.7260620439174</v>
      </c>
    </row>
    <row r="1494" spans="3:17">
      <c r="C1494" s="159"/>
      <c r="D1494" s="165" t="s">
        <v>282</v>
      </c>
      <c r="E1494" s="162">
        <v>28306</v>
      </c>
      <c r="F1494" s="166" t="str">
        <f t="shared" si="75"/>
        <v>Date check - OK</v>
      </c>
      <c r="G1494" s="68"/>
      <c r="H1494" s="162" t="s">
        <v>279</v>
      </c>
      <c r="I1494" s="173">
        <v>150735.53351548137</v>
      </c>
      <c r="J1494" s="168">
        <f>IFERROR(MIN('MP Calculations'!$E$30/I1494,1),"-")</f>
        <v>0.24630200300931615</v>
      </c>
      <c r="K1494" s="12"/>
      <c r="L1494" s="159">
        <v>9.5868939999999991</v>
      </c>
      <c r="M1494" s="187" t="s">
        <v>280</v>
      </c>
      <c r="N1494" s="272">
        <v>237.97403299999999</v>
      </c>
      <c r="O1494" s="186">
        <f t="shared" si="76"/>
        <v>2281.4318291235018</v>
      </c>
      <c r="P1494" s="186">
        <f t="shared" si="77"/>
        <v>561.92122924232638</v>
      </c>
      <c r="Q1494" s="215">
        <f>IF(P1494="-",0,P1494/(1+'General inputs'!$H$30)^'MP Calculations'!$C$40)</f>
        <v>1248.1894485124465</v>
      </c>
    </row>
    <row r="1495" spans="3:17">
      <c r="C1495" s="159"/>
      <c r="D1495" s="165" t="s">
        <v>278</v>
      </c>
      <c r="E1495" s="162">
        <v>28317</v>
      </c>
      <c r="F1495" s="166" t="str">
        <f t="shared" si="75"/>
        <v>Date check - OK</v>
      </c>
      <c r="G1495" s="68"/>
      <c r="H1495" s="162" t="s">
        <v>279</v>
      </c>
      <c r="I1495" s="173">
        <v>150735.53351548137</v>
      </c>
      <c r="J1495" s="168">
        <f>IFERROR(MIN('MP Calculations'!$E$30/I1495,1),"-")</f>
        <v>0.24630200300931615</v>
      </c>
      <c r="K1495" s="12"/>
      <c r="L1495" s="159">
        <v>14.944081000000001</v>
      </c>
      <c r="M1495" s="187" t="s">
        <v>280</v>
      </c>
      <c r="N1495" s="272">
        <v>192.78728599999999</v>
      </c>
      <c r="O1495" s="186">
        <f t="shared" si="76"/>
        <v>2881.0288177541661</v>
      </c>
      <c r="P1495" s="186">
        <f t="shared" si="77"/>
        <v>709.60316854041321</v>
      </c>
      <c r="Q1495" s="215">
        <f>IF(P1495="-",0,P1495/(1+'General inputs'!$H$30)^'MP Calculations'!$C$40)</f>
        <v>1576.233716596566</v>
      </c>
    </row>
    <row r="1496" spans="3:17">
      <c r="C1496" s="159"/>
      <c r="D1496" s="165" t="s">
        <v>278</v>
      </c>
      <c r="E1496" s="162">
        <v>28317</v>
      </c>
      <c r="F1496" s="166" t="str">
        <f t="shared" si="75"/>
        <v>Date check - OK</v>
      </c>
      <c r="G1496" s="68"/>
      <c r="H1496" s="162" t="s">
        <v>279</v>
      </c>
      <c r="I1496" s="173">
        <v>150735.53351548137</v>
      </c>
      <c r="J1496" s="168">
        <f>IFERROR(MIN('MP Calculations'!$E$30/I1496,1),"-")</f>
        <v>0.24630200300931615</v>
      </c>
      <c r="K1496" s="12"/>
      <c r="L1496" s="159">
        <v>48.679028000000002</v>
      </c>
      <c r="M1496" s="187" t="s">
        <v>280</v>
      </c>
      <c r="N1496" s="272">
        <v>192.78728599999999</v>
      </c>
      <c r="O1496" s="186">
        <f t="shared" si="76"/>
        <v>9384.6976932380076</v>
      </c>
      <c r="P1496" s="186">
        <f t="shared" si="77"/>
        <v>2311.46983948143</v>
      </c>
      <c r="Q1496" s="215">
        <f>IF(P1496="-",0,P1496/(1+'General inputs'!$H$30)^'MP Calculations'!$C$40)</f>
        <v>5134.4425411471129</v>
      </c>
    </row>
    <row r="1497" spans="3:17">
      <c r="C1497" s="159"/>
      <c r="D1497" s="165" t="s">
        <v>278</v>
      </c>
      <c r="E1497" s="162">
        <v>28317</v>
      </c>
      <c r="F1497" s="166" t="str">
        <f t="shared" si="75"/>
        <v>Date check - OK</v>
      </c>
      <c r="G1497" s="68"/>
      <c r="H1497" s="162" t="s">
        <v>279</v>
      </c>
      <c r="I1497" s="173">
        <v>150735.53351548137</v>
      </c>
      <c r="J1497" s="168">
        <f>IFERROR(MIN('MP Calculations'!$E$30/I1497,1),"-")</f>
        <v>0.24630200300931615</v>
      </c>
      <c r="K1497" s="12"/>
      <c r="L1497" s="159">
        <v>0.49977300000000002</v>
      </c>
      <c r="M1497" s="187" t="s">
        <v>280</v>
      </c>
      <c r="N1497" s="272">
        <v>192.78728599999999</v>
      </c>
      <c r="O1497" s="186">
        <f t="shared" si="76"/>
        <v>96.349880286078005</v>
      </c>
      <c r="P1497" s="186">
        <f t="shared" si="77"/>
        <v>23.731168504168835</v>
      </c>
      <c r="Q1497" s="215">
        <f>IF(P1497="-",0,P1497/(1+'General inputs'!$H$30)^'MP Calculations'!$C$40)</f>
        <v>52.713783687642987</v>
      </c>
    </row>
    <row r="1498" spans="3:17">
      <c r="C1498" s="159"/>
      <c r="D1498" s="165" t="s">
        <v>278</v>
      </c>
      <c r="E1498" s="162">
        <v>28317</v>
      </c>
      <c r="F1498" s="166" t="str">
        <f t="shared" si="75"/>
        <v>Date check - OK</v>
      </c>
      <c r="G1498" s="68"/>
      <c r="H1498" s="162" t="s">
        <v>279</v>
      </c>
      <c r="I1498" s="173">
        <v>150735.53351548137</v>
      </c>
      <c r="J1498" s="168">
        <f>IFERROR(MIN('MP Calculations'!$E$30/I1498,1),"-")</f>
        <v>0.24630200300931615</v>
      </c>
      <c r="K1498" s="12"/>
      <c r="L1498" s="159">
        <v>66.784156999999993</v>
      </c>
      <c r="M1498" s="187" t="s">
        <v>280</v>
      </c>
      <c r="N1498" s="272">
        <v>192.78728599999999</v>
      </c>
      <c r="O1498" s="186">
        <f t="shared" si="76"/>
        <v>12875.1363758279</v>
      </c>
      <c r="P1498" s="186">
        <f t="shared" si="77"/>
        <v>3171.1718783845195</v>
      </c>
      <c r="Q1498" s="215">
        <f>IF(P1498="-",0,P1498/(1+'General inputs'!$H$30)^'MP Calculations'!$C$40)</f>
        <v>7044.0892282287914</v>
      </c>
    </row>
    <row r="1499" spans="3:17">
      <c r="C1499" s="159"/>
      <c r="D1499" s="165" t="s">
        <v>278</v>
      </c>
      <c r="E1499" s="162">
        <v>28317</v>
      </c>
      <c r="F1499" s="166" t="str">
        <f t="shared" si="75"/>
        <v>Date check - OK</v>
      </c>
      <c r="G1499" s="68"/>
      <c r="H1499" s="162" t="s">
        <v>279</v>
      </c>
      <c r="I1499" s="173">
        <v>150735.53351548137</v>
      </c>
      <c r="J1499" s="168">
        <f>IFERROR(MIN('MP Calculations'!$E$30/I1499,1),"-")</f>
        <v>0.24630200300931615</v>
      </c>
      <c r="K1499" s="12"/>
      <c r="L1499" s="159">
        <v>61.690353999999999</v>
      </c>
      <c r="M1499" s="187" t="s">
        <v>280</v>
      </c>
      <c r="N1499" s="272">
        <v>192.78728599999999</v>
      </c>
      <c r="O1499" s="186">
        <f t="shared" si="76"/>
        <v>11893.115920039243</v>
      </c>
      <c r="P1499" s="186">
        <f t="shared" si="77"/>
        <v>2929.2982731276516</v>
      </c>
      <c r="Q1499" s="215">
        <f>IF(P1499="-",0,P1499/(1+'General inputs'!$H$30)^'MP Calculations'!$C$40)</f>
        <v>6506.8180481340951</v>
      </c>
    </row>
    <row r="1500" spans="3:17">
      <c r="C1500" s="159"/>
      <c r="D1500" s="165" t="s">
        <v>278</v>
      </c>
      <c r="E1500" s="162">
        <v>28317</v>
      </c>
      <c r="F1500" s="166" t="str">
        <f t="shared" si="75"/>
        <v>Date check - OK</v>
      </c>
      <c r="G1500" s="68"/>
      <c r="H1500" s="162" t="s">
        <v>279</v>
      </c>
      <c r="I1500" s="173">
        <v>150735.53351548137</v>
      </c>
      <c r="J1500" s="168">
        <f>IFERROR(MIN('MP Calculations'!$E$30/I1500,1),"-")</f>
        <v>0.24630200300931615</v>
      </c>
      <c r="K1500" s="12"/>
      <c r="L1500" s="159">
        <v>25.414338000000001</v>
      </c>
      <c r="M1500" s="187" t="s">
        <v>280</v>
      </c>
      <c r="N1500" s="272">
        <v>192.78728599999999</v>
      </c>
      <c r="O1500" s="186">
        <f t="shared" si="76"/>
        <v>4899.5612485066677</v>
      </c>
      <c r="P1500" s="186">
        <f t="shared" si="77"/>
        <v>1206.7717493740181</v>
      </c>
      <c r="Q1500" s="215">
        <f>IF(P1500="-",0,P1500/(1+'General inputs'!$H$30)^'MP Calculations'!$C$40)</f>
        <v>2680.5888191171698</v>
      </c>
    </row>
    <row r="1501" spans="3:17">
      <c r="C1501" s="159"/>
      <c r="D1501" s="165" t="s">
        <v>278</v>
      </c>
      <c r="E1501" s="162">
        <v>28317</v>
      </c>
      <c r="F1501" s="166" t="str">
        <f t="shared" si="75"/>
        <v>Date check - OK</v>
      </c>
      <c r="G1501" s="68"/>
      <c r="H1501" s="162" t="s">
        <v>279</v>
      </c>
      <c r="I1501" s="173">
        <v>150735.53351548137</v>
      </c>
      <c r="J1501" s="168">
        <f>IFERROR(MIN('MP Calculations'!$E$30/I1501,1),"-")</f>
        <v>0.24630200300931615</v>
      </c>
      <c r="K1501" s="12"/>
      <c r="L1501" s="159">
        <v>5.1989539999999996</v>
      </c>
      <c r="M1501" s="187" t="s">
        <v>280</v>
      </c>
      <c r="N1501" s="272">
        <v>192.78728599999999</v>
      </c>
      <c r="O1501" s="186">
        <f t="shared" si="76"/>
        <v>1002.2922316988439</v>
      </c>
      <c r="P1501" s="186">
        <f t="shared" si="77"/>
        <v>246.86658426810286</v>
      </c>
      <c r="Q1501" s="215">
        <f>IF(P1501="-",0,P1501/(1+'General inputs'!$H$30)^'MP Calculations'!$C$40)</f>
        <v>548.36202947739514</v>
      </c>
    </row>
    <row r="1502" spans="3:17">
      <c r="C1502" s="159"/>
      <c r="D1502" s="165" t="s">
        <v>282</v>
      </c>
      <c r="E1502" s="162">
        <v>28356</v>
      </c>
      <c r="F1502" s="166" t="str">
        <f t="shared" si="75"/>
        <v>Date check - OK</v>
      </c>
      <c r="G1502" s="68"/>
      <c r="H1502" s="162" t="s">
        <v>279</v>
      </c>
      <c r="I1502" s="173">
        <v>150735.53351548137</v>
      </c>
      <c r="J1502" s="168">
        <f>IFERROR(MIN('MP Calculations'!$E$30/I1502,1),"-")</f>
        <v>0.24630200300931615</v>
      </c>
      <c r="K1502" s="12"/>
      <c r="L1502" s="159">
        <v>5.0997380000000003</v>
      </c>
      <c r="M1502" s="187" t="s">
        <v>280</v>
      </c>
      <c r="N1502" s="272">
        <v>237.97403299999999</v>
      </c>
      <c r="O1502" s="186">
        <f t="shared" si="76"/>
        <v>1213.6052191033541</v>
      </c>
      <c r="P1502" s="186">
        <f t="shared" si="77"/>
        <v>298.9133963277161</v>
      </c>
      <c r="Q1502" s="215">
        <f>IF(P1502="-",0,P1502/(1+'General inputs'!$H$30)^'MP Calculations'!$C$40)</f>
        <v>663.97304088039027</v>
      </c>
    </row>
    <row r="1503" spans="3:17">
      <c r="C1503" s="159"/>
      <c r="D1503" s="165" t="s">
        <v>282</v>
      </c>
      <c r="E1503" s="162">
        <v>28356</v>
      </c>
      <c r="F1503" s="166" t="str">
        <f t="shared" si="75"/>
        <v>Date check - OK</v>
      </c>
      <c r="G1503" s="68"/>
      <c r="H1503" s="162" t="s">
        <v>279</v>
      </c>
      <c r="I1503" s="173">
        <v>150735.53351548137</v>
      </c>
      <c r="J1503" s="168">
        <f>IFERROR(MIN('MP Calculations'!$E$30/I1503,1),"-")</f>
        <v>0.24630200300931615</v>
      </c>
      <c r="K1503" s="12"/>
      <c r="L1503" s="159">
        <v>106.078447</v>
      </c>
      <c r="M1503" s="187" t="s">
        <v>280</v>
      </c>
      <c r="N1503" s="272">
        <v>237.97403299999999</v>
      </c>
      <c r="O1503" s="186">
        <f t="shared" si="76"/>
        <v>25243.915846966749</v>
      </c>
      <c r="P1503" s="186">
        <f t="shared" si="77"/>
        <v>6217.6270369065278</v>
      </c>
      <c r="Q1503" s="215">
        <f>IF(P1503="-",0,P1503/(1+'General inputs'!$H$30)^'MP Calculations'!$C$40)</f>
        <v>13811.146577816215</v>
      </c>
    </row>
    <row r="1504" spans="3:17">
      <c r="C1504" s="159"/>
      <c r="D1504" s="165" t="s">
        <v>282</v>
      </c>
      <c r="E1504" s="162">
        <v>28356</v>
      </c>
      <c r="F1504" s="166" t="str">
        <f t="shared" si="75"/>
        <v>Date check - OK</v>
      </c>
      <c r="G1504" s="68"/>
      <c r="H1504" s="162" t="s">
        <v>279</v>
      </c>
      <c r="I1504" s="173">
        <v>150735.53351548137</v>
      </c>
      <c r="J1504" s="168">
        <f>IFERROR(MIN('MP Calculations'!$E$30/I1504,1),"-")</f>
        <v>0.24630200300931615</v>
      </c>
      <c r="K1504" s="12"/>
      <c r="L1504" s="159">
        <v>1.9990060000000001</v>
      </c>
      <c r="M1504" s="187" t="s">
        <v>280</v>
      </c>
      <c r="N1504" s="272">
        <v>237.97403299999999</v>
      </c>
      <c r="O1504" s="186">
        <f t="shared" si="76"/>
        <v>475.711519811198</v>
      </c>
      <c r="P1504" s="186">
        <f t="shared" si="77"/>
        <v>117.16870018410405</v>
      </c>
      <c r="Q1504" s="215">
        <f>IF(P1504="-",0,P1504/(1+'General inputs'!$H$30)^'MP Calculations'!$C$40)</f>
        <v>260.26554551589618</v>
      </c>
    </row>
    <row r="1505" spans="3:17">
      <c r="C1505" s="159"/>
      <c r="D1505" s="165" t="s">
        <v>282</v>
      </c>
      <c r="E1505" s="162">
        <v>28356</v>
      </c>
      <c r="F1505" s="166" t="str">
        <f t="shared" si="75"/>
        <v>Date check - OK</v>
      </c>
      <c r="G1505" s="68"/>
      <c r="H1505" s="162" t="s">
        <v>279</v>
      </c>
      <c r="I1505" s="173">
        <v>150735.53351548137</v>
      </c>
      <c r="J1505" s="168">
        <f>IFERROR(MIN('MP Calculations'!$E$30/I1505,1),"-")</f>
        <v>0.24630200300931615</v>
      </c>
      <c r="K1505" s="12"/>
      <c r="L1505" s="159">
        <v>0.59928800000000004</v>
      </c>
      <c r="M1505" s="187" t="s">
        <v>280</v>
      </c>
      <c r="N1505" s="272">
        <v>237.97403299999999</v>
      </c>
      <c r="O1505" s="186">
        <f t="shared" si="76"/>
        <v>142.614982288504</v>
      </c>
      <c r="P1505" s="186">
        <f t="shared" si="77"/>
        <v>35.12635579679668</v>
      </c>
      <c r="Q1505" s="215">
        <f>IF(P1505="-",0,P1505/(1+'General inputs'!$H$30)^'MP Calculations'!$C$40)</f>
        <v>78.025787937169966</v>
      </c>
    </row>
    <row r="1506" spans="3:17">
      <c r="C1506" s="159"/>
      <c r="D1506" s="165" t="s">
        <v>282</v>
      </c>
      <c r="E1506" s="162">
        <v>28356</v>
      </c>
      <c r="F1506" s="166" t="str">
        <f t="shared" si="75"/>
        <v>Date check - OK</v>
      </c>
      <c r="G1506" s="68"/>
      <c r="H1506" s="162" t="s">
        <v>279</v>
      </c>
      <c r="I1506" s="173">
        <v>150735.53351548137</v>
      </c>
      <c r="J1506" s="168">
        <f>IFERROR(MIN('MP Calculations'!$E$30/I1506,1),"-")</f>
        <v>0.24630200300931615</v>
      </c>
      <c r="K1506" s="12"/>
      <c r="L1506" s="159">
        <v>19.996092000000001</v>
      </c>
      <c r="M1506" s="187" t="s">
        <v>280</v>
      </c>
      <c r="N1506" s="272">
        <v>237.97403299999999</v>
      </c>
      <c r="O1506" s="186">
        <f t="shared" si="76"/>
        <v>4758.5506574790361</v>
      </c>
      <c r="P1506" s="186">
        <f t="shared" si="77"/>
        <v>1172.0405583583849</v>
      </c>
      <c r="Q1506" s="215">
        <f>IF(P1506="-",0,P1506/(1+'General inputs'!$H$30)^'MP Calculations'!$C$40)</f>
        <v>2603.4408063637866</v>
      </c>
    </row>
    <row r="1507" spans="3:17">
      <c r="C1507" s="159"/>
      <c r="D1507" s="165" t="s">
        <v>282</v>
      </c>
      <c r="E1507" s="162">
        <v>28356</v>
      </c>
      <c r="F1507" s="166" t="str">
        <f t="shared" si="75"/>
        <v>Date check - OK</v>
      </c>
      <c r="G1507" s="68"/>
      <c r="H1507" s="162" t="s">
        <v>279</v>
      </c>
      <c r="I1507" s="173">
        <v>150735.53351548137</v>
      </c>
      <c r="J1507" s="168">
        <f>IFERROR(MIN('MP Calculations'!$E$30/I1507,1),"-")</f>
        <v>0.24630200300931615</v>
      </c>
      <c r="K1507" s="12"/>
      <c r="L1507" s="159">
        <v>15.22377</v>
      </c>
      <c r="M1507" s="187" t="s">
        <v>280</v>
      </c>
      <c r="N1507" s="272">
        <v>237.97403299999999</v>
      </c>
      <c r="O1507" s="186">
        <f t="shared" si="76"/>
        <v>3622.8619443644097</v>
      </c>
      <c r="P1507" s="186">
        <f t="shared" si="77"/>
        <v>892.31815352317983</v>
      </c>
      <c r="Q1507" s="215">
        <f>IF(P1507="-",0,P1507/(1+'General inputs'!$H$30)^'MP Calculations'!$C$40)</f>
        <v>1982.0965038917016</v>
      </c>
    </row>
    <row r="1508" spans="3:17">
      <c r="C1508" s="159"/>
      <c r="D1508" s="165" t="s">
        <v>282</v>
      </c>
      <c r="E1508" s="162">
        <v>28356</v>
      </c>
      <c r="F1508" s="166" t="str">
        <f t="shared" si="75"/>
        <v>Date check - OK</v>
      </c>
      <c r="G1508" s="68"/>
      <c r="H1508" s="162" t="s">
        <v>279</v>
      </c>
      <c r="I1508" s="173">
        <v>150735.53351548137</v>
      </c>
      <c r="J1508" s="168">
        <f>IFERROR(MIN('MP Calculations'!$E$30/I1508,1),"-")</f>
        <v>0.24630200300931615</v>
      </c>
      <c r="K1508" s="12"/>
      <c r="L1508" s="159">
        <v>137.32451</v>
      </c>
      <c r="M1508" s="187" t="s">
        <v>280</v>
      </c>
      <c r="N1508" s="272">
        <v>237.97403299999999</v>
      </c>
      <c r="O1508" s="186">
        <f t="shared" si="76"/>
        <v>32679.66747444883</v>
      </c>
      <c r="P1508" s="186">
        <f t="shared" si="77"/>
        <v>8049.0675566351465</v>
      </c>
      <c r="Q1508" s="215">
        <f>IF(P1508="-",0,P1508/(1+'General inputs'!$H$30)^'MP Calculations'!$C$40)</f>
        <v>17879.305268645086</v>
      </c>
    </row>
    <row r="1509" spans="3:17">
      <c r="C1509" s="159"/>
      <c r="D1509" s="165" t="s">
        <v>282</v>
      </c>
      <c r="E1509" s="162">
        <v>28356</v>
      </c>
      <c r="F1509" s="166" t="str">
        <f t="shared" si="75"/>
        <v>Date check - OK</v>
      </c>
      <c r="G1509" s="68"/>
      <c r="H1509" s="162" t="s">
        <v>279</v>
      </c>
      <c r="I1509" s="173">
        <v>150735.53351548137</v>
      </c>
      <c r="J1509" s="168">
        <f>IFERROR(MIN('MP Calculations'!$E$30/I1509,1),"-")</f>
        <v>0.24630200300931615</v>
      </c>
      <c r="K1509" s="12"/>
      <c r="L1509" s="159">
        <v>144.16162199999999</v>
      </c>
      <c r="M1509" s="187" t="s">
        <v>280</v>
      </c>
      <c r="N1509" s="272">
        <v>237.97403299999999</v>
      </c>
      <c r="O1509" s="186">
        <f t="shared" si="76"/>
        <v>34306.722591161524</v>
      </c>
      <c r="P1509" s="186">
        <f t="shared" si="77"/>
        <v>8449.8144908880404</v>
      </c>
      <c r="Q1509" s="215">
        <f>IF(P1509="-",0,P1509/(1+'General inputs'!$H$30)^'MP Calculations'!$C$40)</f>
        <v>18769.480027716985</v>
      </c>
    </row>
    <row r="1510" spans="3:17">
      <c r="C1510" s="159"/>
      <c r="D1510" s="165" t="s">
        <v>292</v>
      </c>
      <c r="E1510" s="162">
        <v>28391</v>
      </c>
      <c r="F1510" s="166" t="str">
        <f t="shared" si="75"/>
        <v>Date check - OK</v>
      </c>
      <c r="G1510" s="68"/>
      <c r="H1510" s="162" t="s">
        <v>279</v>
      </c>
      <c r="I1510" s="173">
        <v>150735.53351548137</v>
      </c>
      <c r="J1510" s="168">
        <f>IFERROR(MIN('MP Calculations'!$E$30/I1510,1),"-")</f>
        <v>0.24630200300931615</v>
      </c>
      <c r="K1510" s="12"/>
      <c r="L1510" s="159">
        <v>5.898606</v>
      </c>
      <c r="M1510" s="187" t="s">
        <v>280</v>
      </c>
      <c r="N1510" s="272">
        <v>560.03424299999995</v>
      </c>
      <c r="O1510" s="186">
        <f t="shared" si="76"/>
        <v>3303.4213459652578</v>
      </c>
      <c r="P1510" s="186">
        <f t="shared" si="77"/>
        <v>813.63929429497409</v>
      </c>
      <c r="Q1510" s="215">
        <f>IF(P1510="-",0,P1510/(1+'General inputs'!$H$30)^'MP Calculations'!$C$40)</f>
        <v>1807.328018917286</v>
      </c>
    </row>
    <row r="1511" spans="3:17">
      <c r="C1511" s="159"/>
      <c r="D1511" s="165" t="s">
        <v>282</v>
      </c>
      <c r="E1511" s="162">
        <v>28391</v>
      </c>
      <c r="F1511" s="166" t="str">
        <f t="shared" si="75"/>
        <v>Date check - OK</v>
      </c>
      <c r="G1511" s="68"/>
      <c r="H1511" s="162" t="s">
        <v>279</v>
      </c>
      <c r="I1511" s="173">
        <v>150735.53351548137</v>
      </c>
      <c r="J1511" s="168">
        <f>IFERROR(MIN('MP Calculations'!$E$30/I1511,1),"-")</f>
        <v>0.24630200300931615</v>
      </c>
      <c r="K1511" s="12"/>
      <c r="L1511" s="159">
        <v>0.70601999999999998</v>
      </c>
      <c r="M1511" s="187" t="s">
        <v>280</v>
      </c>
      <c r="N1511" s="272">
        <v>237.97403299999999</v>
      </c>
      <c r="O1511" s="186">
        <f t="shared" si="76"/>
        <v>168.01442677865998</v>
      </c>
      <c r="P1511" s="186">
        <f t="shared" si="77"/>
        <v>41.382289850046035</v>
      </c>
      <c r="Q1511" s="215">
        <f>IF(P1511="-",0,P1511/(1+'General inputs'!$H$30)^'MP Calculations'!$C$40)</f>
        <v>91.922025469224693</v>
      </c>
    </row>
    <row r="1512" spans="3:17">
      <c r="C1512" s="159"/>
      <c r="D1512" s="165" t="s">
        <v>289</v>
      </c>
      <c r="E1512" s="162">
        <v>28391</v>
      </c>
      <c r="F1512" s="166" t="str">
        <f t="shared" si="75"/>
        <v>Date check - OK</v>
      </c>
      <c r="G1512" s="68"/>
      <c r="H1512" s="162" t="s">
        <v>279</v>
      </c>
      <c r="I1512" s="173">
        <v>150735.53351548137</v>
      </c>
      <c r="J1512" s="168">
        <f>IFERROR(MIN('MP Calculations'!$E$30/I1512,1),"-")</f>
        <v>0.24630200300931615</v>
      </c>
      <c r="K1512" s="12"/>
      <c r="L1512" s="159">
        <v>0.56854199999999999</v>
      </c>
      <c r="M1512" s="187" t="s">
        <v>280</v>
      </c>
      <c r="N1512" s="272">
        <v>315.45229399999999</v>
      </c>
      <c r="O1512" s="186">
        <f t="shared" si="76"/>
        <v>179.347878135348</v>
      </c>
      <c r="P1512" s="186">
        <f t="shared" si="77"/>
        <v>44.173741620206947</v>
      </c>
      <c r="Q1512" s="215">
        <f>IF(P1512="-",0,P1512/(1+'General inputs'!$H$30)^'MP Calculations'!$C$40)</f>
        <v>98.122646595862477</v>
      </c>
    </row>
    <row r="1513" spans="3:17">
      <c r="C1513" s="159"/>
      <c r="D1513" s="165" t="s">
        <v>292</v>
      </c>
      <c r="E1513" s="162">
        <v>28391</v>
      </c>
      <c r="F1513" s="166" t="str">
        <f t="shared" si="75"/>
        <v>Date check - OK</v>
      </c>
      <c r="G1513" s="68"/>
      <c r="H1513" s="162" t="s">
        <v>279</v>
      </c>
      <c r="I1513" s="173">
        <v>150735.53351548137</v>
      </c>
      <c r="J1513" s="168">
        <f>IFERROR(MIN('MP Calculations'!$E$30/I1513,1),"-")</f>
        <v>0.24630200300931615</v>
      </c>
      <c r="K1513" s="12"/>
      <c r="L1513" s="159">
        <v>62.814867</v>
      </c>
      <c r="M1513" s="187" t="s">
        <v>280</v>
      </c>
      <c r="N1513" s="272">
        <v>560.03424299999995</v>
      </c>
      <c r="O1513" s="186">
        <f t="shared" si="76"/>
        <v>35178.476489490677</v>
      </c>
      <c r="P1513" s="186">
        <f t="shared" si="77"/>
        <v>8664.5292221776908</v>
      </c>
      <c r="Q1513" s="215">
        <f>IF(P1513="-",0,P1513/(1+'General inputs'!$H$30)^'MP Calculations'!$C$40)</f>
        <v>19246.423499664637</v>
      </c>
    </row>
    <row r="1514" spans="3:17">
      <c r="C1514" s="159"/>
      <c r="D1514" s="165" t="s">
        <v>292</v>
      </c>
      <c r="E1514" s="162">
        <v>28391</v>
      </c>
      <c r="F1514" s="166" t="str">
        <f t="shared" si="75"/>
        <v>Date check - OK</v>
      </c>
      <c r="G1514" s="68"/>
      <c r="H1514" s="162" t="s">
        <v>279</v>
      </c>
      <c r="I1514" s="173">
        <v>150735.53351548137</v>
      </c>
      <c r="J1514" s="168">
        <f>IFERROR(MIN('MP Calculations'!$E$30/I1514,1),"-")</f>
        <v>0.24630200300931615</v>
      </c>
      <c r="K1514" s="12"/>
      <c r="L1514" s="159">
        <v>28.396809999999999</v>
      </c>
      <c r="M1514" s="187" t="s">
        <v>280</v>
      </c>
      <c r="N1514" s="272">
        <v>560.03424299999995</v>
      </c>
      <c r="O1514" s="186">
        <f t="shared" si="76"/>
        <v>15903.185991964827</v>
      </c>
      <c r="P1514" s="186">
        <f t="shared" si="77"/>
        <v>3916.986564050635</v>
      </c>
      <c r="Q1514" s="215">
        <f>IF(P1514="-",0,P1514/(1+'General inputs'!$H$30)^'MP Calculations'!$C$40)</f>
        <v>8700.7591896916947</v>
      </c>
    </row>
    <row r="1515" spans="3:17">
      <c r="C1515" s="159"/>
      <c r="D1515" s="165" t="s">
        <v>289</v>
      </c>
      <c r="E1515" s="162">
        <v>28391</v>
      </c>
      <c r="F1515" s="166" t="str">
        <f t="shared" si="75"/>
        <v>Date check - OK</v>
      </c>
      <c r="G1515" s="68"/>
      <c r="H1515" s="162" t="s">
        <v>279</v>
      </c>
      <c r="I1515" s="173">
        <v>150735.53351548137</v>
      </c>
      <c r="J1515" s="168">
        <f>IFERROR(MIN('MP Calculations'!$E$30/I1515,1),"-")</f>
        <v>0.24630200300931615</v>
      </c>
      <c r="K1515" s="12"/>
      <c r="L1515" s="159">
        <v>0.53121200000000002</v>
      </c>
      <c r="M1515" s="187" t="s">
        <v>280</v>
      </c>
      <c r="N1515" s="272">
        <v>315.45229399999999</v>
      </c>
      <c r="O1515" s="186">
        <f t="shared" si="76"/>
        <v>167.57204400032799</v>
      </c>
      <c r="P1515" s="186">
        <f t="shared" si="77"/>
        <v>41.273330085646045</v>
      </c>
      <c r="Q1515" s="215">
        <f>IF(P1515="-",0,P1515/(1+'General inputs'!$H$30)^'MP Calculations'!$C$40)</f>
        <v>91.679994342513481</v>
      </c>
    </row>
    <row r="1516" spans="3:17">
      <c r="C1516" s="159"/>
      <c r="D1516" s="165" t="s">
        <v>289</v>
      </c>
      <c r="E1516" s="162">
        <v>28391</v>
      </c>
      <c r="F1516" s="166" t="str">
        <f t="shared" si="75"/>
        <v>Date check - OK</v>
      </c>
      <c r="G1516" s="68"/>
      <c r="H1516" s="162" t="s">
        <v>279</v>
      </c>
      <c r="I1516" s="173">
        <v>150735.53351548137</v>
      </c>
      <c r="J1516" s="168">
        <f>IFERROR(MIN('MP Calculations'!$E$30/I1516,1),"-")</f>
        <v>0.24630200300931615</v>
      </c>
      <c r="K1516" s="12"/>
      <c r="L1516" s="159">
        <v>12.801238</v>
      </c>
      <c r="M1516" s="187" t="s">
        <v>280</v>
      </c>
      <c r="N1516" s="272">
        <v>315.45229399999999</v>
      </c>
      <c r="O1516" s="186">
        <f t="shared" si="76"/>
        <v>4038.1798931399717</v>
      </c>
      <c r="P1516" s="186">
        <f t="shared" si="77"/>
        <v>994.61179619232132</v>
      </c>
      <c r="Q1516" s="215">
        <f>IF(P1516="-",0,P1516/(1+'General inputs'!$H$30)^'MP Calculations'!$C$40)</f>
        <v>2209.3202476923875</v>
      </c>
    </row>
    <row r="1517" spans="3:17">
      <c r="C1517" s="159"/>
      <c r="D1517" s="165" t="s">
        <v>278</v>
      </c>
      <c r="E1517" s="162">
        <v>28391</v>
      </c>
      <c r="F1517" s="166" t="str">
        <f t="shared" si="75"/>
        <v>Date check - OK</v>
      </c>
      <c r="G1517" s="68"/>
      <c r="H1517" s="162" t="s">
        <v>279</v>
      </c>
      <c r="I1517" s="173">
        <v>150735.53351548137</v>
      </c>
      <c r="J1517" s="168">
        <f>IFERROR(MIN('MP Calculations'!$E$30/I1517,1),"-")</f>
        <v>0.24630200300931615</v>
      </c>
      <c r="K1517" s="12"/>
      <c r="L1517" s="159">
        <v>25.762262</v>
      </c>
      <c r="M1517" s="187" t="s">
        <v>280</v>
      </c>
      <c r="N1517" s="272">
        <v>192.78728599999999</v>
      </c>
      <c r="O1517" s="186">
        <f t="shared" si="76"/>
        <v>4966.6365722009314</v>
      </c>
      <c r="P1517" s="186">
        <f t="shared" si="77"/>
        <v>1223.2925359524133</v>
      </c>
      <c r="Q1517" s="215">
        <f>IF(P1517="-",0,P1517/(1+'General inputs'!$H$30)^'MP Calculations'!$C$40)</f>
        <v>2717.2862607071302</v>
      </c>
    </row>
    <row r="1518" spans="3:17">
      <c r="C1518" s="159"/>
      <c r="D1518" s="165" t="s">
        <v>282</v>
      </c>
      <c r="E1518" s="162">
        <v>28391</v>
      </c>
      <c r="F1518" s="166" t="str">
        <f t="shared" si="75"/>
        <v>Date check - OK</v>
      </c>
      <c r="G1518" s="68"/>
      <c r="H1518" s="162" t="s">
        <v>279</v>
      </c>
      <c r="I1518" s="173">
        <v>150735.53351548137</v>
      </c>
      <c r="J1518" s="168">
        <f>IFERROR(MIN('MP Calculations'!$E$30/I1518,1),"-")</f>
        <v>0.24630200300931615</v>
      </c>
      <c r="K1518" s="12"/>
      <c r="L1518" s="159">
        <v>67.631067999999999</v>
      </c>
      <c r="M1518" s="187" t="s">
        <v>280</v>
      </c>
      <c r="N1518" s="272">
        <v>237.97403299999999</v>
      </c>
      <c r="O1518" s="186">
        <f t="shared" si="76"/>
        <v>16094.438008057243</v>
      </c>
      <c r="P1518" s="186">
        <f t="shared" si="77"/>
        <v>3964.0923186937671</v>
      </c>
      <c r="Q1518" s="215">
        <f>IF(P1518="-",0,P1518/(1+'General inputs'!$H$30)^'MP Calculations'!$C$40)</f>
        <v>8805.3946845795708</v>
      </c>
    </row>
    <row r="1519" spans="3:17">
      <c r="C1519" s="159"/>
      <c r="D1519" s="165" t="s">
        <v>292</v>
      </c>
      <c r="E1519" s="162">
        <v>28391</v>
      </c>
      <c r="F1519" s="166" t="str">
        <f t="shared" si="75"/>
        <v>Date check - OK</v>
      </c>
      <c r="G1519" s="68"/>
      <c r="H1519" s="162" t="s">
        <v>279</v>
      </c>
      <c r="I1519" s="173">
        <v>150735.53351548137</v>
      </c>
      <c r="J1519" s="168">
        <f>IFERROR(MIN('MP Calculations'!$E$30/I1519,1),"-")</f>
        <v>0.24630200300931615</v>
      </c>
      <c r="K1519" s="12"/>
      <c r="L1519" s="159">
        <v>4.7026399999999997</v>
      </c>
      <c r="M1519" s="187" t="s">
        <v>280</v>
      </c>
      <c r="N1519" s="272">
        <v>560.03424299999995</v>
      </c>
      <c r="O1519" s="186">
        <f t="shared" si="76"/>
        <v>2633.6394325015194</v>
      </c>
      <c r="P1519" s="186">
        <f t="shared" si="77"/>
        <v>648.67066742944291</v>
      </c>
      <c r="Q1519" s="215">
        <f>IF(P1519="-",0,P1519/(1+'General inputs'!$H$30)^'MP Calculations'!$C$40)</f>
        <v>1440.8850217968763</v>
      </c>
    </row>
    <row r="1520" spans="3:17">
      <c r="C1520" s="159"/>
      <c r="D1520" s="165" t="s">
        <v>289</v>
      </c>
      <c r="E1520" s="162">
        <v>28391</v>
      </c>
      <c r="F1520" s="166" t="str">
        <f t="shared" si="75"/>
        <v>Date check - OK</v>
      </c>
      <c r="G1520" s="68"/>
      <c r="H1520" s="162" t="s">
        <v>279</v>
      </c>
      <c r="I1520" s="173">
        <v>150735.53351548137</v>
      </c>
      <c r="J1520" s="168">
        <f>IFERROR(MIN('MP Calculations'!$E$30/I1520,1),"-")</f>
        <v>0.24630200300931615</v>
      </c>
      <c r="K1520" s="12"/>
      <c r="L1520" s="159">
        <v>0.30036099999999999</v>
      </c>
      <c r="M1520" s="187" t="s">
        <v>280</v>
      </c>
      <c r="N1520" s="272">
        <v>315.45229399999999</v>
      </c>
      <c r="O1520" s="186">
        <f t="shared" si="76"/>
        <v>94.749566478134</v>
      </c>
      <c r="P1520" s="186">
        <f t="shared" si="77"/>
        <v>23.337008007828761</v>
      </c>
      <c r="Q1520" s="215">
        <f>IF(P1520="-",0,P1520/(1+'General inputs'!$H$30)^'MP Calculations'!$C$40)</f>
        <v>51.838239310692707</v>
      </c>
    </row>
    <row r="1521" spans="3:17">
      <c r="C1521" s="159"/>
      <c r="D1521" s="165" t="s">
        <v>282</v>
      </c>
      <c r="E1521" s="162">
        <v>28391</v>
      </c>
      <c r="F1521" s="166" t="str">
        <f t="shared" si="75"/>
        <v>Date check - OK</v>
      </c>
      <c r="G1521" s="68"/>
      <c r="H1521" s="162" t="s">
        <v>279</v>
      </c>
      <c r="I1521" s="173">
        <v>150735.53351548137</v>
      </c>
      <c r="J1521" s="168">
        <f>IFERROR(MIN('MP Calculations'!$E$30/I1521,1),"-")</f>
        <v>0.24630200300931615</v>
      </c>
      <c r="K1521" s="12"/>
      <c r="L1521" s="159">
        <v>22.723759999999999</v>
      </c>
      <c r="M1521" s="187" t="s">
        <v>280</v>
      </c>
      <c r="N1521" s="272">
        <v>237.97403299999999</v>
      </c>
      <c r="O1521" s="186">
        <f t="shared" si="76"/>
        <v>5407.6648121240796</v>
      </c>
      <c r="P1521" s="186">
        <f t="shared" si="77"/>
        <v>1331.9186748291581</v>
      </c>
      <c r="Q1521" s="215">
        <f>IF(P1521="-",0,P1521/(1+'General inputs'!$H$30)^'MP Calculations'!$C$40)</f>
        <v>2958.5763087115802</v>
      </c>
    </row>
    <row r="1522" spans="3:17">
      <c r="C1522" s="159"/>
      <c r="D1522" s="165" t="s">
        <v>278</v>
      </c>
      <c r="E1522" s="162">
        <v>28391</v>
      </c>
      <c r="F1522" s="166" t="str">
        <f t="shared" si="75"/>
        <v>Date check - OK</v>
      </c>
      <c r="G1522" s="68"/>
      <c r="H1522" s="162" t="s">
        <v>279</v>
      </c>
      <c r="I1522" s="173">
        <v>150735.53351548137</v>
      </c>
      <c r="J1522" s="168">
        <f>IFERROR(MIN('MP Calculations'!$E$30/I1522,1),"-")</f>
        <v>0.24630200300931615</v>
      </c>
      <c r="K1522" s="12"/>
      <c r="L1522" s="159">
        <v>49.366425</v>
      </c>
      <c r="M1522" s="187" t="s">
        <v>280</v>
      </c>
      <c r="N1522" s="272">
        <v>192.78728599999999</v>
      </c>
      <c r="O1522" s="186">
        <f t="shared" si="76"/>
        <v>9517.2190952725505</v>
      </c>
      <c r="P1522" s="186">
        <f t="shared" si="77"/>
        <v>2344.1101262441407</v>
      </c>
      <c r="Q1522" s="215">
        <f>IF(P1522="-",0,P1522/(1+'General inputs'!$H$30)^'MP Calculations'!$C$40)</f>
        <v>5206.9460512717787</v>
      </c>
    </row>
    <row r="1523" spans="3:17">
      <c r="C1523" s="159"/>
      <c r="D1523" s="165" t="s">
        <v>289</v>
      </c>
      <c r="E1523" s="162">
        <v>28391</v>
      </c>
      <c r="F1523" s="166" t="str">
        <f t="shared" si="75"/>
        <v>Date check - OK</v>
      </c>
      <c r="G1523" s="68"/>
      <c r="H1523" s="162" t="s">
        <v>279</v>
      </c>
      <c r="I1523" s="173">
        <v>150735.53351548137</v>
      </c>
      <c r="J1523" s="168">
        <f>IFERROR(MIN('MP Calculations'!$E$30/I1523,1),"-")</f>
        <v>0.24630200300931615</v>
      </c>
      <c r="K1523" s="12"/>
      <c r="L1523" s="159">
        <v>9.9022000000000006</v>
      </c>
      <c r="M1523" s="187" t="s">
        <v>280</v>
      </c>
      <c r="N1523" s="272">
        <v>315.45229399999999</v>
      </c>
      <c r="O1523" s="186">
        <f t="shared" si="76"/>
        <v>3123.6717056468001</v>
      </c>
      <c r="P1523" s="186">
        <f t="shared" si="77"/>
        <v>769.36659784433391</v>
      </c>
      <c r="Q1523" s="215">
        <f>IF(P1523="-",0,P1523/(1+'General inputs'!$H$30)^'MP Calculations'!$C$40)</f>
        <v>1708.9855650445343</v>
      </c>
    </row>
    <row r="1524" spans="3:17">
      <c r="C1524" s="159"/>
      <c r="D1524" s="165" t="s">
        <v>282</v>
      </c>
      <c r="E1524" s="162">
        <v>28391</v>
      </c>
      <c r="F1524" s="166" t="str">
        <f t="shared" si="75"/>
        <v>Date check - OK</v>
      </c>
      <c r="G1524" s="68"/>
      <c r="H1524" s="162" t="s">
        <v>279</v>
      </c>
      <c r="I1524" s="173">
        <v>150735.53351548137</v>
      </c>
      <c r="J1524" s="168">
        <f>IFERROR(MIN('MP Calculations'!$E$30/I1524,1),"-")</f>
        <v>0.24630200300931615</v>
      </c>
      <c r="K1524" s="12"/>
      <c r="L1524" s="159">
        <v>1.088578</v>
      </c>
      <c r="M1524" s="187" t="s">
        <v>280</v>
      </c>
      <c r="N1524" s="272">
        <v>237.97403299999999</v>
      </c>
      <c r="O1524" s="186">
        <f t="shared" si="76"/>
        <v>259.05329689507403</v>
      </c>
      <c r="P1524" s="186">
        <f t="shared" si="77"/>
        <v>63.805345911423792</v>
      </c>
      <c r="Q1524" s="215">
        <f>IF(P1524="-",0,P1524/(1+'General inputs'!$H$30)^'MP Calculations'!$C$40)</f>
        <v>141.73011336964635</v>
      </c>
    </row>
    <row r="1525" spans="3:17">
      <c r="C1525" s="159"/>
      <c r="D1525" s="165" t="s">
        <v>292</v>
      </c>
      <c r="E1525" s="162">
        <v>28391</v>
      </c>
      <c r="F1525" s="166" t="str">
        <f t="shared" si="75"/>
        <v>Date check - OK</v>
      </c>
      <c r="G1525" s="68"/>
      <c r="H1525" s="162" t="s">
        <v>279</v>
      </c>
      <c r="I1525" s="173">
        <v>150735.53351548137</v>
      </c>
      <c r="J1525" s="168">
        <f>IFERROR(MIN('MP Calculations'!$E$30/I1525,1),"-")</f>
        <v>0.24630200300931615</v>
      </c>
      <c r="K1525" s="12"/>
      <c r="L1525" s="159">
        <v>3.2460870000000002</v>
      </c>
      <c r="M1525" s="187" t="s">
        <v>280</v>
      </c>
      <c r="N1525" s="272">
        <v>560.03424299999995</v>
      </c>
      <c r="O1525" s="186">
        <f t="shared" si="76"/>
        <v>1817.919875757141</v>
      </c>
      <c r="P1525" s="186">
        <f t="shared" si="77"/>
        <v>447.75730670943096</v>
      </c>
      <c r="Q1525" s="215">
        <f>IF(P1525="-",0,P1525/(1+'General inputs'!$H$30)^'MP Calculations'!$C$40)</f>
        <v>994.59838255736304</v>
      </c>
    </row>
    <row r="1526" spans="3:17">
      <c r="C1526" s="159"/>
      <c r="D1526" s="165" t="s">
        <v>278</v>
      </c>
      <c r="E1526" s="162">
        <v>28404</v>
      </c>
      <c r="F1526" s="166" t="str">
        <f t="shared" si="75"/>
        <v>Date check - OK</v>
      </c>
      <c r="G1526" s="68"/>
      <c r="H1526" s="162" t="s">
        <v>279</v>
      </c>
      <c r="I1526" s="173">
        <v>150735.53351548137</v>
      </c>
      <c r="J1526" s="168">
        <f>IFERROR(MIN('MP Calculations'!$E$30/I1526,1),"-")</f>
        <v>0.24630200300931615</v>
      </c>
      <c r="K1526" s="12"/>
      <c r="L1526" s="159">
        <v>7.9651949999999996</v>
      </c>
      <c r="M1526" s="187" t="s">
        <v>280</v>
      </c>
      <c r="N1526" s="272">
        <v>192.78728599999999</v>
      </c>
      <c r="O1526" s="186">
        <f t="shared" si="76"/>
        <v>1535.5883265107698</v>
      </c>
      <c r="P1526" s="186">
        <f t="shared" si="77"/>
        <v>378.21848061732635</v>
      </c>
      <c r="Q1526" s="215">
        <f>IF(P1526="-",0,P1526/(1+'General inputs'!$H$30)^'MP Calculations'!$C$40)</f>
        <v>840.13255269871604</v>
      </c>
    </row>
    <row r="1527" spans="3:17">
      <c r="C1527" s="159"/>
      <c r="D1527" s="165" t="s">
        <v>278</v>
      </c>
      <c r="E1527" s="162">
        <v>28404</v>
      </c>
      <c r="F1527" s="166" t="str">
        <f t="shared" si="75"/>
        <v>Date check - OK</v>
      </c>
      <c r="G1527" s="68"/>
      <c r="H1527" s="162" t="s">
        <v>279</v>
      </c>
      <c r="I1527" s="173">
        <v>150735.53351548137</v>
      </c>
      <c r="J1527" s="168">
        <f>IFERROR(MIN('MP Calculations'!$E$30/I1527,1),"-")</f>
        <v>0.24630200300931615</v>
      </c>
      <c r="K1527" s="12"/>
      <c r="L1527" s="159">
        <v>5.3981339999999998</v>
      </c>
      <c r="M1527" s="187" t="s">
        <v>280</v>
      </c>
      <c r="N1527" s="272">
        <v>192.78728599999999</v>
      </c>
      <c r="O1527" s="186">
        <f t="shared" si="76"/>
        <v>1040.691603324324</v>
      </c>
      <c r="P1527" s="186">
        <f t="shared" si="77"/>
        <v>256.32442641375769</v>
      </c>
      <c r="Q1527" s="215">
        <f>IF(P1527="-",0,P1527/(1+'General inputs'!$H$30)^'MP Calculations'!$C$40)</f>
        <v>569.3706302519563</v>
      </c>
    </row>
    <row r="1528" spans="3:17">
      <c r="C1528" s="159"/>
      <c r="D1528" s="165" t="s">
        <v>278</v>
      </c>
      <c r="E1528" s="162">
        <v>28404</v>
      </c>
      <c r="F1528" s="166" t="str">
        <f t="shared" si="75"/>
        <v>Date check - OK</v>
      </c>
      <c r="G1528" s="68"/>
      <c r="H1528" s="162" t="s">
        <v>279</v>
      </c>
      <c r="I1528" s="173">
        <v>150735.53351548137</v>
      </c>
      <c r="J1528" s="168">
        <f>IFERROR(MIN('MP Calculations'!$E$30/I1528,1),"-")</f>
        <v>0.24630200300931615</v>
      </c>
      <c r="K1528" s="12"/>
      <c r="L1528" s="159">
        <v>87.242794000000004</v>
      </c>
      <c r="M1528" s="187" t="s">
        <v>280</v>
      </c>
      <c r="N1528" s="272">
        <v>192.78728599999999</v>
      </c>
      <c r="O1528" s="186">
        <f t="shared" si="76"/>
        <v>16819.301478317084</v>
      </c>
      <c r="P1528" s="186">
        <f t="shared" si="77"/>
        <v>4142.6276433270496</v>
      </c>
      <c r="Q1528" s="215">
        <f>IF(P1528="-",0,P1528/(1+'General inputs'!$H$30)^'MP Calculations'!$C$40)</f>
        <v>9201.973238293378</v>
      </c>
    </row>
    <row r="1529" spans="3:17">
      <c r="C1529" s="159"/>
      <c r="D1529" s="165" t="s">
        <v>278</v>
      </c>
      <c r="E1529" s="162">
        <v>28404</v>
      </c>
      <c r="F1529" s="166" t="str">
        <f t="shared" si="75"/>
        <v>Date check - OK</v>
      </c>
      <c r="G1529" s="68"/>
      <c r="H1529" s="162" t="s">
        <v>279</v>
      </c>
      <c r="I1529" s="173">
        <v>150735.53351548137</v>
      </c>
      <c r="J1529" s="168">
        <f>IFERROR(MIN('MP Calculations'!$E$30/I1529,1),"-")</f>
        <v>0.24630200300931615</v>
      </c>
      <c r="K1529" s="12"/>
      <c r="L1529" s="159">
        <v>34.614756999999997</v>
      </c>
      <c r="M1529" s="187" t="s">
        <v>280</v>
      </c>
      <c r="N1529" s="272">
        <v>192.78728599999999</v>
      </c>
      <c r="O1529" s="186">
        <f t="shared" si="76"/>
        <v>6673.285057579501</v>
      </c>
      <c r="P1529" s="186">
        <f t="shared" si="77"/>
        <v>1643.6434763339707</v>
      </c>
      <c r="Q1529" s="215">
        <f>IF(P1529="-",0,P1529/(1+'General inputs'!$H$30)^'MP Calculations'!$C$40)</f>
        <v>3651.0071830577594</v>
      </c>
    </row>
    <row r="1530" spans="3:17">
      <c r="C1530" s="159"/>
      <c r="D1530" s="165" t="s">
        <v>278</v>
      </c>
      <c r="E1530" s="162">
        <v>28404</v>
      </c>
      <c r="F1530" s="166" t="str">
        <f t="shared" si="75"/>
        <v>Date check - OK</v>
      </c>
      <c r="G1530" s="68"/>
      <c r="H1530" s="162" t="s">
        <v>279</v>
      </c>
      <c r="I1530" s="173">
        <v>150735.53351548137</v>
      </c>
      <c r="J1530" s="168">
        <f>IFERROR(MIN('MP Calculations'!$E$30/I1530,1),"-")</f>
        <v>0.24630200300931615</v>
      </c>
      <c r="K1530" s="12"/>
      <c r="L1530" s="159">
        <v>16.296329</v>
      </c>
      <c r="M1530" s="187" t="s">
        <v>280</v>
      </c>
      <c r="N1530" s="272">
        <v>192.78728599999999</v>
      </c>
      <c r="O1530" s="186">
        <f t="shared" si="76"/>
        <v>3141.7250396730938</v>
      </c>
      <c r="P1530" s="186">
        <f t="shared" si="77"/>
        <v>773.81317017600622</v>
      </c>
      <c r="Q1530" s="215">
        <f>IF(P1530="-",0,P1530/(1+'General inputs'!$H$30)^'MP Calculations'!$C$40)</f>
        <v>1718.8626872773505</v>
      </c>
    </row>
    <row r="1531" spans="3:17">
      <c r="C1531" s="159"/>
      <c r="D1531" s="165" t="s">
        <v>278</v>
      </c>
      <c r="E1531" s="162">
        <v>28404</v>
      </c>
      <c r="F1531" s="166" t="str">
        <f t="shared" si="75"/>
        <v>Date check - OK</v>
      </c>
      <c r="G1531" s="68"/>
      <c r="H1531" s="162" t="s">
        <v>279</v>
      </c>
      <c r="I1531" s="173">
        <v>150735.53351548137</v>
      </c>
      <c r="J1531" s="168">
        <f>IFERROR(MIN('MP Calculations'!$E$30/I1531,1),"-")</f>
        <v>0.24630200300931615</v>
      </c>
      <c r="K1531" s="12"/>
      <c r="L1531" s="159">
        <v>25.619101000000001</v>
      </c>
      <c r="M1531" s="187" t="s">
        <v>280</v>
      </c>
      <c r="N1531" s="272">
        <v>192.78728599999999</v>
      </c>
      <c r="O1531" s="186">
        <f t="shared" si="76"/>
        <v>4939.036951549886</v>
      </c>
      <c r="P1531" s="186">
        <f t="shared" si="77"/>
        <v>1216.4946941037638</v>
      </c>
      <c r="Q1531" s="215">
        <f>IF(P1531="-",0,P1531/(1+'General inputs'!$H$30)^'MP Calculations'!$C$40)</f>
        <v>2702.1862893471198</v>
      </c>
    </row>
    <row r="1532" spans="3:17">
      <c r="C1532" s="159"/>
      <c r="D1532" s="165" t="s">
        <v>278</v>
      </c>
      <c r="E1532" s="162">
        <v>28404</v>
      </c>
      <c r="F1532" s="166" t="str">
        <f t="shared" si="75"/>
        <v>Date check - OK</v>
      </c>
      <c r="G1532" s="68"/>
      <c r="H1532" s="162" t="s">
        <v>279</v>
      </c>
      <c r="I1532" s="173">
        <v>150735.53351548137</v>
      </c>
      <c r="J1532" s="168">
        <f>IFERROR(MIN('MP Calculations'!$E$30/I1532,1),"-")</f>
        <v>0.24630200300931615</v>
      </c>
      <c r="K1532" s="12"/>
      <c r="L1532" s="159">
        <v>55.200285000000001</v>
      </c>
      <c r="M1532" s="187" t="s">
        <v>280</v>
      </c>
      <c r="N1532" s="272">
        <v>192.78728599999999</v>
      </c>
      <c r="O1532" s="186">
        <f t="shared" si="76"/>
        <v>10641.91313157651</v>
      </c>
      <c r="P1532" s="186">
        <f t="shared" si="77"/>
        <v>2621.1245201584384</v>
      </c>
      <c r="Q1532" s="215">
        <f>IF(P1532="-",0,P1532/(1+'General inputs'!$H$30)^'MP Calculations'!$C$40)</f>
        <v>5822.2750788582889</v>
      </c>
    </row>
    <row r="1533" spans="3:17">
      <c r="C1533" s="159"/>
      <c r="D1533" s="165" t="s">
        <v>278</v>
      </c>
      <c r="E1533" s="162">
        <v>28404</v>
      </c>
      <c r="F1533" s="166" t="str">
        <f t="shared" si="75"/>
        <v>Date check - OK</v>
      </c>
      <c r="G1533" s="68"/>
      <c r="H1533" s="162" t="s">
        <v>279</v>
      </c>
      <c r="I1533" s="173">
        <v>150735.53351548137</v>
      </c>
      <c r="J1533" s="168">
        <f>IFERROR(MIN('MP Calculations'!$E$30/I1533,1),"-")</f>
        <v>0.24630200300931615</v>
      </c>
      <c r="K1533" s="12"/>
      <c r="L1533" s="159">
        <v>25.329537999999999</v>
      </c>
      <c r="M1533" s="187" t="s">
        <v>280</v>
      </c>
      <c r="N1533" s="272">
        <v>192.78728599999999</v>
      </c>
      <c r="O1533" s="186">
        <f t="shared" si="76"/>
        <v>4883.2128866538678</v>
      </c>
      <c r="P1533" s="186">
        <f t="shared" si="77"/>
        <v>1202.7451151037524</v>
      </c>
      <c r="Q1533" s="215">
        <f>IF(P1533="-",0,P1533/(1+'General inputs'!$H$30)^'MP Calculations'!$C$40)</f>
        <v>2671.6445006831764</v>
      </c>
    </row>
    <row r="1534" spans="3:17">
      <c r="C1534" s="159"/>
      <c r="D1534" s="165" t="s">
        <v>278</v>
      </c>
      <c r="E1534" s="162">
        <v>28447</v>
      </c>
      <c r="F1534" s="166" t="str">
        <f t="shared" si="75"/>
        <v>Date check - OK</v>
      </c>
      <c r="G1534" s="68"/>
      <c r="H1534" s="162" t="s">
        <v>279</v>
      </c>
      <c r="I1534" s="173">
        <v>150735.53351548137</v>
      </c>
      <c r="J1534" s="168">
        <f>IFERROR(MIN('MP Calculations'!$E$30/I1534,1),"-")</f>
        <v>0.24630200300931615</v>
      </c>
      <c r="K1534" s="12"/>
      <c r="L1534" s="159">
        <v>40.086466000000001</v>
      </c>
      <c r="M1534" s="187" t="s">
        <v>280</v>
      </c>
      <c r="N1534" s="272">
        <v>192.78728599999999</v>
      </c>
      <c r="O1534" s="186">
        <f t="shared" si="76"/>
        <v>7728.160985471276</v>
      </c>
      <c r="P1534" s="186">
        <f t="shared" si="77"/>
        <v>1903.461530300026</v>
      </c>
      <c r="Q1534" s="215">
        <f>IF(P1534="-",0,P1534/(1+'General inputs'!$H$30)^'MP Calculations'!$C$40)</f>
        <v>4228.1381697811912</v>
      </c>
    </row>
    <row r="1535" spans="3:17">
      <c r="C1535" s="159"/>
      <c r="D1535" s="165" t="s">
        <v>278</v>
      </c>
      <c r="E1535" s="162">
        <v>28447</v>
      </c>
      <c r="F1535" s="166" t="str">
        <f t="shared" si="75"/>
        <v>Date check - OK</v>
      </c>
      <c r="G1535" s="68"/>
      <c r="H1535" s="162" t="s">
        <v>279</v>
      </c>
      <c r="I1535" s="173">
        <v>150735.53351548137</v>
      </c>
      <c r="J1535" s="168">
        <f>IFERROR(MIN('MP Calculations'!$E$30/I1535,1),"-")</f>
        <v>0.24630200300931615</v>
      </c>
      <c r="K1535" s="12"/>
      <c r="L1535" s="159">
        <v>5.9956860000000001</v>
      </c>
      <c r="M1535" s="187" t="s">
        <v>280</v>
      </c>
      <c r="N1535" s="272">
        <v>192.78728599999999</v>
      </c>
      <c r="O1535" s="186">
        <f t="shared" si="76"/>
        <v>1155.8920316481961</v>
      </c>
      <c r="P1535" s="186">
        <f t="shared" si="77"/>
        <v>284.69852265745857</v>
      </c>
      <c r="Q1535" s="215">
        <f>IF(P1535="-",0,P1535/(1+'General inputs'!$H$30)^'MP Calculations'!$C$40)</f>
        <v>632.39769828107853</v>
      </c>
    </row>
    <row r="1536" spans="3:17">
      <c r="C1536" s="159"/>
      <c r="D1536" s="165" t="s">
        <v>278</v>
      </c>
      <c r="E1536" s="162">
        <v>28447</v>
      </c>
      <c r="F1536" s="166" t="str">
        <f t="shared" si="75"/>
        <v>Date check - OK</v>
      </c>
      <c r="G1536" s="68"/>
      <c r="H1536" s="162" t="s">
        <v>279</v>
      </c>
      <c r="I1536" s="173">
        <v>150735.53351548137</v>
      </c>
      <c r="J1536" s="168">
        <f>IFERROR(MIN('MP Calculations'!$E$30/I1536,1),"-")</f>
        <v>0.24630200300931615</v>
      </c>
      <c r="K1536" s="12"/>
      <c r="L1536" s="159">
        <v>69.787223999999995</v>
      </c>
      <c r="M1536" s="187" t="s">
        <v>280</v>
      </c>
      <c r="N1536" s="272">
        <v>192.78728599999999</v>
      </c>
      <c r="O1536" s="186">
        <f t="shared" si="76"/>
        <v>13454.089512434062</v>
      </c>
      <c r="P1536" s="186">
        <f t="shared" si="77"/>
        <v>3313.7691955791433</v>
      </c>
      <c r="Q1536" s="215">
        <f>IF(P1536="-",0,P1536/(1+'General inputs'!$H$30)^'MP Calculations'!$C$40)</f>
        <v>7360.83908113701</v>
      </c>
    </row>
    <row r="1537" spans="3:17">
      <c r="C1537" s="159"/>
      <c r="D1537" s="165" t="s">
        <v>278</v>
      </c>
      <c r="E1537" s="162">
        <v>28447</v>
      </c>
      <c r="F1537" s="166" t="str">
        <f t="shared" si="75"/>
        <v>Date check - OK</v>
      </c>
      <c r="G1537" s="68"/>
      <c r="H1537" s="162" t="s">
        <v>279</v>
      </c>
      <c r="I1537" s="173">
        <v>150735.53351548137</v>
      </c>
      <c r="J1537" s="168">
        <f>IFERROR(MIN('MP Calculations'!$E$30/I1537,1),"-")</f>
        <v>0.24630200300931615</v>
      </c>
      <c r="K1537" s="12"/>
      <c r="L1537" s="159">
        <v>73.286017000000001</v>
      </c>
      <c r="M1537" s="187" t="s">
        <v>280</v>
      </c>
      <c r="N1537" s="272">
        <v>192.78728599999999</v>
      </c>
      <c r="O1537" s="186">
        <f t="shared" si="76"/>
        <v>14128.612319179862</v>
      </c>
      <c r="P1537" s="186">
        <f t="shared" si="77"/>
        <v>3479.9055139560996</v>
      </c>
      <c r="Q1537" s="215">
        <f>IF(P1537="-",0,P1537/(1+'General inputs'!$H$30)^'MP Calculations'!$C$40)</f>
        <v>7729.8758585736459</v>
      </c>
    </row>
    <row r="1538" spans="3:17">
      <c r="C1538" s="159"/>
      <c r="D1538" s="165" t="s">
        <v>278</v>
      </c>
      <c r="E1538" s="162">
        <v>28447</v>
      </c>
      <c r="F1538" s="166" t="str">
        <f t="shared" ref="F1538:F1601" si="78">IF(E1538="","-",IF(OR(E1538&lt;$E$15,E1538&gt;$E$16),"ERROR - date outside of range","Date check - OK"))</f>
        <v>Date check - OK</v>
      </c>
      <c r="G1538" s="68"/>
      <c r="H1538" s="162" t="s">
        <v>279</v>
      </c>
      <c r="I1538" s="173">
        <v>150735.53351548137</v>
      </c>
      <c r="J1538" s="168">
        <f>IFERROR(MIN('MP Calculations'!$E$30/I1538,1),"-")</f>
        <v>0.24630200300931615</v>
      </c>
      <c r="K1538" s="12"/>
      <c r="L1538" s="159">
        <v>10.926504</v>
      </c>
      <c r="M1538" s="187" t="s">
        <v>280</v>
      </c>
      <c r="N1538" s="272">
        <v>192.78728599999999</v>
      </c>
      <c r="O1538" s="186">
        <f t="shared" ref="O1538:O1601" si="79">IF(N1538="","-",L1538*N1538)</f>
        <v>2106.4910516281439</v>
      </c>
      <c r="P1538" s="186">
        <f t="shared" ref="P1538:P1601" si="80">IF(O1538="-","-",IF(OR(E1538&lt;$E$15,E1538&gt;$E$16),0,O1538*J1538))</f>
        <v>518.83296533721261</v>
      </c>
      <c r="Q1538" s="215">
        <f>IF(P1538="-",0,P1538/(1+'General inputs'!$H$30)^'MP Calculations'!$C$40)</f>
        <v>1152.477961630912</v>
      </c>
    </row>
    <row r="1539" spans="3:17">
      <c r="C1539" s="159"/>
      <c r="D1539" s="165" t="s">
        <v>278</v>
      </c>
      <c r="E1539" s="162">
        <v>28447</v>
      </c>
      <c r="F1539" s="166" t="str">
        <f t="shared" si="78"/>
        <v>Date check - OK</v>
      </c>
      <c r="G1539" s="68"/>
      <c r="H1539" s="162" t="s">
        <v>279</v>
      </c>
      <c r="I1539" s="173">
        <v>150735.53351548137</v>
      </c>
      <c r="J1539" s="168">
        <f>IFERROR(MIN('MP Calculations'!$E$30/I1539,1),"-")</f>
        <v>0.24630200300931615</v>
      </c>
      <c r="K1539" s="12"/>
      <c r="L1539" s="159">
        <v>11.051721000000001</v>
      </c>
      <c r="M1539" s="187" t="s">
        <v>280</v>
      </c>
      <c r="N1539" s="272">
        <v>192.78728599999999</v>
      </c>
      <c r="O1539" s="186">
        <f t="shared" si="79"/>
        <v>2130.6312972192059</v>
      </c>
      <c r="P1539" s="186">
        <f t="shared" si="80"/>
        <v>524.778756179428</v>
      </c>
      <c r="Q1539" s="215">
        <f>IF(P1539="-",0,P1539/(1+'General inputs'!$H$30)^'MP Calculations'!$C$40)</f>
        <v>1165.6852814581448</v>
      </c>
    </row>
    <row r="1540" spans="3:17">
      <c r="C1540" s="159"/>
      <c r="D1540" s="165" t="s">
        <v>278</v>
      </c>
      <c r="E1540" s="162">
        <v>28447</v>
      </c>
      <c r="F1540" s="166" t="str">
        <f t="shared" si="78"/>
        <v>Date check - OK</v>
      </c>
      <c r="G1540" s="68"/>
      <c r="H1540" s="162" t="s">
        <v>279</v>
      </c>
      <c r="I1540" s="173">
        <v>150735.53351548137</v>
      </c>
      <c r="J1540" s="168">
        <f>IFERROR(MIN('MP Calculations'!$E$30/I1540,1),"-")</f>
        <v>0.24630200300931615</v>
      </c>
      <c r="K1540" s="12"/>
      <c r="L1540" s="159">
        <v>77.254268999999994</v>
      </c>
      <c r="M1540" s="187" t="s">
        <v>280</v>
      </c>
      <c r="N1540" s="272">
        <v>192.78728599999999</v>
      </c>
      <c r="O1540" s="186">
        <f t="shared" si="79"/>
        <v>14893.640852423932</v>
      </c>
      <c r="P1540" s="186">
        <f t="shared" si="80"/>
        <v>3668.3335740533935</v>
      </c>
      <c r="Q1540" s="215">
        <f>IF(P1540="-",0,P1540/(1+'General inputs'!$H$30)^'MP Calculations'!$C$40)</f>
        <v>8148.4290368086768</v>
      </c>
    </row>
    <row r="1541" spans="3:17">
      <c r="C1541" s="159"/>
      <c r="D1541" s="165" t="s">
        <v>278</v>
      </c>
      <c r="E1541" s="162">
        <v>28447</v>
      </c>
      <c r="F1541" s="166" t="str">
        <f t="shared" si="78"/>
        <v>Date check - OK</v>
      </c>
      <c r="G1541" s="68"/>
      <c r="H1541" s="162" t="s">
        <v>279</v>
      </c>
      <c r="I1541" s="173">
        <v>150735.53351548137</v>
      </c>
      <c r="J1541" s="168">
        <f>IFERROR(MIN('MP Calculations'!$E$30/I1541,1),"-")</f>
        <v>0.24630200300931615</v>
      </c>
      <c r="K1541" s="12"/>
      <c r="L1541" s="159">
        <v>4.3003609999999997</v>
      </c>
      <c r="M1541" s="187" t="s">
        <v>280</v>
      </c>
      <c r="N1541" s="272">
        <v>192.78728599999999</v>
      </c>
      <c r="O1541" s="186">
        <f t="shared" si="79"/>
        <v>829.05492601024594</v>
      </c>
      <c r="P1541" s="186">
        <f t="shared" si="80"/>
        <v>204.19788888106396</v>
      </c>
      <c r="Q1541" s="215">
        <f>IF(P1541="-",0,P1541/(1+'General inputs'!$H$30)^'MP Calculations'!$C$40)</f>
        <v>453.58252553214368</v>
      </c>
    </row>
    <row r="1542" spans="3:17">
      <c r="C1542" s="159"/>
      <c r="D1542" s="165" t="s">
        <v>278</v>
      </c>
      <c r="E1542" s="162">
        <v>28447</v>
      </c>
      <c r="F1542" s="166" t="str">
        <f t="shared" si="78"/>
        <v>Date check - OK</v>
      </c>
      <c r="G1542" s="68"/>
      <c r="H1542" s="162" t="s">
        <v>279</v>
      </c>
      <c r="I1542" s="173">
        <v>150735.53351548137</v>
      </c>
      <c r="J1542" s="168">
        <f>IFERROR(MIN('MP Calculations'!$E$30/I1542,1),"-")</f>
        <v>0.24630200300931615</v>
      </c>
      <c r="K1542" s="12"/>
      <c r="L1542" s="159">
        <v>59.109758999999997</v>
      </c>
      <c r="M1542" s="187" t="s">
        <v>280</v>
      </c>
      <c r="N1542" s="272">
        <v>192.78728599999999</v>
      </c>
      <c r="O1542" s="186">
        <f t="shared" si="79"/>
        <v>11395.610013724074</v>
      </c>
      <c r="P1542" s="186">
        <f t="shared" si="80"/>
        <v>2806.7615718932602</v>
      </c>
      <c r="Q1542" s="215">
        <f>IF(P1542="-",0,P1542/(1+'General inputs'!$H$30)^'MP Calculations'!$C$40)</f>
        <v>6234.6286209033069</v>
      </c>
    </row>
    <row r="1543" spans="3:17">
      <c r="C1543" s="159"/>
      <c r="D1543" s="165" t="s">
        <v>278</v>
      </c>
      <c r="E1543" s="162">
        <v>28447</v>
      </c>
      <c r="F1543" s="166" t="str">
        <f t="shared" si="78"/>
        <v>Date check - OK</v>
      </c>
      <c r="G1543" s="68"/>
      <c r="H1543" s="162" t="s">
        <v>279</v>
      </c>
      <c r="I1543" s="173">
        <v>150735.53351548137</v>
      </c>
      <c r="J1543" s="168">
        <f>IFERROR(MIN('MP Calculations'!$E$30/I1543,1),"-")</f>
        <v>0.24630200300931615</v>
      </c>
      <c r="K1543" s="12"/>
      <c r="L1543" s="159">
        <v>64.741961000000003</v>
      </c>
      <c r="M1543" s="187" t="s">
        <v>280</v>
      </c>
      <c r="N1543" s="272">
        <v>192.78728599999999</v>
      </c>
      <c r="O1543" s="186">
        <f t="shared" si="79"/>
        <v>12481.426951507847</v>
      </c>
      <c r="P1543" s="186">
        <f t="shared" si="80"/>
        <v>3074.2004585708455</v>
      </c>
      <c r="Q1543" s="215">
        <f>IF(P1543="-",0,P1543/(1+'General inputs'!$H$30)^'MP Calculations'!$C$40)</f>
        <v>6828.6876795421495</v>
      </c>
    </row>
    <row r="1544" spans="3:17">
      <c r="C1544" s="159"/>
      <c r="D1544" s="165" t="s">
        <v>278</v>
      </c>
      <c r="E1544" s="162">
        <v>28447</v>
      </c>
      <c r="F1544" s="166" t="str">
        <f t="shared" si="78"/>
        <v>Date check - OK</v>
      </c>
      <c r="G1544" s="68"/>
      <c r="H1544" s="162" t="s">
        <v>279</v>
      </c>
      <c r="I1544" s="173">
        <v>150735.53351548137</v>
      </c>
      <c r="J1544" s="168">
        <f>IFERROR(MIN('MP Calculations'!$E$30/I1544,1),"-")</f>
        <v>0.24630200300931615</v>
      </c>
      <c r="K1544" s="12"/>
      <c r="L1544" s="159">
        <v>0.49936199999999997</v>
      </c>
      <c r="M1544" s="187" t="s">
        <v>280</v>
      </c>
      <c r="N1544" s="272">
        <v>192.78728599999999</v>
      </c>
      <c r="O1544" s="186">
        <f t="shared" si="79"/>
        <v>96.270644711531986</v>
      </c>
      <c r="P1544" s="186">
        <f t="shared" si="80"/>
        <v>23.711652623448558</v>
      </c>
      <c r="Q1544" s="215">
        <f>IF(P1544="-",0,P1544/(1+'General inputs'!$H$30)^'MP Calculations'!$C$40)</f>
        <v>52.670433276365017</v>
      </c>
    </row>
    <row r="1545" spans="3:17">
      <c r="C1545" s="159"/>
      <c r="D1545" s="165" t="s">
        <v>278</v>
      </c>
      <c r="E1545" s="162">
        <v>28447</v>
      </c>
      <c r="F1545" s="166" t="str">
        <f t="shared" si="78"/>
        <v>Date check - OK</v>
      </c>
      <c r="G1545" s="68"/>
      <c r="H1545" s="162" t="s">
        <v>279</v>
      </c>
      <c r="I1545" s="173">
        <v>150735.53351548137</v>
      </c>
      <c r="J1545" s="168">
        <f>IFERROR(MIN('MP Calculations'!$E$30/I1545,1),"-")</f>
        <v>0.24630200300931615</v>
      </c>
      <c r="K1545" s="12"/>
      <c r="L1545" s="159">
        <v>25.498214999999998</v>
      </c>
      <c r="M1545" s="187" t="s">
        <v>280</v>
      </c>
      <c r="N1545" s="272">
        <v>192.78728599999999</v>
      </c>
      <c r="O1545" s="186">
        <f t="shared" si="79"/>
        <v>4915.7316676944893</v>
      </c>
      <c r="P1545" s="186">
        <f t="shared" si="80"/>
        <v>1210.7545560094788</v>
      </c>
      <c r="Q1545" s="215">
        <f>IF(P1545="-",0,P1545/(1+'General inputs'!$H$30)^'MP Calculations'!$C$40)</f>
        <v>2689.4357837078305</v>
      </c>
    </row>
    <row r="1546" spans="3:17">
      <c r="C1546" s="159"/>
      <c r="D1546" s="165" t="s">
        <v>278</v>
      </c>
      <c r="E1546" s="162">
        <v>28447</v>
      </c>
      <c r="F1546" s="166" t="str">
        <f t="shared" si="78"/>
        <v>Date check - OK</v>
      </c>
      <c r="G1546" s="68"/>
      <c r="H1546" s="162" t="s">
        <v>279</v>
      </c>
      <c r="I1546" s="173">
        <v>150735.53351548137</v>
      </c>
      <c r="J1546" s="168">
        <f>IFERROR(MIN('MP Calculations'!$E$30/I1546,1),"-")</f>
        <v>0.24630200300931615</v>
      </c>
      <c r="K1546" s="12"/>
      <c r="L1546" s="159">
        <v>62.788758999999999</v>
      </c>
      <c r="M1546" s="187" t="s">
        <v>280</v>
      </c>
      <c r="N1546" s="272">
        <v>192.78728599999999</v>
      </c>
      <c r="O1546" s="186">
        <f t="shared" si="79"/>
        <v>12104.874438918074</v>
      </c>
      <c r="P1546" s="186">
        <f t="shared" si="80"/>
        <v>2981.4548204817934</v>
      </c>
      <c r="Q1546" s="215">
        <f>IF(P1546="-",0,P1546/(1+'General inputs'!$H$30)^'MP Calculations'!$C$40)</f>
        <v>6622.6728133403494</v>
      </c>
    </row>
    <row r="1547" spans="3:17">
      <c r="C1547" s="159"/>
      <c r="D1547" s="165" t="s">
        <v>278</v>
      </c>
      <c r="E1547" s="162">
        <v>28447</v>
      </c>
      <c r="F1547" s="166" t="str">
        <f t="shared" si="78"/>
        <v>Date check - OK</v>
      </c>
      <c r="G1547" s="68"/>
      <c r="H1547" s="162" t="s">
        <v>279</v>
      </c>
      <c r="I1547" s="173">
        <v>150735.53351548137</v>
      </c>
      <c r="J1547" s="168">
        <f>IFERROR(MIN('MP Calculations'!$E$30/I1547,1),"-")</f>
        <v>0.24630200300931615</v>
      </c>
      <c r="K1547" s="12"/>
      <c r="L1547" s="159">
        <v>21.618065000000001</v>
      </c>
      <c r="M1547" s="187" t="s">
        <v>280</v>
      </c>
      <c r="N1547" s="272">
        <v>192.78728599999999</v>
      </c>
      <c r="O1547" s="186">
        <f t="shared" si="79"/>
        <v>4167.6880799215905</v>
      </c>
      <c r="P1547" s="186">
        <f t="shared" si="80"/>
        <v>1026.5099220027387</v>
      </c>
      <c r="Q1547" s="215">
        <f>IF(P1547="-",0,P1547/(1+'General inputs'!$H$30)^'MP Calculations'!$C$40)</f>
        <v>2280.1752038533614</v>
      </c>
    </row>
    <row r="1548" spans="3:17">
      <c r="C1548" s="159"/>
      <c r="D1548" s="165" t="s">
        <v>278</v>
      </c>
      <c r="E1548" s="162">
        <v>28447</v>
      </c>
      <c r="F1548" s="166" t="str">
        <f t="shared" si="78"/>
        <v>Date check - OK</v>
      </c>
      <c r="G1548" s="68"/>
      <c r="H1548" s="162" t="s">
        <v>279</v>
      </c>
      <c r="I1548" s="173">
        <v>150735.53351548137</v>
      </c>
      <c r="J1548" s="168">
        <f>IFERROR(MIN('MP Calculations'!$E$30/I1548,1),"-")</f>
        <v>0.24630200300931615</v>
      </c>
      <c r="K1548" s="12"/>
      <c r="L1548" s="159">
        <v>1.4921279999999999</v>
      </c>
      <c r="M1548" s="187" t="s">
        <v>280</v>
      </c>
      <c r="N1548" s="272">
        <v>192.78728599999999</v>
      </c>
      <c r="O1548" s="186">
        <f t="shared" si="79"/>
        <v>287.66330748460797</v>
      </c>
      <c r="P1548" s="186">
        <f t="shared" si="80"/>
        <v>70.852048825743751</v>
      </c>
      <c r="Q1548" s="215">
        <f>IF(P1548="-",0,P1548/(1+'General inputs'!$H$30)^'MP Calculations'!$C$40)</f>
        <v>157.38287707874443</v>
      </c>
    </row>
    <row r="1549" spans="3:17">
      <c r="C1549" s="159"/>
      <c r="D1549" s="165" t="s">
        <v>278</v>
      </c>
      <c r="E1549" s="162">
        <v>28447</v>
      </c>
      <c r="F1549" s="166" t="str">
        <f t="shared" si="78"/>
        <v>Date check - OK</v>
      </c>
      <c r="G1549" s="68"/>
      <c r="H1549" s="162" t="s">
        <v>279</v>
      </c>
      <c r="I1549" s="173">
        <v>150735.53351548137</v>
      </c>
      <c r="J1549" s="168">
        <f>IFERROR(MIN('MP Calculations'!$E$30/I1549,1),"-")</f>
        <v>0.24630200300931615</v>
      </c>
      <c r="K1549" s="12"/>
      <c r="L1549" s="159">
        <v>125.94908700000001</v>
      </c>
      <c r="M1549" s="187" t="s">
        <v>280</v>
      </c>
      <c r="N1549" s="272">
        <v>192.78728599999999</v>
      </c>
      <c r="O1549" s="186">
        <f t="shared" si="79"/>
        <v>24281.382656907881</v>
      </c>
      <c r="P1549" s="186">
        <f t="shared" si="80"/>
        <v>5980.5531842320815</v>
      </c>
      <c r="Q1549" s="215">
        <f>IF(P1549="-",0,P1549/(1+'General inputs'!$H$30)^'MP Calculations'!$C$40)</f>
        <v>13284.537035362308</v>
      </c>
    </row>
    <row r="1550" spans="3:17">
      <c r="C1550" s="159"/>
      <c r="D1550" s="165" t="s">
        <v>278</v>
      </c>
      <c r="E1550" s="162">
        <v>28447</v>
      </c>
      <c r="F1550" s="166" t="str">
        <f t="shared" si="78"/>
        <v>Date check - OK</v>
      </c>
      <c r="G1550" s="68"/>
      <c r="H1550" s="162" t="s">
        <v>279</v>
      </c>
      <c r="I1550" s="173">
        <v>150735.53351548137</v>
      </c>
      <c r="J1550" s="168">
        <f>IFERROR(MIN('MP Calculations'!$E$30/I1550,1),"-")</f>
        <v>0.24630200300931615</v>
      </c>
      <c r="K1550" s="12"/>
      <c r="L1550" s="159">
        <v>73.825097999999997</v>
      </c>
      <c r="M1550" s="187" t="s">
        <v>280</v>
      </c>
      <c r="N1550" s="272">
        <v>192.78728599999999</v>
      </c>
      <c r="O1550" s="186">
        <f t="shared" si="79"/>
        <v>14232.540282104026</v>
      </c>
      <c r="P1550" s="186">
        <f t="shared" si="80"/>
        <v>3505.5031793929993</v>
      </c>
      <c r="Q1550" s="215">
        <f>IF(P1550="-",0,P1550/(1+'General inputs'!$H$30)^'MP Calculations'!$C$40)</f>
        <v>7786.7356713768941</v>
      </c>
    </row>
    <row r="1551" spans="3:17">
      <c r="C1551" s="159"/>
      <c r="D1551" s="165" t="s">
        <v>278</v>
      </c>
      <c r="E1551" s="162">
        <v>28447</v>
      </c>
      <c r="F1551" s="166" t="str">
        <f t="shared" si="78"/>
        <v>Date check - OK</v>
      </c>
      <c r="G1551" s="68"/>
      <c r="H1551" s="162" t="s">
        <v>279</v>
      </c>
      <c r="I1551" s="173">
        <v>150735.53351548137</v>
      </c>
      <c r="J1551" s="168">
        <f>IFERROR(MIN('MP Calculations'!$E$30/I1551,1),"-")</f>
        <v>0.24630200300931615</v>
      </c>
      <c r="K1551" s="12"/>
      <c r="L1551" s="159">
        <v>19.999994999999998</v>
      </c>
      <c r="M1551" s="187" t="s">
        <v>280</v>
      </c>
      <c r="N1551" s="272">
        <v>192.78728599999999</v>
      </c>
      <c r="O1551" s="186">
        <f t="shared" si="79"/>
        <v>3855.7447560635696</v>
      </c>
      <c r="P1551" s="186">
        <f t="shared" si="80"/>
        <v>949.67765651112427</v>
      </c>
      <c r="Q1551" s="215">
        <f>IF(P1551="-",0,P1551/(1+'General inputs'!$H$30)^'MP Calculations'!$C$40)</f>
        <v>2109.5085372437911</v>
      </c>
    </row>
    <row r="1552" spans="3:17">
      <c r="C1552" s="159"/>
      <c r="D1552" s="165" t="s">
        <v>278</v>
      </c>
      <c r="E1552" s="162">
        <v>28454</v>
      </c>
      <c r="F1552" s="166" t="str">
        <f t="shared" si="78"/>
        <v>Date check - OK</v>
      </c>
      <c r="G1552" s="68"/>
      <c r="H1552" s="162" t="s">
        <v>279</v>
      </c>
      <c r="I1552" s="173">
        <v>150735.53351548137</v>
      </c>
      <c r="J1552" s="168">
        <f>IFERROR(MIN('MP Calculations'!$E$30/I1552,1),"-")</f>
        <v>0.24630200300931615</v>
      </c>
      <c r="K1552" s="12"/>
      <c r="L1552" s="159">
        <v>19.544004999999999</v>
      </c>
      <c r="M1552" s="187" t="s">
        <v>280</v>
      </c>
      <c r="N1552" s="272">
        <v>192.78728599999999</v>
      </c>
      <c r="O1552" s="186">
        <f t="shared" si="79"/>
        <v>3767.8356815204297</v>
      </c>
      <c r="P1552" s="186">
        <f t="shared" si="80"/>
        <v>928.02547536845361</v>
      </c>
      <c r="Q1552" s="215">
        <f>IF(P1552="-",0,P1552/(1+'General inputs'!$H$30)^'MP Calculations'!$C$40)</f>
        <v>2061.4127853249634</v>
      </c>
    </row>
    <row r="1553" spans="3:17">
      <c r="C1553" s="159"/>
      <c r="D1553" s="165" t="s">
        <v>291</v>
      </c>
      <c r="E1553" s="162">
        <v>28454</v>
      </c>
      <c r="F1553" s="166" t="str">
        <f t="shared" si="78"/>
        <v>Date check - OK</v>
      </c>
      <c r="G1553" s="68"/>
      <c r="H1553" s="162" t="s">
        <v>279</v>
      </c>
      <c r="I1553" s="173">
        <v>150735.53351548137</v>
      </c>
      <c r="J1553" s="168">
        <f>IFERROR(MIN('MP Calculations'!$E$30/I1553,1),"-")</f>
        <v>0.24630200300931615</v>
      </c>
      <c r="K1553" s="12"/>
      <c r="L1553" s="159">
        <v>61.328552999999999</v>
      </c>
      <c r="M1553" s="187" t="s">
        <v>280</v>
      </c>
      <c r="N1553" s="272">
        <v>297.51652200000001</v>
      </c>
      <c r="O1553" s="186">
        <f t="shared" si="79"/>
        <v>18246.257787852668</v>
      </c>
      <c r="P1553" s="186">
        <f t="shared" si="80"/>
        <v>4494.0898405724465</v>
      </c>
      <c r="Q1553" s="215">
        <f>IF(P1553="-",0,P1553/(1+'General inputs'!$H$30)^'MP Calculations'!$C$40)</f>
        <v>9982.6723529081082</v>
      </c>
    </row>
    <row r="1554" spans="3:17">
      <c r="C1554" s="159"/>
      <c r="D1554" s="165" t="s">
        <v>278</v>
      </c>
      <c r="E1554" s="162">
        <v>28454</v>
      </c>
      <c r="F1554" s="166" t="str">
        <f t="shared" si="78"/>
        <v>Date check - OK</v>
      </c>
      <c r="G1554" s="68"/>
      <c r="H1554" s="162" t="s">
        <v>279</v>
      </c>
      <c r="I1554" s="173">
        <v>150735.53351548137</v>
      </c>
      <c r="J1554" s="168">
        <f>IFERROR(MIN('MP Calculations'!$E$30/I1554,1),"-")</f>
        <v>0.24630200300931615</v>
      </c>
      <c r="K1554" s="12"/>
      <c r="L1554" s="159">
        <v>0.89198299999999997</v>
      </c>
      <c r="M1554" s="187" t="s">
        <v>280</v>
      </c>
      <c r="N1554" s="272">
        <v>192.78728599999999</v>
      </c>
      <c r="O1554" s="186">
        <f t="shared" si="79"/>
        <v>171.96298172813798</v>
      </c>
      <c r="P1554" s="186">
        <f t="shared" si="80"/>
        <v>42.35482684309482</v>
      </c>
      <c r="Q1554" s="215">
        <f>IF(P1554="-",0,P1554/(1+'General inputs'!$H$30)^'MP Calculations'!$C$40)</f>
        <v>94.082311199394226</v>
      </c>
    </row>
    <row r="1555" spans="3:17">
      <c r="C1555" s="159"/>
      <c r="D1555" s="165" t="s">
        <v>291</v>
      </c>
      <c r="E1555" s="162">
        <v>28454</v>
      </c>
      <c r="F1555" s="166" t="str">
        <f t="shared" si="78"/>
        <v>Date check - OK</v>
      </c>
      <c r="G1555" s="68"/>
      <c r="H1555" s="162" t="s">
        <v>279</v>
      </c>
      <c r="I1555" s="173">
        <v>150735.53351548137</v>
      </c>
      <c r="J1555" s="168">
        <f>IFERROR(MIN('MP Calculations'!$E$30/I1555,1),"-")</f>
        <v>0.24630200300931615</v>
      </c>
      <c r="K1555" s="12"/>
      <c r="L1555" s="159">
        <v>7.5692219999999999</v>
      </c>
      <c r="M1555" s="187" t="s">
        <v>280</v>
      </c>
      <c r="N1555" s="272">
        <v>297.51652200000001</v>
      </c>
      <c r="O1555" s="186">
        <f t="shared" si="79"/>
        <v>2251.9686036858839</v>
      </c>
      <c r="P1555" s="186">
        <f t="shared" si="80"/>
        <v>554.66437780192609</v>
      </c>
      <c r="Q1555" s="215">
        <f>IF(P1555="-",0,P1555/(1+'General inputs'!$H$30)^'MP Calculations'!$C$40)</f>
        <v>1232.0698841928295</v>
      </c>
    </row>
    <row r="1556" spans="3:17">
      <c r="C1556" s="159"/>
      <c r="D1556" s="165" t="s">
        <v>278</v>
      </c>
      <c r="E1556" s="162">
        <v>28454</v>
      </c>
      <c r="F1556" s="166" t="str">
        <f t="shared" si="78"/>
        <v>Date check - OK</v>
      </c>
      <c r="G1556" s="68"/>
      <c r="H1556" s="162" t="s">
        <v>279</v>
      </c>
      <c r="I1556" s="173">
        <v>150735.53351548137</v>
      </c>
      <c r="J1556" s="168">
        <f>IFERROR(MIN('MP Calculations'!$E$30/I1556,1),"-")</f>
        <v>0.24630200300931615</v>
      </c>
      <c r="K1556" s="12"/>
      <c r="L1556" s="159">
        <v>24.170836999999999</v>
      </c>
      <c r="M1556" s="187" t="s">
        <v>280</v>
      </c>
      <c r="N1556" s="272">
        <v>192.78728599999999</v>
      </c>
      <c r="O1556" s="186">
        <f t="shared" si="79"/>
        <v>4659.8300655783814</v>
      </c>
      <c r="P1556" s="186">
        <f t="shared" si="80"/>
        <v>1147.7254788349883</v>
      </c>
      <c r="Q1556" s="215">
        <f>IF(P1556="-",0,P1556/(1+'General inputs'!$H$30)^'MP Calculations'!$C$40)</f>
        <v>2549.4299875489019</v>
      </c>
    </row>
    <row r="1557" spans="3:17">
      <c r="C1557" s="159"/>
      <c r="D1557" s="165" t="s">
        <v>278</v>
      </c>
      <c r="E1557" s="162">
        <v>28454</v>
      </c>
      <c r="F1557" s="166" t="str">
        <f t="shared" si="78"/>
        <v>Date check - OK</v>
      </c>
      <c r="G1557" s="68"/>
      <c r="H1557" s="162" t="s">
        <v>279</v>
      </c>
      <c r="I1557" s="173">
        <v>150735.53351548137</v>
      </c>
      <c r="J1557" s="168">
        <f>IFERROR(MIN('MP Calculations'!$E$30/I1557,1),"-")</f>
        <v>0.24630200300931615</v>
      </c>
      <c r="K1557" s="12"/>
      <c r="L1557" s="159">
        <v>0.69314100000000001</v>
      </c>
      <c r="M1557" s="187" t="s">
        <v>280</v>
      </c>
      <c r="N1557" s="272">
        <v>192.78728599999999</v>
      </c>
      <c r="O1557" s="186">
        <f t="shared" si="79"/>
        <v>133.62877220532599</v>
      </c>
      <c r="P1557" s="186">
        <f t="shared" si="80"/>
        <v>32.913034253847421</v>
      </c>
      <c r="Q1557" s="215">
        <f>IF(P1557="-",0,P1557/(1+'General inputs'!$H$30)^'MP Calculations'!$C$40)</f>
        <v>73.109361128025199</v>
      </c>
    </row>
    <row r="1558" spans="3:17">
      <c r="C1558" s="159"/>
      <c r="D1558" s="165" t="s">
        <v>282</v>
      </c>
      <c r="E1558" s="162">
        <v>28454</v>
      </c>
      <c r="F1558" s="166" t="str">
        <f t="shared" si="78"/>
        <v>Date check - OK</v>
      </c>
      <c r="G1558" s="68"/>
      <c r="H1558" s="162" t="s">
        <v>279</v>
      </c>
      <c r="I1558" s="173">
        <v>150735.53351548137</v>
      </c>
      <c r="J1558" s="168">
        <f>IFERROR(MIN('MP Calculations'!$E$30/I1558,1),"-")</f>
        <v>0.24630200300931615</v>
      </c>
      <c r="K1558" s="12"/>
      <c r="L1558" s="159">
        <v>4.5279379999999998</v>
      </c>
      <c r="M1558" s="187" t="s">
        <v>280</v>
      </c>
      <c r="N1558" s="272">
        <v>237.97403299999999</v>
      </c>
      <c r="O1558" s="186">
        <f t="shared" si="79"/>
        <v>1077.5316670339539</v>
      </c>
      <c r="P1558" s="186">
        <f t="shared" si="80"/>
        <v>265.39820789643039</v>
      </c>
      <c r="Q1558" s="215">
        <f>IF(P1558="-",0,P1558/(1+'General inputs'!$H$30)^'MP Calculations'!$C$40)</f>
        <v>589.52612129836325</v>
      </c>
    </row>
    <row r="1559" spans="3:17">
      <c r="C1559" s="159"/>
      <c r="D1559" s="165" t="s">
        <v>291</v>
      </c>
      <c r="E1559" s="162">
        <v>28454</v>
      </c>
      <c r="F1559" s="166" t="str">
        <f t="shared" si="78"/>
        <v>Date check - OK</v>
      </c>
      <c r="G1559" s="68"/>
      <c r="H1559" s="162" t="s">
        <v>279</v>
      </c>
      <c r="I1559" s="173">
        <v>150735.53351548137</v>
      </c>
      <c r="J1559" s="168">
        <f>IFERROR(MIN('MP Calculations'!$E$30/I1559,1),"-")</f>
        <v>0.24630200300931615</v>
      </c>
      <c r="K1559" s="12"/>
      <c r="L1559" s="159">
        <v>65.680813000000001</v>
      </c>
      <c r="M1559" s="187" t="s">
        <v>280</v>
      </c>
      <c r="N1559" s="272">
        <v>297.51652200000001</v>
      </c>
      <c r="O1559" s="186">
        <f t="shared" si="79"/>
        <v>19541.127045892386</v>
      </c>
      <c r="P1559" s="186">
        <f t="shared" si="80"/>
        <v>4813.0187324628159</v>
      </c>
      <c r="Q1559" s="215">
        <f>IF(P1559="-",0,P1559/(1+'General inputs'!$H$30)^'MP Calculations'!$C$40)</f>
        <v>10691.10559402286</v>
      </c>
    </row>
    <row r="1560" spans="3:17">
      <c r="C1560" s="159"/>
      <c r="D1560" s="165" t="s">
        <v>291</v>
      </c>
      <c r="E1560" s="162">
        <v>28454</v>
      </c>
      <c r="F1560" s="166" t="str">
        <f t="shared" si="78"/>
        <v>Date check - OK</v>
      </c>
      <c r="G1560" s="68"/>
      <c r="H1560" s="162" t="s">
        <v>279</v>
      </c>
      <c r="I1560" s="173">
        <v>150735.53351548137</v>
      </c>
      <c r="J1560" s="168">
        <f>IFERROR(MIN('MP Calculations'!$E$30/I1560,1),"-")</f>
        <v>0.24630200300931615</v>
      </c>
      <c r="K1560" s="12"/>
      <c r="L1560" s="159">
        <v>5.4822670000000002</v>
      </c>
      <c r="M1560" s="187" t="s">
        <v>280</v>
      </c>
      <c r="N1560" s="272">
        <v>297.51652200000001</v>
      </c>
      <c r="O1560" s="186">
        <f t="shared" si="79"/>
        <v>1631.0650105153741</v>
      </c>
      <c r="P1560" s="186">
        <f t="shared" si="80"/>
        <v>401.73457912834795</v>
      </c>
      <c r="Q1560" s="215">
        <f>IF(P1560="-",0,P1560/(1+'General inputs'!$H$30)^'MP Calculations'!$C$40)</f>
        <v>892.36860377515302</v>
      </c>
    </row>
    <row r="1561" spans="3:17">
      <c r="C1561" s="159"/>
      <c r="D1561" s="165" t="s">
        <v>291</v>
      </c>
      <c r="E1561" s="162">
        <v>28454</v>
      </c>
      <c r="F1561" s="166" t="str">
        <f t="shared" si="78"/>
        <v>Date check - OK</v>
      </c>
      <c r="G1561" s="68"/>
      <c r="H1561" s="162" t="s">
        <v>279</v>
      </c>
      <c r="I1561" s="173">
        <v>150735.53351548137</v>
      </c>
      <c r="J1561" s="168">
        <f>IFERROR(MIN('MP Calculations'!$E$30/I1561,1),"-")</f>
        <v>0.24630200300931615</v>
      </c>
      <c r="K1561" s="12"/>
      <c r="L1561" s="159">
        <v>68.312517999999997</v>
      </c>
      <c r="M1561" s="187" t="s">
        <v>280</v>
      </c>
      <c r="N1561" s="272">
        <v>297.51652200000001</v>
      </c>
      <c r="O1561" s="186">
        <f t="shared" si="79"/>
        <v>20324.102764422394</v>
      </c>
      <c r="P1561" s="186">
        <f t="shared" si="80"/>
        <v>5005.867220244415</v>
      </c>
      <c r="Q1561" s="215">
        <f>IF(P1561="-",0,P1561/(1+'General inputs'!$H$30)^'MP Calculations'!$C$40)</f>
        <v>11119.477819672955</v>
      </c>
    </row>
    <row r="1562" spans="3:17">
      <c r="C1562" s="159"/>
      <c r="D1562" s="165" t="s">
        <v>291</v>
      </c>
      <c r="E1562" s="162">
        <v>28454</v>
      </c>
      <c r="F1562" s="166" t="str">
        <f t="shared" si="78"/>
        <v>Date check - OK</v>
      </c>
      <c r="G1562" s="68"/>
      <c r="H1562" s="162" t="s">
        <v>279</v>
      </c>
      <c r="I1562" s="173">
        <v>150735.53351548137</v>
      </c>
      <c r="J1562" s="168">
        <f>IFERROR(MIN('MP Calculations'!$E$30/I1562,1),"-")</f>
        <v>0.24630200300931615</v>
      </c>
      <c r="K1562" s="12"/>
      <c r="L1562" s="159">
        <v>12.354037999999999</v>
      </c>
      <c r="M1562" s="187" t="s">
        <v>280</v>
      </c>
      <c r="N1562" s="272">
        <v>297.51652200000001</v>
      </c>
      <c r="O1562" s="186">
        <f t="shared" si="79"/>
        <v>3675.5304184158358</v>
      </c>
      <c r="P1562" s="186">
        <f t="shared" si="80"/>
        <v>905.29050417749022</v>
      </c>
      <c r="Q1562" s="215">
        <f>IF(P1562="-",0,P1562/(1+'General inputs'!$H$30)^'MP Calculations'!$C$40)</f>
        <v>2010.9118437765219</v>
      </c>
    </row>
    <row r="1563" spans="3:17">
      <c r="C1563" s="159"/>
      <c r="D1563" s="165" t="s">
        <v>291</v>
      </c>
      <c r="E1563" s="162">
        <v>28454</v>
      </c>
      <c r="F1563" s="166" t="str">
        <f t="shared" si="78"/>
        <v>Date check - OK</v>
      </c>
      <c r="G1563" s="68"/>
      <c r="H1563" s="162" t="s">
        <v>279</v>
      </c>
      <c r="I1563" s="173">
        <v>150735.53351548137</v>
      </c>
      <c r="J1563" s="168">
        <f>IFERROR(MIN('MP Calculations'!$E$30/I1563,1),"-")</f>
        <v>0.24630200300931615</v>
      </c>
      <c r="K1563" s="12"/>
      <c r="L1563" s="159">
        <v>3.000054</v>
      </c>
      <c r="M1563" s="187" t="s">
        <v>280</v>
      </c>
      <c r="N1563" s="272">
        <v>297.51652200000001</v>
      </c>
      <c r="O1563" s="186">
        <f t="shared" si="79"/>
        <v>892.56563189218798</v>
      </c>
      <c r="P1563" s="186">
        <f t="shared" si="80"/>
        <v>219.84070295232186</v>
      </c>
      <c r="Q1563" s="215">
        <f>IF(P1563="-",0,P1563/(1+'General inputs'!$H$30)^'MP Calculations'!$C$40)</f>
        <v>488.329736444807</v>
      </c>
    </row>
    <row r="1564" spans="3:17">
      <c r="C1564" s="159"/>
      <c r="D1564" s="165" t="s">
        <v>278</v>
      </c>
      <c r="E1564" s="162">
        <v>28454</v>
      </c>
      <c r="F1564" s="166" t="str">
        <f t="shared" si="78"/>
        <v>Date check - OK</v>
      </c>
      <c r="G1564" s="68"/>
      <c r="H1564" s="162" t="s">
        <v>279</v>
      </c>
      <c r="I1564" s="173">
        <v>150735.53351548137</v>
      </c>
      <c r="J1564" s="168">
        <f>IFERROR(MIN('MP Calculations'!$E$30/I1564,1),"-")</f>
        <v>0.24630200300931615</v>
      </c>
      <c r="K1564" s="12"/>
      <c r="L1564" s="159">
        <v>5.2077999999999998</v>
      </c>
      <c r="M1564" s="187" t="s">
        <v>280</v>
      </c>
      <c r="N1564" s="272">
        <v>192.78728599999999</v>
      </c>
      <c r="O1564" s="186">
        <f t="shared" si="79"/>
        <v>1003.9976280307999</v>
      </c>
      <c r="P1564" s="186">
        <f t="shared" si="80"/>
        <v>247.28662680058835</v>
      </c>
      <c r="Q1564" s="215">
        <f>IF(P1564="-",0,P1564/(1+'General inputs'!$H$30)^'MP Calculations'!$C$40)</f>
        <v>549.29506533667711</v>
      </c>
    </row>
    <row r="1565" spans="3:17">
      <c r="C1565" s="159"/>
      <c r="D1565" s="165" t="s">
        <v>278</v>
      </c>
      <c r="E1565" s="162">
        <v>28454</v>
      </c>
      <c r="F1565" s="166" t="str">
        <f t="shared" si="78"/>
        <v>Date check - OK</v>
      </c>
      <c r="G1565" s="68"/>
      <c r="H1565" s="162" t="s">
        <v>279</v>
      </c>
      <c r="I1565" s="173">
        <v>150735.53351548137</v>
      </c>
      <c r="J1565" s="168">
        <f>IFERROR(MIN('MP Calculations'!$E$30/I1565,1),"-")</f>
        <v>0.24630200300931615</v>
      </c>
      <c r="K1565" s="12"/>
      <c r="L1565" s="159">
        <v>77.761403000000001</v>
      </c>
      <c r="M1565" s="187" t="s">
        <v>280</v>
      </c>
      <c r="N1565" s="272">
        <v>192.78728599999999</v>
      </c>
      <c r="O1565" s="186">
        <f t="shared" si="79"/>
        <v>14991.409839922258</v>
      </c>
      <c r="P1565" s="186">
        <f t="shared" si="80"/>
        <v>3692.414271506424</v>
      </c>
      <c r="Q1565" s="215">
        <f>IF(P1565="-",0,P1565/(1+'General inputs'!$H$30)^'MP Calculations'!$C$40)</f>
        <v>8201.9192253075544</v>
      </c>
    </row>
    <row r="1566" spans="3:17">
      <c r="C1566" s="159"/>
      <c r="D1566" s="165" t="s">
        <v>291</v>
      </c>
      <c r="E1566" s="162">
        <v>28454</v>
      </c>
      <c r="F1566" s="166" t="str">
        <f t="shared" si="78"/>
        <v>Date check - OK</v>
      </c>
      <c r="G1566" s="68"/>
      <c r="H1566" s="162" t="s">
        <v>279</v>
      </c>
      <c r="I1566" s="173">
        <v>150735.53351548137</v>
      </c>
      <c r="J1566" s="168">
        <f>IFERROR(MIN('MP Calculations'!$E$30/I1566,1),"-")</f>
        <v>0.24630200300931615</v>
      </c>
      <c r="K1566" s="12"/>
      <c r="L1566" s="159">
        <v>2.761072</v>
      </c>
      <c r="M1566" s="187" t="s">
        <v>280</v>
      </c>
      <c r="N1566" s="272">
        <v>297.51652200000001</v>
      </c>
      <c r="O1566" s="186">
        <f t="shared" si="79"/>
        <v>821.46453843158406</v>
      </c>
      <c r="P1566" s="186">
        <f t="shared" si="80"/>
        <v>202.32836121682251</v>
      </c>
      <c r="Q1566" s="215">
        <f>IF(P1566="-",0,P1566/(1+'General inputs'!$H$30)^'MP Calculations'!$C$40)</f>
        <v>449.42976428595489</v>
      </c>
    </row>
    <row r="1567" spans="3:17">
      <c r="C1567" s="159"/>
      <c r="D1567" s="165" t="s">
        <v>282</v>
      </c>
      <c r="E1567" s="162">
        <v>28454</v>
      </c>
      <c r="F1567" s="166" t="str">
        <f t="shared" si="78"/>
        <v>Date check - OK</v>
      </c>
      <c r="G1567" s="68"/>
      <c r="H1567" s="162" t="s">
        <v>279</v>
      </c>
      <c r="I1567" s="173">
        <v>150735.53351548137</v>
      </c>
      <c r="J1567" s="168">
        <f>IFERROR(MIN('MP Calculations'!$E$30/I1567,1),"-")</f>
        <v>0.24630200300931615</v>
      </c>
      <c r="K1567" s="12"/>
      <c r="L1567" s="159">
        <v>1.5001420000000001</v>
      </c>
      <c r="M1567" s="187" t="s">
        <v>280</v>
      </c>
      <c r="N1567" s="272">
        <v>237.97403299999999</v>
      </c>
      <c r="O1567" s="186">
        <f t="shared" si="79"/>
        <v>356.99484181268599</v>
      </c>
      <c r="P1567" s="186">
        <f t="shared" si="80"/>
        <v>87.92854460245853</v>
      </c>
      <c r="Q1567" s="215">
        <f>IF(P1567="-",0,P1567/(1+'General inputs'!$H$30)^'MP Calculations'!$C$40)</f>
        <v>195.31470940122617</v>
      </c>
    </row>
    <row r="1568" spans="3:17">
      <c r="C1568" s="159"/>
      <c r="D1568" s="165" t="s">
        <v>291</v>
      </c>
      <c r="E1568" s="162">
        <v>28454</v>
      </c>
      <c r="F1568" s="166" t="str">
        <f t="shared" si="78"/>
        <v>Date check - OK</v>
      </c>
      <c r="G1568" s="68"/>
      <c r="H1568" s="162" t="s">
        <v>279</v>
      </c>
      <c r="I1568" s="173">
        <v>150735.53351548137</v>
      </c>
      <c r="J1568" s="168">
        <f>IFERROR(MIN('MP Calculations'!$E$30/I1568,1),"-")</f>
        <v>0.24630200300931615</v>
      </c>
      <c r="K1568" s="12"/>
      <c r="L1568" s="159">
        <v>156.886596</v>
      </c>
      <c r="M1568" s="187" t="s">
        <v>280</v>
      </c>
      <c r="N1568" s="272">
        <v>297.51652200000001</v>
      </c>
      <c r="O1568" s="186">
        <f t="shared" si="79"/>
        <v>46676.354390339111</v>
      </c>
      <c r="P1568" s="186">
        <f t="shared" si="80"/>
        <v>11496.47957951321</v>
      </c>
      <c r="Q1568" s="215">
        <f>IF(P1568="-",0,P1568/(1+'General inputs'!$H$30)^'MP Calculations'!$C$40)</f>
        <v>25537.003692734499</v>
      </c>
    </row>
    <row r="1569" spans="3:17">
      <c r="C1569" s="159"/>
      <c r="D1569" s="165" t="s">
        <v>291</v>
      </c>
      <c r="E1569" s="162">
        <v>28454</v>
      </c>
      <c r="F1569" s="166" t="str">
        <f t="shared" si="78"/>
        <v>Date check - OK</v>
      </c>
      <c r="G1569" s="68"/>
      <c r="H1569" s="162" t="s">
        <v>279</v>
      </c>
      <c r="I1569" s="173">
        <v>150735.53351548137</v>
      </c>
      <c r="J1569" s="168">
        <f>IFERROR(MIN('MP Calculations'!$E$30/I1569,1),"-")</f>
        <v>0.24630200300931615</v>
      </c>
      <c r="K1569" s="12"/>
      <c r="L1569" s="159">
        <v>121.53315600000001</v>
      </c>
      <c r="M1569" s="187" t="s">
        <v>280</v>
      </c>
      <c r="N1569" s="272">
        <v>297.51652200000001</v>
      </c>
      <c r="O1569" s="186">
        <f t="shared" si="79"/>
        <v>36158.121880803432</v>
      </c>
      <c r="P1569" s="186">
        <f t="shared" si="80"/>
        <v>8905.8178442968674</v>
      </c>
      <c r="Q1569" s="215">
        <f>IF(P1569="-",0,P1569/(1+'General inputs'!$H$30)^'MP Calculations'!$C$40)</f>
        <v>19782.395263147137</v>
      </c>
    </row>
    <row r="1570" spans="3:17">
      <c r="C1570" s="159"/>
      <c r="D1570" s="165" t="s">
        <v>291</v>
      </c>
      <c r="E1570" s="162">
        <v>28454</v>
      </c>
      <c r="F1570" s="166" t="str">
        <f t="shared" si="78"/>
        <v>Date check - OK</v>
      </c>
      <c r="G1570" s="68"/>
      <c r="H1570" s="162" t="s">
        <v>279</v>
      </c>
      <c r="I1570" s="173">
        <v>150735.53351548137</v>
      </c>
      <c r="J1570" s="168">
        <f>IFERROR(MIN('MP Calculations'!$E$30/I1570,1),"-")</f>
        <v>0.24630200300931615</v>
      </c>
      <c r="K1570" s="12"/>
      <c r="L1570" s="159">
        <v>19.910595000000001</v>
      </c>
      <c r="M1570" s="187" t="s">
        <v>280</v>
      </c>
      <c r="N1570" s="272">
        <v>297.51652200000001</v>
      </c>
      <c r="O1570" s="186">
        <f t="shared" si="79"/>
        <v>5923.7309753505906</v>
      </c>
      <c r="P1570" s="186">
        <f t="shared" si="80"/>
        <v>1459.0268045171804</v>
      </c>
      <c r="Q1570" s="215">
        <f>IF(P1570="-",0,P1570/(1+'General inputs'!$H$30)^'MP Calculations'!$C$40)</f>
        <v>3240.9201997061691</v>
      </c>
    </row>
    <row r="1571" spans="3:17">
      <c r="C1571" s="159"/>
      <c r="D1571" s="165" t="s">
        <v>291</v>
      </c>
      <c r="E1571" s="162">
        <v>28454</v>
      </c>
      <c r="F1571" s="166" t="str">
        <f t="shared" si="78"/>
        <v>Date check - OK</v>
      </c>
      <c r="G1571" s="68"/>
      <c r="H1571" s="162" t="s">
        <v>279</v>
      </c>
      <c r="I1571" s="173">
        <v>150735.53351548137</v>
      </c>
      <c r="J1571" s="168">
        <f>IFERROR(MIN('MP Calculations'!$E$30/I1571,1),"-")</f>
        <v>0.24630200300931615</v>
      </c>
      <c r="K1571" s="12"/>
      <c r="L1571" s="159">
        <v>120.584598</v>
      </c>
      <c r="M1571" s="187" t="s">
        <v>280</v>
      </c>
      <c r="N1571" s="272">
        <v>297.51652200000001</v>
      </c>
      <c r="O1571" s="186">
        <f t="shared" si="79"/>
        <v>35875.910203728155</v>
      </c>
      <c r="P1571" s="186">
        <f t="shared" si="80"/>
        <v>8836.308542960609</v>
      </c>
      <c r="Q1571" s="215">
        <f>IF(P1571="-",0,P1571/(1+'General inputs'!$H$30)^'MP Calculations'!$C$40)</f>
        <v>19627.995016304041</v>
      </c>
    </row>
    <row r="1572" spans="3:17">
      <c r="C1572" s="159"/>
      <c r="D1572" s="165" t="s">
        <v>278</v>
      </c>
      <c r="E1572" s="162">
        <v>28454</v>
      </c>
      <c r="F1572" s="166" t="str">
        <f t="shared" si="78"/>
        <v>Date check - OK</v>
      </c>
      <c r="G1572" s="68"/>
      <c r="H1572" s="162" t="s">
        <v>279</v>
      </c>
      <c r="I1572" s="173">
        <v>150735.53351548137</v>
      </c>
      <c r="J1572" s="168">
        <f>IFERROR(MIN('MP Calculations'!$E$30/I1572,1),"-")</f>
        <v>0.24630200300931615</v>
      </c>
      <c r="K1572" s="12"/>
      <c r="L1572" s="159">
        <v>7.7040990000000003</v>
      </c>
      <c r="M1572" s="187" t="s">
        <v>280</v>
      </c>
      <c r="N1572" s="272">
        <v>192.78728599999999</v>
      </c>
      <c r="O1572" s="186">
        <f t="shared" si="79"/>
        <v>1485.2523372853141</v>
      </c>
      <c r="P1572" s="186">
        <f t="shared" si="80"/>
        <v>365.82062564764129</v>
      </c>
      <c r="Q1572" s="215">
        <f>IF(P1572="-",0,P1572/(1+'General inputs'!$H$30)^'MP Calculations'!$C$40)</f>
        <v>812.59333376190125</v>
      </c>
    </row>
    <row r="1573" spans="3:17">
      <c r="C1573" s="159"/>
      <c r="D1573" s="165" t="s">
        <v>291</v>
      </c>
      <c r="E1573" s="162">
        <v>28454</v>
      </c>
      <c r="F1573" s="166" t="str">
        <f t="shared" si="78"/>
        <v>Date check - OK</v>
      </c>
      <c r="G1573" s="68"/>
      <c r="H1573" s="162" t="s">
        <v>279</v>
      </c>
      <c r="I1573" s="173">
        <v>150735.53351548137</v>
      </c>
      <c r="J1573" s="168">
        <f>IFERROR(MIN('MP Calculations'!$E$30/I1573,1),"-")</f>
        <v>0.24630200300931615</v>
      </c>
      <c r="K1573" s="12"/>
      <c r="L1573" s="159">
        <v>2.6465339999999999</v>
      </c>
      <c r="M1573" s="187" t="s">
        <v>280</v>
      </c>
      <c r="N1573" s="272">
        <v>297.51652200000001</v>
      </c>
      <c r="O1573" s="186">
        <f t="shared" si="79"/>
        <v>787.38759103474797</v>
      </c>
      <c r="P1573" s="186">
        <f t="shared" si="80"/>
        <v>193.93514081653868</v>
      </c>
      <c r="Q1573" s="215">
        <f>IF(P1573="-",0,P1573/(1+'General inputs'!$H$30)^'MP Calculations'!$C$40)</f>
        <v>430.78599608947729</v>
      </c>
    </row>
    <row r="1574" spans="3:17">
      <c r="C1574" s="159"/>
      <c r="D1574" s="165" t="s">
        <v>291</v>
      </c>
      <c r="E1574" s="162">
        <v>28454</v>
      </c>
      <c r="F1574" s="166" t="str">
        <f t="shared" si="78"/>
        <v>Date check - OK</v>
      </c>
      <c r="G1574" s="68"/>
      <c r="H1574" s="162" t="s">
        <v>279</v>
      </c>
      <c r="I1574" s="173">
        <v>150735.53351548137</v>
      </c>
      <c r="J1574" s="168">
        <f>IFERROR(MIN('MP Calculations'!$E$30/I1574,1),"-")</f>
        <v>0.24630200300931615</v>
      </c>
      <c r="K1574" s="12"/>
      <c r="L1574" s="159">
        <v>3.483689</v>
      </c>
      <c r="M1574" s="187" t="s">
        <v>280</v>
      </c>
      <c r="N1574" s="272">
        <v>297.51652200000001</v>
      </c>
      <c r="O1574" s="186">
        <f t="shared" si="79"/>
        <v>1036.4550350096581</v>
      </c>
      <c r="P1574" s="186">
        <f t="shared" si="80"/>
        <v>255.28095115196967</v>
      </c>
      <c r="Q1574" s="215">
        <f>IF(P1574="-",0,P1574/(1+'General inputs'!$H$30)^'MP Calculations'!$C$40)</f>
        <v>567.05277012536214</v>
      </c>
    </row>
    <row r="1575" spans="3:17">
      <c r="C1575" s="159"/>
      <c r="D1575" s="165" t="s">
        <v>278</v>
      </c>
      <c r="E1575" s="162">
        <v>28454</v>
      </c>
      <c r="F1575" s="166" t="str">
        <f t="shared" si="78"/>
        <v>Date check - OK</v>
      </c>
      <c r="G1575" s="68"/>
      <c r="H1575" s="162" t="s">
        <v>279</v>
      </c>
      <c r="I1575" s="173">
        <v>150735.53351548137</v>
      </c>
      <c r="J1575" s="168">
        <f>IFERROR(MIN('MP Calculations'!$E$30/I1575,1),"-")</f>
        <v>0.24630200300931615</v>
      </c>
      <c r="K1575" s="12"/>
      <c r="L1575" s="159">
        <v>4.2945820000000001</v>
      </c>
      <c r="M1575" s="187" t="s">
        <v>280</v>
      </c>
      <c r="N1575" s="272">
        <v>192.78728599999999</v>
      </c>
      <c r="O1575" s="186">
        <f t="shared" si="79"/>
        <v>827.94080828445203</v>
      </c>
      <c r="P1575" s="186">
        <f t="shared" si="80"/>
        <v>203.92347945361274</v>
      </c>
      <c r="Q1575" s="215">
        <f>IF(P1575="-",0,P1575/(1+'General inputs'!$H$30)^'MP Calculations'!$C$40)</f>
        <v>452.97298288792149</v>
      </c>
    </row>
    <row r="1576" spans="3:17">
      <c r="C1576" s="159"/>
      <c r="D1576" s="165" t="s">
        <v>291</v>
      </c>
      <c r="E1576" s="162">
        <v>28454</v>
      </c>
      <c r="F1576" s="166" t="str">
        <f t="shared" si="78"/>
        <v>Date check - OK</v>
      </c>
      <c r="G1576" s="68"/>
      <c r="H1576" s="162" t="s">
        <v>279</v>
      </c>
      <c r="I1576" s="173">
        <v>150735.53351548137</v>
      </c>
      <c r="J1576" s="168">
        <f>IFERROR(MIN('MP Calculations'!$E$30/I1576,1),"-")</f>
        <v>0.24630200300931615</v>
      </c>
      <c r="K1576" s="12"/>
      <c r="L1576" s="159">
        <v>3.1717070000000001</v>
      </c>
      <c r="M1576" s="187" t="s">
        <v>280</v>
      </c>
      <c r="N1576" s="272">
        <v>297.51652200000001</v>
      </c>
      <c r="O1576" s="186">
        <f t="shared" si="79"/>
        <v>943.63523544305406</v>
      </c>
      <c r="P1576" s="186">
        <f t="shared" si="80"/>
        <v>232.41924859979184</v>
      </c>
      <c r="Q1576" s="215">
        <f>IF(P1576="-",0,P1576/(1+'General inputs'!$H$30)^'MP Calculations'!$C$40)</f>
        <v>516.27032159759437</v>
      </c>
    </row>
    <row r="1577" spans="3:17">
      <c r="C1577" s="159"/>
      <c r="D1577" s="165" t="s">
        <v>291</v>
      </c>
      <c r="E1577" s="162">
        <v>28454</v>
      </c>
      <c r="F1577" s="166" t="str">
        <f t="shared" si="78"/>
        <v>Date check - OK</v>
      </c>
      <c r="G1577" s="68"/>
      <c r="H1577" s="162" t="s">
        <v>279</v>
      </c>
      <c r="I1577" s="173">
        <v>150735.53351548137</v>
      </c>
      <c r="J1577" s="168">
        <f>IFERROR(MIN('MP Calculations'!$E$30/I1577,1),"-")</f>
        <v>0.24630200300931615</v>
      </c>
      <c r="K1577" s="12"/>
      <c r="L1577" s="159">
        <v>117.899441</v>
      </c>
      <c r="M1577" s="187" t="s">
        <v>280</v>
      </c>
      <c r="N1577" s="272">
        <v>297.51652200000001</v>
      </c>
      <c r="O1577" s="186">
        <f t="shared" si="79"/>
        <v>35077.031632064201</v>
      </c>
      <c r="P1577" s="186">
        <f t="shared" si="80"/>
        <v>8639.5431505985543</v>
      </c>
      <c r="Q1577" s="215">
        <f>IF(P1577="-",0,P1577/(1+'General inputs'!$H$30)^'MP Calculations'!$C$40)</f>
        <v>19190.922213573511</v>
      </c>
    </row>
    <row r="1578" spans="3:17">
      <c r="C1578" s="159"/>
      <c r="D1578" s="165" t="s">
        <v>278</v>
      </c>
      <c r="E1578" s="162">
        <v>28454</v>
      </c>
      <c r="F1578" s="166" t="str">
        <f t="shared" si="78"/>
        <v>Date check - OK</v>
      </c>
      <c r="G1578" s="68"/>
      <c r="H1578" s="162" t="s">
        <v>279</v>
      </c>
      <c r="I1578" s="173">
        <v>150735.53351548137</v>
      </c>
      <c r="J1578" s="168">
        <f>IFERROR(MIN('MP Calculations'!$E$30/I1578,1),"-")</f>
        <v>0.24630200300931615</v>
      </c>
      <c r="K1578" s="12"/>
      <c r="L1578" s="159">
        <v>4.9275450000000003</v>
      </c>
      <c r="M1578" s="187" t="s">
        <v>280</v>
      </c>
      <c r="N1578" s="272">
        <v>192.78728599999999</v>
      </c>
      <c r="O1578" s="186">
        <f t="shared" si="79"/>
        <v>949.96802719287007</v>
      </c>
      <c r="P1578" s="186">
        <f t="shared" si="80"/>
        <v>233.9790278924124</v>
      </c>
      <c r="Q1578" s="215">
        <f>IF(P1578="-",0,P1578/(1+'General inputs'!$H$30)^'MP Calculations'!$C$40)</f>
        <v>519.73504219140841</v>
      </c>
    </row>
    <row r="1579" spans="3:17">
      <c r="C1579" s="159"/>
      <c r="D1579" s="165" t="s">
        <v>278</v>
      </c>
      <c r="E1579" s="162">
        <v>28454</v>
      </c>
      <c r="F1579" s="166" t="str">
        <f t="shared" si="78"/>
        <v>Date check - OK</v>
      </c>
      <c r="G1579" s="68"/>
      <c r="H1579" s="162" t="s">
        <v>279</v>
      </c>
      <c r="I1579" s="173">
        <v>150735.53351548137</v>
      </c>
      <c r="J1579" s="168">
        <f>IFERROR(MIN('MP Calculations'!$E$30/I1579,1),"-")</f>
        <v>0.24630200300931615</v>
      </c>
      <c r="K1579" s="12"/>
      <c r="L1579" s="159">
        <v>2.892363</v>
      </c>
      <c r="M1579" s="187" t="s">
        <v>280</v>
      </c>
      <c r="N1579" s="272">
        <v>192.78728599999999</v>
      </c>
      <c r="O1579" s="186">
        <f t="shared" si="79"/>
        <v>557.61081289681795</v>
      </c>
      <c r="P1579" s="186">
        <f t="shared" si="80"/>
        <v>137.34066011613928</v>
      </c>
      <c r="Q1579" s="215">
        <f>IF(P1579="-",0,P1579/(1+'General inputs'!$H$30)^'MP Calculations'!$C$40)</f>
        <v>305.07329833372773</v>
      </c>
    </row>
    <row r="1580" spans="3:17">
      <c r="C1580" s="159"/>
      <c r="D1580" s="165" t="s">
        <v>278</v>
      </c>
      <c r="E1580" s="162">
        <v>28454</v>
      </c>
      <c r="F1580" s="166" t="str">
        <f t="shared" si="78"/>
        <v>Date check - OK</v>
      </c>
      <c r="G1580" s="68"/>
      <c r="H1580" s="162" t="s">
        <v>279</v>
      </c>
      <c r="I1580" s="173">
        <v>150735.53351548137</v>
      </c>
      <c r="J1580" s="168">
        <f>IFERROR(MIN('MP Calculations'!$E$30/I1580,1),"-")</f>
        <v>0.24630200300931615</v>
      </c>
      <c r="K1580" s="12"/>
      <c r="L1580" s="159">
        <v>6.5999429999999997</v>
      </c>
      <c r="M1580" s="187" t="s">
        <v>280</v>
      </c>
      <c r="N1580" s="272">
        <v>192.78728599999999</v>
      </c>
      <c r="O1580" s="186">
        <f t="shared" si="79"/>
        <v>1272.3850987246979</v>
      </c>
      <c r="P1580" s="186">
        <f t="shared" si="80"/>
        <v>313.39099841509955</v>
      </c>
      <c r="Q1580" s="215">
        <f>IF(P1580="-",0,P1580/(1+'General inputs'!$H$30)^'MP Calculations'!$C$40)</f>
        <v>696.13197922411462</v>
      </c>
    </row>
    <row r="1581" spans="3:17">
      <c r="C1581" s="159"/>
      <c r="D1581" s="165" t="s">
        <v>278</v>
      </c>
      <c r="E1581" s="162">
        <v>28491</v>
      </c>
      <c r="F1581" s="166" t="str">
        <f t="shared" si="78"/>
        <v>Date check - OK</v>
      </c>
      <c r="G1581" s="68"/>
      <c r="H1581" s="162" t="s">
        <v>279</v>
      </c>
      <c r="I1581" s="173">
        <v>150735.53351548137</v>
      </c>
      <c r="J1581" s="168">
        <f>IFERROR(MIN('MP Calculations'!$E$30/I1581,1),"-")</f>
        <v>0.24630200300931615</v>
      </c>
      <c r="K1581" s="12"/>
      <c r="L1581" s="159">
        <v>1.898987</v>
      </c>
      <c r="M1581" s="187" t="s">
        <v>280</v>
      </c>
      <c r="N1581" s="272">
        <v>192.78728599999999</v>
      </c>
      <c r="O1581" s="186">
        <f t="shared" si="79"/>
        <v>366.10054987928197</v>
      </c>
      <c r="P1581" s="186">
        <f t="shared" si="80"/>
        <v>90.171298738079201</v>
      </c>
      <c r="Q1581" s="215">
        <f>IF(P1581="-",0,P1581/(1+'General inputs'!$H$30)^'MP Calculations'!$C$40)</f>
        <v>200.29651450487736</v>
      </c>
    </row>
    <row r="1582" spans="3:17">
      <c r="C1582" s="159"/>
      <c r="D1582" s="165" t="s">
        <v>282</v>
      </c>
      <c r="E1582" s="162">
        <v>28491</v>
      </c>
      <c r="F1582" s="166" t="str">
        <f t="shared" si="78"/>
        <v>Date check - OK</v>
      </c>
      <c r="G1582" s="68"/>
      <c r="H1582" s="162" t="s">
        <v>279</v>
      </c>
      <c r="I1582" s="173">
        <v>150735.53351548137</v>
      </c>
      <c r="J1582" s="168">
        <f>IFERROR(MIN('MP Calculations'!$E$30/I1582,1),"-")</f>
        <v>0.24630200300931615</v>
      </c>
      <c r="K1582" s="12"/>
      <c r="L1582" s="159">
        <v>1.1828749999999999</v>
      </c>
      <c r="M1582" s="187" t="s">
        <v>280</v>
      </c>
      <c r="N1582" s="272">
        <v>237.97403299999999</v>
      </c>
      <c r="O1582" s="186">
        <f t="shared" si="79"/>
        <v>281.49353428487495</v>
      </c>
      <c r="P1582" s="186">
        <f t="shared" si="80"/>
        <v>69.332421328536313</v>
      </c>
      <c r="Q1582" s="215">
        <f>IF(P1582="-",0,P1582/(1+'General inputs'!$H$30)^'MP Calculations'!$C$40)</f>
        <v>154.00734522663546</v>
      </c>
    </row>
    <row r="1583" spans="3:17">
      <c r="C1583" s="159"/>
      <c r="D1583" s="165" t="s">
        <v>282</v>
      </c>
      <c r="E1583" s="162">
        <v>28491</v>
      </c>
      <c r="F1583" s="166" t="str">
        <f t="shared" si="78"/>
        <v>Date check - OK</v>
      </c>
      <c r="G1583" s="68"/>
      <c r="H1583" s="162" t="s">
        <v>279</v>
      </c>
      <c r="I1583" s="173">
        <v>150735.53351548137</v>
      </c>
      <c r="J1583" s="168">
        <f>IFERROR(MIN('MP Calculations'!$E$30/I1583,1),"-")</f>
        <v>0.24630200300931615</v>
      </c>
      <c r="K1583" s="12"/>
      <c r="L1583" s="159">
        <v>0.99972499999999997</v>
      </c>
      <c r="M1583" s="187" t="s">
        <v>280</v>
      </c>
      <c r="N1583" s="272">
        <v>237.97403299999999</v>
      </c>
      <c r="O1583" s="186">
        <f t="shared" si="79"/>
        <v>237.90859014092499</v>
      </c>
      <c r="P1583" s="186">
        <f t="shared" si="80"/>
        <v>58.597362284832272</v>
      </c>
      <c r="Q1583" s="215">
        <f>IF(P1583="-",0,P1583/(1+'General inputs'!$H$30)^'MP Calculations'!$C$40)</f>
        <v>130.16167659870922</v>
      </c>
    </row>
    <row r="1584" spans="3:17">
      <c r="C1584" s="159"/>
      <c r="D1584" s="165" t="s">
        <v>282</v>
      </c>
      <c r="E1584" s="162">
        <v>28491</v>
      </c>
      <c r="F1584" s="166" t="str">
        <f t="shared" si="78"/>
        <v>Date check - OK</v>
      </c>
      <c r="G1584" s="68"/>
      <c r="H1584" s="162" t="s">
        <v>279</v>
      </c>
      <c r="I1584" s="173">
        <v>150735.53351548137</v>
      </c>
      <c r="J1584" s="168">
        <f>IFERROR(MIN('MP Calculations'!$E$30/I1584,1),"-")</f>
        <v>0.24630200300931615</v>
      </c>
      <c r="K1584" s="12"/>
      <c r="L1584" s="159">
        <v>1.9078889999999999</v>
      </c>
      <c r="M1584" s="187" t="s">
        <v>280</v>
      </c>
      <c r="N1584" s="272">
        <v>237.97403299999999</v>
      </c>
      <c r="O1584" s="186">
        <f t="shared" si="79"/>
        <v>454.02803984633698</v>
      </c>
      <c r="P1584" s="186">
        <f t="shared" si="80"/>
        <v>111.82801563654641</v>
      </c>
      <c r="Q1584" s="215">
        <f>IF(P1584="-",0,P1584/(1+'General inputs'!$H$30)^'MP Calculations'!$C$40)</f>
        <v>248.40234164818798</v>
      </c>
    </row>
    <row r="1585" spans="3:17">
      <c r="C1585" s="159"/>
      <c r="D1585" s="165" t="s">
        <v>282</v>
      </c>
      <c r="E1585" s="162">
        <v>28491</v>
      </c>
      <c r="F1585" s="166" t="str">
        <f t="shared" si="78"/>
        <v>Date check - OK</v>
      </c>
      <c r="G1585" s="68"/>
      <c r="H1585" s="162" t="s">
        <v>279</v>
      </c>
      <c r="I1585" s="173">
        <v>150735.53351548137</v>
      </c>
      <c r="J1585" s="168">
        <f>IFERROR(MIN('MP Calculations'!$E$30/I1585,1),"-")</f>
        <v>0.24630200300931615</v>
      </c>
      <c r="K1585" s="12"/>
      <c r="L1585" s="159">
        <v>75.945554000000001</v>
      </c>
      <c r="M1585" s="187" t="s">
        <v>280</v>
      </c>
      <c r="N1585" s="272">
        <v>237.97403299999999</v>
      </c>
      <c r="O1585" s="186">
        <f t="shared" si="79"/>
        <v>18073.069773799281</v>
      </c>
      <c r="P1585" s="186">
        <f t="shared" si="80"/>
        <v>4451.4332858138914</v>
      </c>
      <c r="Q1585" s="215">
        <f>IF(P1585="-",0,P1585/(1+'General inputs'!$H$30)^'MP Calculations'!$C$40)</f>
        <v>9887.919816807429</v>
      </c>
    </row>
    <row r="1586" spans="3:17">
      <c r="C1586" s="159"/>
      <c r="D1586" s="165" t="s">
        <v>278</v>
      </c>
      <c r="E1586" s="162">
        <v>28491</v>
      </c>
      <c r="F1586" s="166" t="str">
        <f t="shared" si="78"/>
        <v>Date check - OK</v>
      </c>
      <c r="G1586" s="68"/>
      <c r="H1586" s="162" t="s">
        <v>279</v>
      </c>
      <c r="I1586" s="173">
        <v>150735.53351548137</v>
      </c>
      <c r="J1586" s="168">
        <f>IFERROR(MIN('MP Calculations'!$E$30/I1586,1),"-")</f>
        <v>0.24630200300931615</v>
      </c>
      <c r="K1586" s="12"/>
      <c r="L1586" s="159">
        <v>34.393344999999997</v>
      </c>
      <c r="M1586" s="187" t="s">
        <v>280</v>
      </c>
      <c r="N1586" s="272">
        <v>192.78728599999999</v>
      </c>
      <c r="O1586" s="186">
        <f t="shared" si="79"/>
        <v>6630.5996390116688</v>
      </c>
      <c r="P1586" s="186">
        <f t="shared" si="80"/>
        <v>1633.1299722414226</v>
      </c>
      <c r="Q1586" s="215">
        <f>IF(P1586="-",0,P1586/(1+'General inputs'!$H$30)^'MP Calculations'!$C$40)</f>
        <v>3627.6536520069653</v>
      </c>
    </row>
    <row r="1587" spans="3:17">
      <c r="C1587" s="159"/>
      <c r="D1587" s="165" t="s">
        <v>278</v>
      </c>
      <c r="E1587" s="162">
        <v>28491</v>
      </c>
      <c r="F1587" s="166" t="str">
        <f t="shared" si="78"/>
        <v>Date check - OK</v>
      </c>
      <c r="G1587" s="68"/>
      <c r="H1587" s="162" t="s">
        <v>279</v>
      </c>
      <c r="I1587" s="173">
        <v>150735.53351548137</v>
      </c>
      <c r="J1587" s="168">
        <f>IFERROR(MIN('MP Calculations'!$E$30/I1587,1),"-")</f>
        <v>0.24630200300931615</v>
      </c>
      <c r="K1587" s="12"/>
      <c r="L1587" s="159">
        <v>3.929214</v>
      </c>
      <c r="M1587" s="187" t="s">
        <v>280</v>
      </c>
      <c r="N1587" s="272">
        <v>192.78728599999999</v>
      </c>
      <c r="O1587" s="186">
        <f t="shared" si="79"/>
        <v>757.50250317320399</v>
      </c>
      <c r="P1587" s="186">
        <f t="shared" si="80"/>
        <v>186.57438381613102</v>
      </c>
      <c r="Q1587" s="215">
        <f>IF(P1587="-",0,P1587/(1+'General inputs'!$H$30)^'MP Calculations'!$C$40)</f>
        <v>414.43562749179819</v>
      </c>
    </row>
    <row r="1588" spans="3:17">
      <c r="C1588" s="159"/>
      <c r="D1588" s="165" t="s">
        <v>282</v>
      </c>
      <c r="E1588" s="162">
        <v>28491</v>
      </c>
      <c r="F1588" s="166" t="str">
        <f t="shared" si="78"/>
        <v>Date check - OK</v>
      </c>
      <c r="G1588" s="68"/>
      <c r="H1588" s="162" t="s">
        <v>279</v>
      </c>
      <c r="I1588" s="173">
        <v>150735.53351548137</v>
      </c>
      <c r="J1588" s="168">
        <f>IFERROR(MIN('MP Calculations'!$E$30/I1588,1),"-")</f>
        <v>0.24630200300931615</v>
      </c>
      <c r="K1588" s="12"/>
      <c r="L1588" s="159">
        <v>66.883194000000003</v>
      </c>
      <c r="M1588" s="187" t="s">
        <v>280</v>
      </c>
      <c r="N1588" s="272">
        <v>237.97403299999999</v>
      </c>
      <c r="O1588" s="186">
        <f t="shared" si="79"/>
        <v>15916.463416101402</v>
      </c>
      <c r="P1588" s="186">
        <f t="shared" si="80"/>
        <v>3920.256820210278</v>
      </c>
      <c r="Q1588" s="215">
        <f>IF(P1588="-",0,P1588/(1+'General inputs'!$H$30)^'MP Calculations'!$C$40)</f>
        <v>8708.0233737445087</v>
      </c>
    </row>
    <row r="1589" spans="3:17">
      <c r="C1589" s="159"/>
      <c r="D1589" s="165" t="s">
        <v>282</v>
      </c>
      <c r="E1589" s="162">
        <v>28491</v>
      </c>
      <c r="F1589" s="166" t="str">
        <f t="shared" si="78"/>
        <v>Date check - OK</v>
      </c>
      <c r="G1589" s="68"/>
      <c r="H1589" s="162" t="s">
        <v>279</v>
      </c>
      <c r="I1589" s="173">
        <v>150735.53351548137</v>
      </c>
      <c r="J1589" s="168">
        <f>IFERROR(MIN('MP Calculations'!$E$30/I1589,1),"-")</f>
        <v>0.24630200300931615</v>
      </c>
      <c r="K1589" s="12"/>
      <c r="L1589" s="159">
        <v>70.039692000000002</v>
      </c>
      <c r="M1589" s="187" t="s">
        <v>280</v>
      </c>
      <c r="N1589" s="272">
        <v>237.97403299999999</v>
      </c>
      <c r="O1589" s="186">
        <f t="shared" si="79"/>
        <v>16667.627975317835</v>
      </c>
      <c r="P1589" s="186">
        <f t="shared" si="80"/>
        <v>4105.2701557348955</v>
      </c>
      <c r="Q1589" s="215">
        <f>IF(P1589="-",0,P1589/(1+'General inputs'!$H$30)^'MP Calculations'!$C$40)</f>
        <v>9118.9914618292041</v>
      </c>
    </row>
    <row r="1590" spans="3:17">
      <c r="C1590" s="159"/>
      <c r="D1590" s="165" t="s">
        <v>282</v>
      </c>
      <c r="E1590" s="162">
        <v>28514</v>
      </c>
      <c r="F1590" s="166" t="str">
        <f t="shared" si="78"/>
        <v>Date check - OK</v>
      </c>
      <c r="G1590" s="68"/>
      <c r="H1590" s="162" t="s">
        <v>279</v>
      </c>
      <c r="I1590" s="173">
        <v>150735.53351548137</v>
      </c>
      <c r="J1590" s="168">
        <f>IFERROR(MIN('MP Calculations'!$E$30/I1590,1),"-")</f>
        <v>0.24630200300931615</v>
      </c>
      <c r="K1590" s="12"/>
      <c r="L1590" s="159">
        <v>38.55348</v>
      </c>
      <c r="M1590" s="187" t="s">
        <v>280</v>
      </c>
      <c r="N1590" s="272">
        <v>237.97403299999999</v>
      </c>
      <c r="O1590" s="186">
        <f t="shared" si="79"/>
        <v>9174.7271217848393</v>
      </c>
      <c r="P1590" s="186">
        <f t="shared" si="80"/>
        <v>2259.7536671595039</v>
      </c>
      <c r="Q1590" s="215">
        <f>IF(P1590="-",0,P1590/(1+'General inputs'!$H$30)^'MP Calculations'!$C$40)</f>
        <v>5019.5659761582465</v>
      </c>
    </row>
    <row r="1591" spans="3:17">
      <c r="C1591" s="159"/>
      <c r="D1591" s="165" t="s">
        <v>282</v>
      </c>
      <c r="E1591" s="162">
        <v>28514</v>
      </c>
      <c r="F1591" s="166" t="str">
        <f t="shared" si="78"/>
        <v>Date check - OK</v>
      </c>
      <c r="G1591" s="68"/>
      <c r="H1591" s="162" t="s">
        <v>279</v>
      </c>
      <c r="I1591" s="173">
        <v>150735.53351548137</v>
      </c>
      <c r="J1591" s="168">
        <f>IFERROR(MIN('MP Calculations'!$E$30/I1591,1),"-")</f>
        <v>0.24630200300931615</v>
      </c>
      <c r="K1591" s="12"/>
      <c r="L1591" s="159">
        <v>0.79998499999999995</v>
      </c>
      <c r="M1591" s="187" t="s">
        <v>280</v>
      </c>
      <c r="N1591" s="272">
        <v>237.97403299999999</v>
      </c>
      <c r="O1591" s="186">
        <f t="shared" si="79"/>
        <v>190.37565678950497</v>
      </c>
      <c r="P1591" s="186">
        <f t="shared" si="80"/>
        <v>46.889905591469194</v>
      </c>
      <c r="Q1591" s="215">
        <f>IF(P1591="-",0,P1591/(1+'General inputs'!$H$30)^'MP Calculations'!$C$40)</f>
        <v>104.15603176255308</v>
      </c>
    </row>
    <row r="1592" spans="3:17">
      <c r="C1592" s="159"/>
      <c r="D1592" s="165" t="s">
        <v>278</v>
      </c>
      <c r="E1592" s="162">
        <v>28578</v>
      </c>
      <c r="F1592" s="166" t="str">
        <f t="shared" si="78"/>
        <v>Date check - OK</v>
      </c>
      <c r="G1592" s="68"/>
      <c r="H1592" s="162" t="s">
        <v>279</v>
      </c>
      <c r="I1592" s="173">
        <v>150735.53351548137</v>
      </c>
      <c r="J1592" s="168">
        <f>IFERROR(MIN('MP Calculations'!$E$30/I1592,1),"-")</f>
        <v>0.24630200300931615</v>
      </c>
      <c r="K1592" s="12"/>
      <c r="L1592" s="159">
        <v>10.719401</v>
      </c>
      <c r="M1592" s="187" t="s">
        <v>280</v>
      </c>
      <c r="N1592" s="272">
        <v>192.78728599999999</v>
      </c>
      <c r="O1592" s="186">
        <f t="shared" si="79"/>
        <v>2066.5642263356858</v>
      </c>
      <c r="P1592" s="186">
        <f t="shared" si="80"/>
        <v>508.99890829387721</v>
      </c>
      <c r="Q1592" s="215">
        <f>IF(P1592="-",0,P1592/(1+'General inputs'!$H$30)^'MP Calculations'!$C$40)</f>
        <v>1130.6336788404012</v>
      </c>
    </row>
    <row r="1593" spans="3:17">
      <c r="C1593" s="159"/>
      <c r="D1593" s="165" t="s">
        <v>292</v>
      </c>
      <c r="E1593" s="162">
        <v>28578</v>
      </c>
      <c r="F1593" s="166" t="str">
        <f t="shared" si="78"/>
        <v>Date check - OK</v>
      </c>
      <c r="G1593" s="68"/>
      <c r="H1593" s="162" t="s">
        <v>279</v>
      </c>
      <c r="I1593" s="173">
        <v>150735.53351548137</v>
      </c>
      <c r="J1593" s="168">
        <f>IFERROR(MIN('MP Calculations'!$E$30/I1593,1),"-")</f>
        <v>0.24630200300931615</v>
      </c>
      <c r="K1593" s="12"/>
      <c r="L1593" s="159">
        <v>1.6996869999999999</v>
      </c>
      <c r="M1593" s="187" t="s">
        <v>280</v>
      </c>
      <c r="N1593" s="272">
        <v>560.03424299999995</v>
      </c>
      <c r="O1593" s="186">
        <f t="shared" si="79"/>
        <v>951.88292238194083</v>
      </c>
      <c r="P1593" s="186">
        <f t="shared" si="80"/>
        <v>234.45067041303344</v>
      </c>
      <c r="Q1593" s="215">
        <f>IF(P1593="-",0,P1593/(1+'General inputs'!$H$30)^'MP Calculations'!$C$40)</f>
        <v>520.7826965370233</v>
      </c>
    </row>
    <row r="1594" spans="3:17">
      <c r="C1594" s="159"/>
      <c r="D1594" s="165" t="s">
        <v>292</v>
      </c>
      <c r="E1594" s="162">
        <v>28578</v>
      </c>
      <c r="F1594" s="166" t="str">
        <f t="shared" si="78"/>
        <v>Date check - OK</v>
      </c>
      <c r="G1594" s="68"/>
      <c r="H1594" s="162" t="s">
        <v>279</v>
      </c>
      <c r="I1594" s="173">
        <v>150735.53351548137</v>
      </c>
      <c r="J1594" s="168">
        <f>IFERROR(MIN('MP Calculations'!$E$30/I1594,1),"-")</f>
        <v>0.24630200300931615</v>
      </c>
      <c r="K1594" s="12"/>
      <c r="L1594" s="159">
        <v>9.4978440000000006</v>
      </c>
      <c r="M1594" s="187" t="s">
        <v>280</v>
      </c>
      <c r="N1594" s="272">
        <v>560.03424299999995</v>
      </c>
      <c r="O1594" s="186">
        <f t="shared" si="79"/>
        <v>5319.1178746720916</v>
      </c>
      <c r="P1594" s="186">
        <f t="shared" si="80"/>
        <v>1310.1093867743928</v>
      </c>
      <c r="Q1594" s="215">
        <f>IF(P1594="-",0,P1594/(1+'General inputs'!$H$30)^'MP Calculations'!$C$40)</f>
        <v>2910.1315769362172</v>
      </c>
    </row>
    <row r="1595" spans="3:17">
      <c r="C1595" s="159"/>
      <c r="D1595" s="165" t="s">
        <v>278</v>
      </c>
      <c r="E1595" s="162">
        <v>28592</v>
      </c>
      <c r="F1595" s="166" t="str">
        <f t="shared" si="78"/>
        <v>Date check - OK</v>
      </c>
      <c r="G1595" s="68"/>
      <c r="H1595" s="162" t="s">
        <v>279</v>
      </c>
      <c r="I1595" s="173">
        <v>150735.53351548137</v>
      </c>
      <c r="J1595" s="168">
        <f>IFERROR(MIN('MP Calculations'!$E$30/I1595,1),"-")</f>
        <v>0.24630200300931615</v>
      </c>
      <c r="K1595" s="12"/>
      <c r="L1595" s="159">
        <v>20.052467</v>
      </c>
      <c r="M1595" s="187" t="s">
        <v>280</v>
      </c>
      <c r="N1595" s="272">
        <v>192.78728599999999</v>
      </c>
      <c r="O1595" s="186">
        <f t="shared" si="79"/>
        <v>3865.8606905345619</v>
      </c>
      <c r="P1595" s="186">
        <f t="shared" si="80"/>
        <v>952.16923143364068</v>
      </c>
      <c r="Q1595" s="215">
        <f>IF(P1595="-",0,P1595/(1+'General inputs'!$H$30)^'MP Calculations'!$C$40)</f>
        <v>2115.043045225731</v>
      </c>
    </row>
    <row r="1596" spans="3:17">
      <c r="C1596" s="159"/>
      <c r="D1596" s="165" t="s">
        <v>278</v>
      </c>
      <c r="E1596" s="162">
        <v>28592</v>
      </c>
      <c r="F1596" s="166" t="str">
        <f t="shared" si="78"/>
        <v>Date check - OK</v>
      </c>
      <c r="G1596" s="68"/>
      <c r="H1596" s="162" t="s">
        <v>279</v>
      </c>
      <c r="I1596" s="173">
        <v>150735.53351548137</v>
      </c>
      <c r="J1596" s="168">
        <f>IFERROR(MIN('MP Calculations'!$E$30/I1596,1),"-")</f>
        <v>0.24630200300931615</v>
      </c>
      <c r="K1596" s="12"/>
      <c r="L1596" s="159">
        <v>1.0006120000000001</v>
      </c>
      <c r="M1596" s="187" t="s">
        <v>280</v>
      </c>
      <c r="N1596" s="272">
        <v>192.78728599999999</v>
      </c>
      <c r="O1596" s="186">
        <f t="shared" si="79"/>
        <v>192.90527181903201</v>
      </c>
      <c r="P1596" s="186">
        <f t="shared" si="80"/>
        <v>47.51295484008417</v>
      </c>
      <c r="Q1596" s="215">
        <f>IF(P1596="-",0,P1596/(1+'General inputs'!$H$30)^'MP Calculations'!$C$40)</f>
        <v>105.54000420843028</v>
      </c>
    </row>
    <row r="1597" spans="3:17">
      <c r="C1597" s="159"/>
      <c r="D1597" s="165" t="s">
        <v>278</v>
      </c>
      <c r="E1597" s="162">
        <v>28592</v>
      </c>
      <c r="F1597" s="166" t="str">
        <f t="shared" si="78"/>
        <v>Date check - OK</v>
      </c>
      <c r="G1597" s="68"/>
      <c r="H1597" s="162" t="s">
        <v>279</v>
      </c>
      <c r="I1597" s="173">
        <v>150735.53351548137</v>
      </c>
      <c r="J1597" s="168">
        <f>IFERROR(MIN('MP Calculations'!$E$30/I1597,1),"-")</f>
        <v>0.24630200300931615</v>
      </c>
      <c r="K1597" s="12"/>
      <c r="L1597" s="159">
        <v>0.40021099999999998</v>
      </c>
      <c r="M1597" s="187" t="s">
        <v>280</v>
      </c>
      <c r="N1597" s="272">
        <v>192.78728599999999</v>
      </c>
      <c r="O1597" s="186">
        <f t="shared" si="79"/>
        <v>77.155592517345994</v>
      </c>
      <c r="P1597" s="186">
        <f t="shared" si="80"/>
        <v>19.003576980392925</v>
      </c>
      <c r="Q1597" s="215">
        <f>IF(P1597="-",0,P1597/(1+'General inputs'!$H$30)^'MP Calculations'!$C$40)</f>
        <v>42.212436613052901</v>
      </c>
    </row>
    <row r="1598" spans="3:17">
      <c r="C1598" s="159"/>
      <c r="D1598" s="165" t="s">
        <v>278</v>
      </c>
      <c r="E1598" s="162">
        <v>28594</v>
      </c>
      <c r="F1598" s="166" t="str">
        <f t="shared" si="78"/>
        <v>Date check - OK</v>
      </c>
      <c r="G1598" s="68"/>
      <c r="H1598" s="162" t="s">
        <v>279</v>
      </c>
      <c r="I1598" s="173">
        <v>150735.53351548137</v>
      </c>
      <c r="J1598" s="168">
        <f>IFERROR(MIN('MP Calculations'!$E$30/I1598,1),"-")</f>
        <v>0.24630200300931615</v>
      </c>
      <c r="K1598" s="12"/>
      <c r="L1598" s="159">
        <v>14.859814</v>
      </c>
      <c r="M1598" s="187" t="s">
        <v>280</v>
      </c>
      <c r="N1598" s="272">
        <v>192.78728599999999</v>
      </c>
      <c r="O1598" s="186">
        <f t="shared" si="79"/>
        <v>2864.7832115248038</v>
      </c>
      <c r="P1598" s="186">
        <f t="shared" si="80"/>
        <v>705.60184318602057</v>
      </c>
      <c r="Q1598" s="215">
        <f>IF(P1598="-",0,P1598/(1+'General inputs'!$H$30)^'MP Calculations'!$C$40)</f>
        <v>1567.3456165791445</v>
      </c>
    </row>
    <row r="1599" spans="3:17">
      <c r="C1599" s="159"/>
      <c r="D1599" s="165" t="s">
        <v>278</v>
      </c>
      <c r="E1599" s="162">
        <v>28594</v>
      </c>
      <c r="F1599" s="166" t="str">
        <f t="shared" si="78"/>
        <v>Date check - OK</v>
      </c>
      <c r="G1599" s="68"/>
      <c r="H1599" s="162" t="s">
        <v>279</v>
      </c>
      <c r="I1599" s="173">
        <v>150735.53351548137</v>
      </c>
      <c r="J1599" s="168">
        <f>IFERROR(MIN('MP Calculations'!$E$30/I1599,1),"-")</f>
        <v>0.24630200300931615</v>
      </c>
      <c r="K1599" s="12"/>
      <c r="L1599" s="159">
        <v>6.9994940000000003</v>
      </c>
      <c r="M1599" s="187" t="s">
        <v>280</v>
      </c>
      <c r="N1599" s="272">
        <v>192.78728599999999</v>
      </c>
      <c r="O1599" s="186">
        <f t="shared" si="79"/>
        <v>1349.413451633284</v>
      </c>
      <c r="P1599" s="186">
        <f t="shared" si="80"/>
        <v>332.36323602499283</v>
      </c>
      <c r="Q1599" s="215">
        <f>IF(P1599="-",0,P1599/(1+'General inputs'!$H$30)^'MP Calculations'!$C$40)</f>
        <v>738.2748020380352</v>
      </c>
    </row>
    <row r="1600" spans="3:17">
      <c r="C1600" s="159"/>
      <c r="D1600" s="165" t="s">
        <v>278</v>
      </c>
      <c r="E1600" s="162">
        <v>28594</v>
      </c>
      <c r="F1600" s="166" t="str">
        <f t="shared" si="78"/>
        <v>Date check - OK</v>
      </c>
      <c r="G1600" s="68"/>
      <c r="H1600" s="162" t="s">
        <v>279</v>
      </c>
      <c r="I1600" s="173">
        <v>150735.53351548137</v>
      </c>
      <c r="J1600" s="168">
        <f>IFERROR(MIN('MP Calculations'!$E$30/I1600,1),"-")</f>
        <v>0.24630200300931615</v>
      </c>
      <c r="K1600" s="12"/>
      <c r="L1600" s="159">
        <v>32.936388000000001</v>
      </c>
      <c r="M1600" s="187" t="s">
        <v>280</v>
      </c>
      <c r="N1600" s="272">
        <v>192.78728599999999</v>
      </c>
      <c r="O1600" s="186">
        <f t="shared" si="79"/>
        <v>6349.7168531629677</v>
      </c>
      <c r="P1600" s="186">
        <f t="shared" si="80"/>
        <v>1563.9479794760507</v>
      </c>
      <c r="Q1600" s="215">
        <f>IF(P1600="-",0,P1600/(1+'General inputs'!$H$30)^'MP Calculations'!$C$40)</f>
        <v>3473.9804520938105</v>
      </c>
    </row>
    <row r="1601" spans="3:17">
      <c r="C1601" s="159"/>
      <c r="D1601" s="165" t="s">
        <v>278</v>
      </c>
      <c r="E1601" s="162">
        <v>28594</v>
      </c>
      <c r="F1601" s="166" t="str">
        <f t="shared" si="78"/>
        <v>Date check - OK</v>
      </c>
      <c r="G1601" s="68"/>
      <c r="H1601" s="162" t="s">
        <v>279</v>
      </c>
      <c r="I1601" s="173">
        <v>150735.53351548137</v>
      </c>
      <c r="J1601" s="168">
        <f>IFERROR(MIN('MP Calculations'!$E$30/I1601,1),"-")</f>
        <v>0.24630200300931615</v>
      </c>
      <c r="K1601" s="12"/>
      <c r="L1601" s="159">
        <v>45.578069999999997</v>
      </c>
      <c r="M1601" s="187" t="s">
        <v>280</v>
      </c>
      <c r="N1601" s="272">
        <v>192.78728599999999</v>
      </c>
      <c r="O1601" s="186">
        <f t="shared" si="79"/>
        <v>8786.8724164180185</v>
      </c>
      <c r="P1601" s="186">
        <f t="shared" si="80"/>
        <v>2164.2242763510681</v>
      </c>
      <c r="Q1601" s="215">
        <f>IF(P1601="-",0,P1601/(1+'General inputs'!$H$30)^'MP Calculations'!$C$40)</f>
        <v>4807.3675906466533</v>
      </c>
    </row>
    <row r="1602" spans="3:17">
      <c r="C1602" s="159"/>
      <c r="D1602" s="165" t="s">
        <v>278</v>
      </c>
      <c r="E1602" s="162">
        <v>28594</v>
      </c>
      <c r="F1602" s="166" t="str">
        <f t="shared" ref="F1602:F1665" si="81">IF(E1602="","-",IF(OR(E1602&lt;$E$15,E1602&gt;$E$16),"ERROR - date outside of range","Date check - OK"))</f>
        <v>Date check - OK</v>
      </c>
      <c r="G1602" s="68"/>
      <c r="H1602" s="162" t="s">
        <v>279</v>
      </c>
      <c r="I1602" s="173">
        <v>150735.53351548137</v>
      </c>
      <c r="J1602" s="168">
        <f>IFERROR(MIN('MP Calculations'!$E$30/I1602,1),"-")</f>
        <v>0.24630200300931615</v>
      </c>
      <c r="K1602" s="12"/>
      <c r="L1602" s="159">
        <v>9.7186979999999998</v>
      </c>
      <c r="M1602" s="187" t="s">
        <v>280</v>
      </c>
      <c r="N1602" s="272">
        <v>192.78728599999999</v>
      </c>
      <c r="O1602" s="186">
        <f t="shared" ref="O1602:O1665" si="82">IF(N1602="","-",L1602*N1602)</f>
        <v>1873.6414108736278</v>
      </c>
      <c r="P1602" s="186">
        <f t="shared" ref="P1602:P1665" si="83">IF(O1602="-","-",IF(OR(E1602&lt;$E$15,E1602&gt;$E$16),0,O1602*J1602))</f>
        <v>461.48163241937561</v>
      </c>
      <c r="Q1602" s="215">
        <f>IF(P1602="-",0,P1602/(1+'General inputs'!$H$30)^'MP Calculations'!$C$40)</f>
        <v>1025.084076365727</v>
      </c>
    </row>
    <row r="1603" spans="3:17">
      <c r="C1603" s="159"/>
      <c r="D1603" s="165" t="s">
        <v>278</v>
      </c>
      <c r="E1603" s="162">
        <v>28594</v>
      </c>
      <c r="F1603" s="166" t="str">
        <f t="shared" si="81"/>
        <v>Date check - OK</v>
      </c>
      <c r="G1603" s="68"/>
      <c r="H1603" s="162" t="s">
        <v>279</v>
      </c>
      <c r="I1603" s="173">
        <v>150735.53351548137</v>
      </c>
      <c r="J1603" s="168">
        <f>IFERROR(MIN('MP Calculations'!$E$30/I1603,1),"-")</f>
        <v>0.24630200300931615</v>
      </c>
      <c r="K1603" s="12"/>
      <c r="L1603" s="159">
        <v>32.133890999999998</v>
      </c>
      <c r="M1603" s="187" t="s">
        <v>280</v>
      </c>
      <c r="N1603" s="272">
        <v>192.78728599999999</v>
      </c>
      <c r="O1603" s="186">
        <f t="shared" si="82"/>
        <v>6195.0056345098255</v>
      </c>
      <c r="P1603" s="186">
        <f t="shared" si="83"/>
        <v>1525.8422964337697</v>
      </c>
      <c r="Q1603" s="215">
        <f>IF(P1603="-",0,P1603/(1+'General inputs'!$H$30)^'MP Calculations'!$C$40)</f>
        <v>3389.3367173022507</v>
      </c>
    </row>
    <row r="1604" spans="3:17">
      <c r="C1604" s="159"/>
      <c r="D1604" s="165" t="s">
        <v>278</v>
      </c>
      <c r="E1604" s="162">
        <v>28594</v>
      </c>
      <c r="F1604" s="166" t="str">
        <f t="shared" si="81"/>
        <v>Date check - OK</v>
      </c>
      <c r="G1604" s="68"/>
      <c r="H1604" s="162" t="s">
        <v>279</v>
      </c>
      <c r="I1604" s="173">
        <v>150735.53351548137</v>
      </c>
      <c r="J1604" s="168">
        <f>IFERROR(MIN('MP Calculations'!$E$30/I1604,1),"-")</f>
        <v>0.24630200300931615</v>
      </c>
      <c r="K1604" s="12"/>
      <c r="L1604" s="159">
        <v>12.979922</v>
      </c>
      <c r="M1604" s="187" t="s">
        <v>280</v>
      </c>
      <c r="N1604" s="272">
        <v>192.78728599999999</v>
      </c>
      <c r="O1604" s="186">
        <f t="shared" si="82"/>
        <v>2502.363934871692</v>
      </c>
      <c r="P1604" s="186">
        <f t="shared" si="83"/>
        <v>616.33724941717173</v>
      </c>
      <c r="Q1604" s="215">
        <f>IF(P1604="-",0,P1604/(1+'General inputs'!$H$30)^'MP Calculations'!$C$40)</f>
        <v>1369.0631558537143</v>
      </c>
    </row>
    <row r="1605" spans="3:17">
      <c r="C1605" s="159"/>
      <c r="D1605" s="165" t="s">
        <v>278</v>
      </c>
      <c r="E1605" s="162">
        <v>28594</v>
      </c>
      <c r="F1605" s="166" t="str">
        <f t="shared" si="81"/>
        <v>Date check - OK</v>
      </c>
      <c r="G1605" s="68"/>
      <c r="H1605" s="162" t="s">
        <v>279</v>
      </c>
      <c r="I1605" s="173">
        <v>150735.53351548137</v>
      </c>
      <c r="J1605" s="168">
        <f>IFERROR(MIN('MP Calculations'!$E$30/I1605,1),"-")</f>
        <v>0.24630200300931615</v>
      </c>
      <c r="K1605" s="12"/>
      <c r="L1605" s="159">
        <v>14.912269999999999</v>
      </c>
      <c r="M1605" s="187" t="s">
        <v>280</v>
      </c>
      <c r="N1605" s="272">
        <v>192.78728599999999</v>
      </c>
      <c r="O1605" s="186">
        <f t="shared" si="82"/>
        <v>2874.8960613992199</v>
      </c>
      <c r="P1605" s="186">
        <f t="shared" si="83"/>
        <v>708.09265836622183</v>
      </c>
      <c r="Q1605" s="215">
        <f>IF(P1605="-",0,P1605/(1+'General inputs'!$H$30)^'MP Calculations'!$C$40)</f>
        <v>1572.8784369538328</v>
      </c>
    </row>
    <row r="1606" spans="3:17">
      <c r="C1606" s="159"/>
      <c r="D1606" s="165" t="s">
        <v>278</v>
      </c>
      <c r="E1606" s="162">
        <v>28594</v>
      </c>
      <c r="F1606" s="166" t="str">
        <f t="shared" si="81"/>
        <v>Date check - OK</v>
      </c>
      <c r="G1606" s="68"/>
      <c r="H1606" s="162" t="s">
        <v>279</v>
      </c>
      <c r="I1606" s="173">
        <v>150735.53351548137</v>
      </c>
      <c r="J1606" s="168">
        <f>IFERROR(MIN('MP Calculations'!$E$30/I1606,1),"-")</f>
        <v>0.24630200300931615</v>
      </c>
      <c r="K1606" s="12"/>
      <c r="L1606" s="159">
        <v>0.78270399999999996</v>
      </c>
      <c r="M1606" s="187" t="s">
        <v>280</v>
      </c>
      <c r="N1606" s="272">
        <v>192.78728599999999</v>
      </c>
      <c r="O1606" s="186">
        <f t="shared" si="82"/>
        <v>150.895379901344</v>
      </c>
      <c r="P1606" s="186">
        <f t="shared" si="83"/>
        <v>37.165834314552733</v>
      </c>
      <c r="Q1606" s="215">
        <f>IF(P1606="-",0,P1606/(1+'General inputs'!$H$30)^'MP Calculations'!$C$40)</f>
        <v>82.556059145757999</v>
      </c>
    </row>
    <row r="1607" spans="3:17">
      <c r="C1607" s="159"/>
      <c r="D1607" s="165" t="s">
        <v>278</v>
      </c>
      <c r="E1607" s="162">
        <v>28594</v>
      </c>
      <c r="F1607" s="166" t="str">
        <f t="shared" si="81"/>
        <v>Date check - OK</v>
      </c>
      <c r="G1607" s="68"/>
      <c r="H1607" s="162" t="s">
        <v>279</v>
      </c>
      <c r="I1607" s="173">
        <v>150735.53351548137</v>
      </c>
      <c r="J1607" s="168">
        <f>IFERROR(MIN('MP Calculations'!$E$30/I1607,1),"-")</f>
        <v>0.24630200300931615</v>
      </c>
      <c r="K1607" s="12"/>
      <c r="L1607" s="159">
        <v>8.8716659999999994</v>
      </c>
      <c r="M1607" s="187" t="s">
        <v>280</v>
      </c>
      <c r="N1607" s="272">
        <v>192.78728599999999</v>
      </c>
      <c r="O1607" s="186">
        <f t="shared" si="82"/>
        <v>1710.3444104384757</v>
      </c>
      <c r="P1607" s="186">
        <f t="shared" si="83"/>
        <v>421.26125412678454</v>
      </c>
      <c r="Q1607" s="215">
        <f>IF(P1607="-",0,P1607/(1+'General inputs'!$H$30)^'MP Calculations'!$C$40)</f>
        <v>935.74299226452183</v>
      </c>
    </row>
    <row r="1608" spans="3:17">
      <c r="C1608" s="159"/>
      <c r="D1608" s="165" t="s">
        <v>278</v>
      </c>
      <c r="E1608" s="162">
        <v>28594</v>
      </c>
      <c r="F1608" s="166" t="str">
        <f t="shared" si="81"/>
        <v>Date check - OK</v>
      </c>
      <c r="G1608" s="68"/>
      <c r="H1608" s="162" t="s">
        <v>279</v>
      </c>
      <c r="I1608" s="173">
        <v>150735.53351548137</v>
      </c>
      <c r="J1608" s="168">
        <f>IFERROR(MIN('MP Calculations'!$E$30/I1608,1),"-")</f>
        <v>0.24630200300931615</v>
      </c>
      <c r="K1608" s="12"/>
      <c r="L1608" s="159">
        <v>3.532413</v>
      </c>
      <c r="M1608" s="187" t="s">
        <v>280</v>
      </c>
      <c r="N1608" s="272">
        <v>192.78728599999999</v>
      </c>
      <c r="O1608" s="186">
        <f t="shared" si="82"/>
        <v>681.00431530111803</v>
      </c>
      <c r="P1608" s="186">
        <f t="shared" si="83"/>
        <v>167.73272691665326</v>
      </c>
      <c r="Q1608" s="215">
        <f>IF(P1608="-",0,P1608/(1+'General inputs'!$H$30)^'MP Calculations'!$C$40)</f>
        <v>372.5828621742632</v>
      </c>
    </row>
    <row r="1609" spans="3:17">
      <c r="C1609" s="159"/>
      <c r="D1609" s="165" t="s">
        <v>278</v>
      </c>
      <c r="E1609" s="162">
        <v>28594</v>
      </c>
      <c r="F1609" s="166" t="str">
        <f t="shared" si="81"/>
        <v>Date check - OK</v>
      </c>
      <c r="G1609" s="68"/>
      <c r="H1609" s="162" t="s">
        <v>279</v>
      </c>
      <c r="I1609" s="173">
        <v>150735.53351548137</v>
      </c>
      <c r="J1609" s="168">
        <f>IFERROR(MIN('MP Calculations'!$E$30/I1609,1),"-")</f>
        <v>0.24630200300931615</v>
      </c>
      <c r="K1609" s="12"/>
      <c r="L1609" s="159">
        <v>3.8864399999999999</v>
      </c>
      <c r="M1609" s="187" t="s">
        <v>280</v>
      </c>
      <c r="N1609" s="272">
        <v>192.78728599999999</v>
      </c>
      <c r="O1609" s="186">
        <f t="shared" si="82"/>
        <v>749.25621980183996</v>
      </c>
      <c r="P1609" s="186">
        <f t="shared" si="83"/>
        <v>184.54330770438162</v>
      </c>
      <c r="Q1609" s="215">
        <f>IF(P1609="-",0,P1609/(1+'General inputs'!$H$30)^'MP Calculations'!$C$40)</f>
        <v>409.92402045529309</v>
      </c>
    </row>
    <row r="1610" spans="3:17">
      <c r="C1610" s="159"/>
      <c r="D1610" s="165" t="s">
        <v>278</v>
      </c>
      <c r="E1610" s="162">
        <v>28594</v>
      </c>
      <c r="F1610" s="166" t="str">
        <f t="shared" si="81"/>
        <v>Date check - OK</v>
      </c>
      <c r="G1610" s="68"/>
      <c r="H1610" s="162" t="s">
        <v>279</v>
      </c>
      <c r="I1610" s="173">
        <v>150735.53351548137</v>
      </c>
      <c r="J1610" s="168">
        <f>IFERROR(MIN('MP Calculations'!$E$30/I1610,1),"-")</f>
        <v>0.24630200300931615</v>
      </c>
      <c r="K1610" s="12"/>
      <c r="L1610" s="159">
        <v>19.676127999999999</v>
      </c>
      <c r="M1610" s="187" t="s">
        <v>280</v>
      </c>
      <c r="N1610" s="272">
        <v>192.78728599999999</v>
      </c>
      <c r="O1610" s="186">
        <f t="shared" si="82"/>
        <v>3793.3073161086077</v>
      </c>
      <c r="P1610" s="186">
        <f t="shared" si="83"/>
        <v>934.29918998744324</v>
      </c>
      <c r="Q1610" s="215">
        <f>IF(P1610="-",0,P1610/(1+'General inputs'!$H$30)^'MP Calculations'!$C$40)</f>
        <v>2075.3485186322096</v>
      </c>
    </row>
    <row r="1611" spans="3:17">
      <c r="C1611" s="159"/>
      <c r="D1611" s="165" t="s">
        <v>278</v>
      </c>
      <c r="E1611" s="162">
        <v>28594</v>
      </c>
      <c r="F1611" s="166" t="str">
        <f t="shared" si="81"/>
        <v>Date check - OK</v>
      </c>
      <c r="G1611" s="68"/>
      <c r="H1611" s="162" t="s">
        <v>279</v>
      </c>
      <c r="I1611" s="173">
        <v>150735.53351548137</v>
      </c>
      <c r="J1611" s="168">
        <f>IFERROR(MIN('MP Calculations'!$E$30/I1611,1),"-")</f>
        <v>0.24630200300931615</v>
      </c>
      <c r="K1611" s="12"/>
      <c r="L1611" s="159">
        <v>4.285005</v>
      </c>
      <c r="M1611" s="187" t="s">
        <v>280</v>
      </c>
      <c r="N1611" s="272">
        <v>192.78728599999999</v>
      </c>
      <c r="O1611" s="186">
        <f t="shared" si="82"/>
        <v>826.09448444642999</v>
      </c>
      <c r="P1611" s="186">
        <f t="shared" si="83"/>
        <v>203.46872619410408</v>
      </c>
      <c r="Q1611" s="215">
        <f>IF(P1611="-",0,P1611/(1+'General inputs'!$H$30)^'MP Calculations'!$C$40)</f>
        <v>451.96284447232773</v>
      </c>
    </row>
    <row r="1612" spans="3:17">
      <c r="C1612" s="159"/>
      <c r="D1612" s="165" t="s">
        <v>278</v>
      </c>
      <c r="E1612" s="162">
        <v>28594</v>
      </c>
      <c r="F1612" s="166" t="str">
        <f t="shared" si="81"/>
        <v>Date check - OK</v>
      </c>
      <c r="G1612" s="68"/>
      <c r="H1612" s="162" t="s">
        <v>279</v>
      </c>
      <c r="I1612" s="173">
        <v>150735.53351548137</v>
      </c>
      <c r="J1612" s="168">
        <f>IFERROR(MIN('MP Calculations'!$E$30/I1612,1),"-")</f>
        <v>0.24630200300931615</v>
      </c>
      <c r="K1612" s="12"/>
      <c r="L1612" s="159">
        <v>29.538588000000001</v>
      </c>
      <c r="M1612" s="187" t="s">
        <v>280</v>
      </c>
      <c r="N1612" s="272">
        <v>192.78728599999999</v>
      </c>
      <c r="O1612" s="186">
        <f t="shared" si="82"/>
        <v>5694.6642127921677</v>
      </c>
      <c r="P1612" s="186">
        <f t="shared" si="83"/>
        <v>1402.6072020761815</v>
      </c>
      <c r="Q1612" s="215">
        <f>IF(P1612="-",0,P1612/(1+'General inputs'!$H$30)^'MP Calculations'!$C$40)</f>
        <v>3115.5959571053395</v>
      </c>
    </row>
    <row r="1613" spans="3:17">
      <c r="C1613" s="159"/>
      <c r="D1613" s="165" t="s">
        <v>278</v>
      </c>
      <c r="E1613" s="162">
        <v>28594</v>
      </c>
      <c r="F1613" s="166" t="str">
        <f t="shared" si="81"/>
        <v>Date check - OK</v>
      </c>
      <c r="G1613" s="68"/>
      <c r="H1613" s="162" t="s">
        <v>279</v>
      </c>
      <c r="I1613" s="173">
        <v>150735.53351548137</v>
      </c>
      <c r="J1613" s="168">
        <f>IFERROR(MIN('MP Calculations'!$E$30/I1613,1),"-")</f>
        <v>0.24630200300931615</v>
      </c>
      <c r="K1613" s="12"/>
      <c r="L1613" s="159">
        <v>19.768827999999999</v>
      </c>
      <c r="M1613" s="187" t="s">
        <v>280</v>
      </c>
      <c r="N1613" s="272">
        <v>192.78728599999999</v>
      </c>
      <c r="O1613" s="186">
        <f t="shared" si="82"/>
        <v>3811.1786975208079</v>
      </c>
      <c r="P1613" s="186">
        <f t="shared" si="83"/>
        <v>938.70094702581162</v>
      </c>
      <c r="Q1613" s="215">
        <f>IF(P1613="-",0,P1613/(1+'General inputs'!$H$30)^'MP Calculations'!$C$40)</f>
        <v>2085.1260931467282</v>
      </c>
    </row>
    <row r="1614" spans="3:17">
      <c r="C1614" s="159"/>
      <c r="D1614" s="165" t="s">
        <v>278</v>
      </c>
      <c r="E1614" s="162">
        <v>28594</v>
      </c>
      <c r="F1614" s="166" t="str">
        <f t="shared" si="81"/>
        <v>Date check - OK</v>
      </c>
      <c r="G1614" s="68"/>
      <c r="H1614" s="162" t="s">
        <v>279</v>
      </c>
      <c r="I1614" s="173">
        <v>150735.53351548137</v>
      </c>
      <c r="J1614" s="168">
        <f>IFERROR(MIN('MP Calculations'!$E$30/I1614,1),"-")</f>
        <v>0.24630200300931615</v>
      </c>
      <c r="K1614" s="12"/>
      <c r="L1614" s="159">
        <v>14.899198</v>
      </c>
      <c r="M1614" s="187" t="s">
        <v>280</v>
      </c>
      <c r="N1614" s="272">
        <v>192.78728599999999</v>
      </c>
      <c r="O1614" s="186">
        <f t="shared" si="82"/>
        <v>2872.3759459966282</v>
      </c>
      <c r="P1614" s="186">
        <f t="shared" si="83"/>
        <v>707.47194889474883</v>
      </c>
      <c r="Q1614" s="215">
        <f>IF(P1614="-",0,P1614/(1+'General inputs'!$H$30)^'MP Calculations'!$C$40)</f>
        <v>1571.4996618291966</v>
      </c>
    </row>
    <row r="1615" spans="3:17">
      <c r="C1615" s="159"/>
      <c r="D1615" s="165" t="s">
        <v>278</v>
      </c>
      <c r="E1615" s="162">
        <v>28594</v>
      </c>
      <c r="F1615" s="166" t="str">
        <f t="shared" si="81"/>
        <v>Date check - OK</v>
      </c>
      <c r="G1615" s="68"/>
      <c r="H1615" s="162" t="s">
        <v>279</v>
      </c>
      <c r="I1615" s="173">
        <v>150735.53351548137</v>
      </c>
      <c r="J1615" s="168">
        <f>IFERROR(MIN('MP Calculations'!$E$30/I1615,1),"-")</f>
        <v>0.24630200300931615</v>
      </c>
      <c r="K1615" s="12"/>
      <c r="L1615" s="159">
        <v>1.352368</v>
      </c>
      <c r="M1615" s="187" t="s">
        <v>280</v>
      </c>
      <c r="N1615" s="272">
        <v>192.78728599999999</v>
      </c>
      <c r="O1615" s="186">
        <f t="shared" si="82"/>
        <v>260.71935639324801</v>
      </c>
      <c r="P1615" s="186">
        <f t="shared" si="83"/>
        <v>64.215699702956741</v>
      </c>
      <c r="Q1615" s="215">
        <f>IF(P1615="-",0,P1615/(1+'General inputs'!$H$30)^'MP Calculations'!$C$40)</f>
        <v>142.64162773517251</v>
      </c>
    </row>
    <row r="1616" spans="3:17">
      <c r="C1616" s="159"/>
      <c r="D1616" s="165" t="s">
        <v>278</v>
      </c>
      <c r="E1616" s="162">
        <v>28594</v>
      </c>
      <c r="F1616" s="166" t="str">
        <f t="shared" si="81"/>
        <v>Date check - OK</v>
      </c>
      <c r="G1616" s="68"/>
      <c r="H1616" s="162" t="s">
        <v>279</v>
      </c>
      <c r="I1616" s="173">
        <v>150735.53351548137</v>
      </c>
      <c r="J1616" s="168">
        <f>IFERROR(MIN('MP Calculations'!$E$30/I1616,1),"-")</f>
        <v>0.24630200300931615</v>
      </c>
      <c r="K1616" s="12"/>
      <c r="L1616" s="159">
        <v>5.1996729999999998</v>
      </c>
      <c r="M1616" s="187" t="s">
        <v>280</v>
      </c>
      <c r="N1616" s="272">
        <v>192.78728599999999</v>
      </c>
      <c r="O1616" s="186">
        <f t="shared" si="82"/>
        <v>1002.430845757478</v>
      </c>
      <c r="P1616" s="186">
        <f t="shared" si="83"/>
        <v>246.90072518838969</v>
      </c>
      <c r="Q1616" s="215">
        <f>IF(P1616="-",0,P1616/(1+'General inputs'!$H$30)^'MP Calculations'!$C$40)</f>
        <v>548.43786632826834</v>
      </c>
    </row>
    <row r="1617" spans="3:17">
      <c r="C1617" s="159"/>
      <c r="D1617" s="165" t="s">
        <v>282</v>
      </c>
      <c r="E1617" s="162">
        <v>28594</v>
      </c>
      <c r="F1617" s="166" t="str">
        <f t="shared" si="81"/>
        <v>Date check - OK</v>
      </c>
      <c r="G1617" s="68"/>
      <c r="H1617" s="162" t="s">
        <v>279</v>
      </c>
      <c r="I1617" s="173">
        <v>150735.53351548137</v>
      </c>
      <c r="J1617" s="168">
        <f>IFERROR(MIN('MP Calculations'!$E$30/I1617,1),"-")</f>
        <v>0.24630200300931615</v>
      </c>
      <c r="K1617" s="12"/>
      <c r="L1617" s="159">
        <v>25.836234000000001</v>
      </c>
      <c r="M1617" s="187" t="s">
        <v>280</v>
      </c>
      <c r="N1617" s="272">
        <v>237.97403299999999</v>
      </c>
      <c r="O1617" s="186">
        <f t="shared" si="82"/>
        <v>6148.3528025117221</v>
      </c>
      <c r="P1617" s="186">
        <f t="shared" si="83"/>
        <v>1514.3516104665796</v>
      </c>
      <c r="Q1617" s="215">
        <f>IF(P1617="-",0,P1617/(1+'General inputs'!$H$30)^'MP Calculations'!$C$40)</f>
        <v>3363.8125828968723</v>
      </c>
    </row>
    <row r="1618" spans="3:17">
      <c r="C1618" s="159"/>
      <c r="D1618" s="165" t="s">
        <v>282</v>
      </c>
      <c r="E1618" s="162">
        <v>28594</v>
      </c>
      <c r="F1618" s="166" t="str">
        <f t="shared" si="81"/>
        <v>Date check - OK</v>
      </c>
      <c r="G1618" s="68"/>
      <c r="H1618" s="162" t="s">
        <v>279</v>
      </c>
      <c r="I1618" s="173">
        <v>150735.53351548137</v>
      </c>
      <c r="J1618" s="168">
        <f>IFERROR(MIN('MP Calculations'!$E$30/I1618,1),"-")</f>
        <v>0.24630200300931615</v>
      </c>
      <c r="K1618" s="12"/>
      <c r="L1618" s="159">
        <v>23.105364999999999</v>
      </c>
      <c r="M1618" s="187" t="s">
        <v>280</v>
      </c>
      <c r="N1618" s="272">
        <v>237.97403299999999</v>
      </c>
      <c r="O1618" s="186">
        <f t="shared" si="82"/>
        <v>5498.4768929870443</v>
      </c>
      <c r="P1618" s="186">
        <f t="shared" si="83"/>
        <v>1354.2858722431504</v>
      </c>
      <c r="Q1618" s="215">
        <f>IF(P1618="-",0,P1618/(1+'General inputs'!$H$30)^'MP Calculations'!$C$40)</f>
        <v>3008.2603184126983</v>
      </c>
    </row>
    <row r="1619" spans="3:17">
      <c r="C1619" s="159"/>
      <c r="D1619" s="165" t="s">
        <v>282</v>
      </c>
      <c r="E1619" s="162">
        <v>28594</v>
      </c>
      <c r="F1619" s="166" t="str">
        <f t="shared" si="81"/>
        <v>Date check - OK</v>
      </c>
      <c r="G1619" s="68"/>
      <c r="H1619" s="162" t="s">
        <v>279</v>
      </c>
      <c r="I1619" s="173">
        <v>150735.53351548137</v>
      </c>
      <c r="J1619" s="168">
        <f>IFERROR(MIN('MP Calculations'!$E$30/I1619,1),"-")</f>
        <v>0.24630200300931615</v>
      </c>
      <c r="K1619" s="12"/>
      <c r="L1619" s="159">
        <v>16.796305</v>
      </c>
      <c r="M1619" s="187" t="s">
        <v>280</v>
      </c>
      <c r="N1619" s="272">
        <v>237.97403299999999</v>
      </c>
      <c r="O1619" s="186">
        <f t="shared" si="82"/>
        <v>3997.0844403480651</v>
      </c>
      <c r="P1619" s="186">
        <f t="shared" si="83"/>
        <v>984.4899038550999</v>
      </c>
      <c r="Q1619" s="215">
        <f>IF(P1619="-",0,P1619/(1+'General inputs'!$H$30)^'MP Calculations'!$C$40)</f>
        <v>2186.8365995281529</v>
      </c>
    </row>
    <row r="1620" spans="3:17">
      <c r="C1620" s="159"/>
      <c r="D1620" s="165" t="s">
        <v>282</v>
      </c>
      <c r="E1620" s="162">
        <v>28594</v>
      </c>
      <c r="F1620" s="166" t="str">
        <f t="shared" si="81"/>
        <v>Date check - OK</v>
      </c>
      <c r="G1620" s="68"/>
      <c r="H1620" s="162" t="s">
        <v>279</v>
      </c>
      <c r="I1620" s="173">
        <v>150735.53351548137</v>
      </c>
      <c r="J1620" s="168">
        <f>IFERROR(MIN('MP Calculations'!$E$30/I1620,1),"-")</f>
        <v>0.24630200300931615</v>
      </c>
      <c r="K1620" s="12"/>
      <c r="L1620" s="159">
        <v>18.381497</v>
      </c>
      <c r="M1620" s="187" t="s">
        <v>280</v>
      </c>
      <c r="N1620" s="272">
        <v>237.97403299999999</v>
      </c>
      <c r="O1620" s="186">
        <f t="shared" si="82"/>
        <v>4374.3189736674003</v>
      </c>
      <c r="P1620" s="186">
        <f t="shared" si="83"/>
        <v>1077.4035250159368</v>
      </c>
      <c r="Q1620" s="215">
        <f>IF(P1620="-",0,P1620/(1+'General inputs'!$H$30)^'MP Calculations'!$C$40)</f>
        <v>2393.2246046804303</v>
      </c>
    </row>
    <row r="1621" spans="3:17">
      <c r="C1621" s="159"/>
      <c r="D1621" s="165" t="s">
        <v>282</v>
      </c>
      <c r="E1621" s="162">
        <v>28594</v>
      </c>
      <c r="F1621" s="166" t="str">
        <f t="shared" si="81"/>
        <v>Date check - OK</v>
      </c>
      <c r="G1621" s="68"/>
      <c r="H1621" s="162" t="s">
        <v>279</v>
      </c>
      <c r="I1621" s="173">
        <v>150735.53351548137</v>
      </c>
      <c r="J1621" s="168">
        <f>IFERROR(MIN('MP Calculations'!$E$30/I1621,1),"-")</f>
        <v>0.24630200300931615</v>
      </c>
      <c r="K1621" s="12"/>
      <c r="L1621" s="159">
        <v>16.597587000000001</v>
      </c>
      <c r="M1621" s="187" t="s">
        <v>280</v>
      </c>
      <c r="N1621" s="272">
        <v>237.97403299999999</v>
      </c>
      <c r="O1621" s="186">
        <f t="shared" si="82"/>
        <v>3949.7947164583711</v>
      </c>
      <c r="P1621" s="186">
        <f t="shared" si="83"/>
        <v>972.84235013931072</v>
      </c>
      <c r="Q1621" s="215">
        <f>IF(P1621="-",0,P1621/(1+'General inputs'!$H$30)^'MP Calculations'!$C$40)</f>
        <v>2160.9640165174824</v>
      </c>
    </row>
    <row r="1622" spans="3:17">
      <c r="C1622" s="159"/>
      <c r="D1622" s="165" t="s">
        <v>282</v>
      </c>
      <c r="E1622" s="162">
        <v>28594</v>
      </c>
      <c r="F1622" s="166" t="str">
        <f t="shared" si="81"/>
        <v>Date check - OK</v>
      </c>
      <c r="G1622" s="68"/>
      <c r="H1622" s="162" t="s">
        <v>279</v>
      </c>
      <c r="I1622" s="173">
        <v>150735.53351548137</v>
      </c>
      <c r="J1622" s="168">
        <f>IFERROR(MIN('MP Calculations'!$E$30/I1622,1),"-")</f>
        <v>0.24630200300931615</v>
      </c>
      <c r="K1622" s="12"/>
      <c r="L1622" s="159">
        <v>7.0521979999999997</v>
      </c>
      <c r="M1622" s="187" t="s">
        <v>280</v>
      </c>
      <c r="N1622" s="272">
        <v>237.97403299999999</v>
      </c>
      <c r="O1622" s="186">
        <f t="shared" si="82"/>
        <v>1678.2399995745338</v>
      </c>
      <c r="P1622" s="186">
        <f t="shared" si="83"/>
        <v>413.35387342556157</v>
      </c>
      <c r="Q1622" s="215">
        <f>IF(P1622="-",0,P1622/(1+'General inputs'!$H$30)^'MP Calculations'!$C$40)</f>
        <v>918.17841445003762</v>
      </c>
    </row>
    <row r="1623" spans="3:17">
      <c r="C1623" s="159"/>
      <c r="D1623" s="165" t="s">
        <v>282</v>
      </c>
      <c r="E1623" s="162">
        <v>28594</v>
      </c>
      <c r="F1623" s="166" t="str">
        <f t="shared" si="81"/>
        <v>Date check - OK</v>
      </c>
      <c r="G1623" s="68"/>
      <c r="H1623" s="162" t="s">
        <v>279</v>
      </c>
      <c r="I1623" s="173">
        <v>150735.53351548137</v>
      </c>
      <c r="J1623" s="168">
        <f>IFERROR(MIN('MP Calculations'!$E$30/I1623,1),"-")</f>
        <v>0.24630200300931615</v>
      </c>
      <c r="K1623" s="12"/>
      <c r="L1623" s="159">
        <v>77.611682999999999</v>
      </c>
      <c r="M1623" s="187" t="s">
        <v>280</v>
      </c>
      <c r="N1623" s="272">
        <v>237.97403299999999</v>
      </c>
      <c r="O1623" s="186">
        <f t="shared" si="82"/>
        <v>18469.56521142754</v>
      </c>
      <c r="P1623" s="186">
        <f t="shared" si="83"/>
        <v>4549.0909062857872</v>
      </c>
      <c r="Q1623" s="215">
        <f>IF(P1623="-",0,P1623/(1+'General inputs'!$H$30)^'MP Calculations'!$C$40)</f>
        <v>10104.845615471793</v>
      </c>
    </row>
    <row r="1624" spans="3:17">
      <c r="C1624" s="159"/>
      <c r="D1624" s="165" t="s">
        <v>282</v>
      </c>
      <c r="E1624" s="162">
        <v>28594</v>
      </c>
      <c r="F1624" s="166" t="str">
        <f t="shared" si="81"/>
        <v>Date check - OK</v>
      </c>
      <c r="G1624" s="68"/>
      <c r="H1624" s="162" t="s">
        <v>279</v>
      </c>
      <c r="I1624" s="173">
        <v>150735.53351548137</v>
      </c>
      <c r="J1624" s="168">
        <f>IFERROR(MIN('MP Calculations'!$E$30/I1624,1),"-")</f>
        <v>0.24630200300931615</v>
      </c>
      <c r="K1624" s="12"/>
      <c r="L1624" s="159">
        <v>0.62988</v>
      </c>
      <c r="M1624" s="187" t="s">
        <v>280</v>
      </c>
      <c r="N1624" s="272">
        <v>237.97403299999999</v>
      </c>
      <c r="O1624" s="186">
        <f t="shared" si="82"/>
        <v>149.89508390603999</v>
      </c>
      <c r="P1624" s="186">
        <f t="shared" si="83"/>
        <v>36.919459407307158</v>
      </c>
      <c r="Q1624" s="215">
        <f>IF(P1624="-",0,P1624/(1+'General inputs'!$H$30)^'MP Calculations'!$C$40)</f>
        <v>82.008789273045039</v>
      </c>
    </row>
    <row r="1625" spans="3:17">
      <c r="C1625" s="159"/>
      <c r="D1625" s="165" t="s">
        <v>282</v>
      </c>
      <c r="E1625" s="162">
        <v>28594</v>
      </c>
      <c r="F1625" s="166" t="str">
        <f t="shared" si="81"/>
        <v>Date check - OK</v>
      </c>
      <c r="G1625" s="68"/>
      <c r="H1625" s="162" t="s">
        <v>279</v>
      </c>
      <c r="I1625" s="173">
        <v>150735.53351548137</v>
      </c>
      <c r="J1625" s="168">
        <f>IFERROR(MIN('MP Calculations'!$E$30/I1625,1),"-")</f>
        <v>0.24630200300931615</v>
      </c>
      <c r="K1625" s="12"/>
      <c r="L1625" s="159">
        <v>9.131221</v>
      </c>
      <c r="M1625" s="187" t="s">
        <v>280</v>
      </c>
      <c r="N1625" s="272">
        <v>237.97403299999999</v>
      </c>
      <c r="O1625" s="186">
        <f t="shared" si="82"/>
        <v>2172.9934875842928</v>
      </c>
      <c r="P1625" s="186">
        <f t="shared" si="83"/>
        <v>535.21264851821093</v>
      </c>
      <c r="Q1625" s="215">
        <f>IF(P1625="-",0,P1625/(1+'General inputs'!$H$30)^'MP Calculations'!$C$40)</f>
        <v>1188.861971795586</v>
      </c>
    </row>
    <row r="1626" spans="3:17">
      <c r="C1626" s="159"/>
      <c r="D1626" s="165" t="s">
        <v>282</v>
      </c>
      <c r="E1626" s="162">
        <v>28594</v>
      </c>
      <c r="F1626" s="166" t="str">
        <f t="shared" si="81"/>
        <v>Date check - OK</v>
      </c>
      <c r="G1626" s="68"/>
      <c r="H1626" s="162" t="s">
        <v>279</v>
      </c>
      <c r="I1626" s="173">
        <v>150735.53351548137</v>
      </c>
      <c r="J1626" s="168">
        <f>IFERROR(MIN('MP Calculations'!$E$30/I1626,1),"-")</f>
        <v>0.24630200300931615</v>
      </c>
      <c r="K1626" s="12"/>
      <c r="L1626" s="159">
        <v>40.892632999999996</v>
      </c>
      <c r="M1626" s="187" t="s">
        <v>280</v>
      </c>
      <c r="N1626" s="272">
        <v>237.97403299999999</v>
      </c>
      <c r="O1626" s="186">
        <f t="shared" si="82"/>
        <v>9731.3847949988885</v>
      </c>
      <c r="P1626" s="186">
        <f t="shared" si="83"/>
        <v>2396.8595670626296</v>
      </c>
      <c r="Q1626" s="215">
        <f>IF(P1626="-",0,P1626/(1+'General inputs'!$H$30)^'MP Calculations'!$C$40)</f>
        <v>5324.1178042118618</v>
      </c>
    </row>
    <row r="1627" spans="3:17">
      <c r="C1627" s="159"/>
      <c r="D1627" s="165" t="s">
        <v>282</v>
      </c>
      <c r="E1627" s="162">
        <v>28594</v>
      </c>
      <c r="F1627" s="166" t="str">
        <f t="shared" si="81"/>
        <v>Date check - OK</v>
      </c>
      <c r="G1627" s="68"/>
      <c r="H1627" s="162" t="s">
        <v>279</v>
      </c>
      <c r="I1627" s="173">
        <v>150735.53351548137</v>
      </c>
      <c r="J1627" s="168">
        <f>IFERROR(MIN('MP Calculations'!$E$30/I1627,1),"-")</f>
        <v>0.24630200300931615</v>
      </c>
      <c r="K1627" s="12"/>
      <c r="L1627" s="159">
        <v>65.833962999999997</v>
      </c>
      <c r="M1627" s="187" t="s">
        <v>280</v>
      </c>
      <c r="N1627" s="272">
        <v>237.97403299999999</v>
      </c>
      <c r="O1627" s="186">
        <f t="shared" si="82"/>
        <v>15666.773683482777</v>
      </c>
      <c r="P1627" s="186">
        <f t="shared" si="83"/>
        <v>3858.7577389354501</v>
      </c>
      <c r="Q1627" s="215">
        <f>IF(P1627="-",0,P1627/(1+'General inputs'!$H$30)^'MP Calculations'!$C$40)</f>
        <v>8571.416140656067</v>
      </c>
    </row>
    <row r="1628" spans="3:17">
      <c r="C1628" s="159"/>
      <c r="D1628" s="165" t="s">
        <v>282</v>
      </c>
      <c r="E1628" s="162">
        <v>28594</v>
      </c>
      <c r="F1628" s="166" t="str">
        <f t="shared" si="81"/>
        <v>Date check - OK</v>
      </c>
      <c r="G1628" s="68"/>
      <c r="H1628" s="162" t="s">
        <v>279</v>
      </c>
      <c r="I1628" s="173">
        <v>150735.53351548137</v>
      </c>
      <c r="J1628" s="168">
        <f>IFERROR(MIN('MP Calculations'!$E$30/I1628,1),"-")</f>
        <v>0.24630200300931615</v>
      </c>
      <c r="K1628" s="12"/>
      <c r="L1628" s="159">
        <v>51.203617000000001</v>
      </c>
      <c r="M1628" s="187" t="s">
        <v>280</v>
      </c>
      <c r="N1628" s="272">
        <v>237.97403299999999</v>
      </c>
      <c r="O1628" s="186">
        <f t="shared" si="82"/>
        <v>12185.131241677362</v>
      </c>
      <c r="P1628" s="186">
        <f t="shared" si="83"/>
        <v>3001.2222317565297</v>
      </c>
      <c r="Q1628" s="215">
        <f>IF(P1628="-",0,P1628/(1+'General inputs'!$H$30)^'MP Calculations'!$C$40)</f>
        <v>6666.5819466735047</v>
      </c>
    </row>
    <row r="1629" spans="3:17">
      <c r="C1629" s="159"/>
      <c r="D1629" s="165" t="s">
        <v>282</v>
      </c>
      <c r="E1629" s="162">
        <v>28594</v>
      </c>
      <c r="F1629" s="166" t="str">
        <f t="shared" si="81"/>
        <v>Date check - OK</v>
      </c>
      <c r="G1629" s="68"/>
      <c r="H1629" s="162" t="s">
        <v>279</v>
      </c>
      <c r="I1629" s="173">
        <v>150735.53351548137</v>
      </c>
      <c r="J1629" s="168">
        <f>IFERROR(MIN('MP Calculations'!$E$30/I1629,1),"-")</f>
        <v>0.24630200300931615</v>
      </c>
      <c r="K1629" s="12"/>
      <c r="L1629" s="159">
        <v>2.756618</v>
      </c>
      <c r="M1629" s="187" t="s">
        <v>280</v>
      </c>
      <c r="N1629" s="272">
        <v>237.97403299999999</v>
      </c>
      <c r="O1629" s="186">
        <f t="shared" si="82"/>
        <v>656.00350290039398</v>
      </c>
      <c r="P1629" s="186">
        <f t="shared" si="83"/>
        <v>161.57497674549478</v>
      </c>
      <c r="Q1629" s="215">
        <f>IF(P1629="-",0,P1629/(1+'General inputs'!$H$30)^'MP Calculations'!$C$40)</f>
        <v>358.90471942002108</v>
      </c>
    </row>
    <row r="1630" spans="3:17">
      <c r="C1630" s="159"/>
      <c r="D1630" s="165" t="s">
        <v>282</v>
      </c>
      <c r="E1630" s="162">
        <v>28594</v>
      </c>
      <c r="F1630" s="166" t="str">
        <f t="shared" si="81"/>
        <v>Date check - OK</v>
      </c>
      <c r="G1630" s="68"/>
      <c r="H1630" s="162" t="s">
        <v>279</v>
      </c>
      <c r="I1630" s="173">
        <v>150735.53351548137</v>
      </c>
      <c r="J1630" s="168">
        <f>IFERROR(MIN('MP Calculations'!$E$30/I1630,1),"-")</f>
        <v>0.24630200300931615</v>
      </c>
      <c r="K1630" s="12"/>
      <c r="L1630" s="159">
        <v>72.193372999999994</v>
      </c>
      <c r="M1630" s="187" t="s">
        <v>280</v>
      </c>
      <c r="N1630" s="272">
        <v>237.97403299999999</v>
      </c>
      <c r="O1630" s="186">
        <f t="shared" si="82"/>
        <v>17180.148128683308</v>
      </c>
      <c r="P1630" s="186">
        <f t="shared" si="83"/>
        <v>4231.5048960914537</v>
      </c>
      <c r="Q1630" s="215">
        <f>IF(P1630="-",0,P1630/(1+'General inputs'!$H$30)^'MP Calculations'!$C$40)</f>
        <v>9399.3953027042298</v>
      </c>
    </row>
    <row r="1631" spans="3:17">
      <c r="C1631" s="159"/>
      <c r="D1631" s="165" t="s">
        <v>282</v>
      </c>
      <c r="E1631" s="162">
        <v>28594</v>
      </c>
      <c r="F1631" s="166" t="str">
        <f t="shared" si="81"/>
        <v>Date check - OK</v>
      </c>
      <c r="G1631" s="68"/>
      <c r="H1631" s="162" t="s">
        <v>279</v>
      </c>
      <c r="I1631" s="173">
        <v>150735.53351548137</v>
      </c>
      <c r="J1631" s="168">
        <f>IFERROR(MIN('MP Calculations'!$E$30/I1631,1),"-")</f>
        <v>0.24630200300931615</v>
      </c>
      <c r="K1631" s="12"/>
      <c r="L1631" s="159">
        <v>58.387523000000002</v>
      </c>
      <c r="M1631" s="187" t="s">
        <v>280</v>
      </c>
      <c r="N1631" s="272">
        <v>237.97403299999999</v>
      </c>
      <c r="O1631" s="186">
        <f t="shared" si="82"/>
        <v>13894.714325190258</v>
      </c>
      <c r="P1631" s="186">
        <f t="shared" si="83"/>
        <v>3422.2959695365989</v>
      </c>
      <c r="Q1631" s="215">
        <f>IF(P1631="-",0,P1631/(1+'General inputs'!$H$30)^'MP Calculations'!$C$40)</f>
        <v>7601.9084109387031</v>
      </c>
    </row>
    <row r="1632" spans="3:17">
      <c r="C1632" s="159"/>
      <c r="D1632" s="165" t="s">
        <v>282</v>
      </c>
      <c r="E1632" s="162">
        <v>28594</v>
      </c>
      <c r="F1632" s="166" t="str">
        <f t="shared" si="81"/>
        <v>Date check - OK</v>
      </c>
      <c r="G1632" s="68"/>
      <c r="H1632" s="162" t="s">
        <v>279</v>
      </c>
      <c r="I1632" s="173">
        <v>150735.53351548137</v>
      </c>
      <c r="J1632" s="168">
        <f>IFERROR(MIN('MP Calculations'!$E$30/I1632,1),"-")</f>
        <v>0.24630200300931615</v>
      </c>
      <c r="K1632" s="12"/>
      <c r="L1632" s="159">
        <v>39.834342999999997</v>
      </c>
      <c r="M1632" s="187" t="s">
        <v>280</v>
      </c>
      <c r="N1632" s="272">
        <v>237.97403299999999</v>
      </c>
      <c r="O1632" s="186">
        <f t="shared" si="82"/>
        <v>9479.5392556153183</v>
      </c>
      <c r="P1632" s="186">
        <f t="shared" si="83"/>
        <v>2334.8295062634947</v>
      </c>
      <c r="Q1632" s="215">
        <f>IF(P1632="-",0,P1632/(1+'General inputs'!$H$30)^'MP Calculations'!$C$40)</f>
        <v>5186.3311121438956</v>
      </c>
    </row>
    <row r="1633" spans="3:17">
      <c r="C1633" s="159"/>
      <c r="D1633" s="165" t="s">
        <v>282</v>
      </c>
      <c r="E1633" s="162">
        <v>28594</v>
      </c>
      <c r="F1633" s="166" t="str">
        <f t="shared" si="81"/>
        <v>Date check - OK</v>
      </c>
      <c r="G1633" s="68"/>
      <c r="H1633" s="162" t="s">
        <v>279</v>
      </c>
      <c r="I1633" s="173">
        <v>150735.53351548137</v>
      </c>
      <c r="J1633" s="168">
        <f>IFERROR(MIN('MP Calculations'!$E$30/I1633,1),"-")</f>
        <v>0.24630200300931615</v>
      </c>
      <c r="K1633" s="12"/>
      <c r="L1633" s="159">
        <v>2.699767</v>
      </c>
      <c r="M1633" s="187" t="s">
        <v>280</v>
      </c>
      <c r="N1633" s="272">
        <v>237.97403299999999</v>
      </c>
      <c r="O1633" s="186">
        <f t="shared" si="82"/>
        <v>642.47444115031101</v>
      </c>
      <c r="P1633" s="186">
        <f t="shared" si="83"/>
        <v>158.24274173761262</v>
      </c>
      <c r="Q1633" s="215">
        <f>IF(P1633="-",0,P1633/(1+'General inputs'!$H$30)^'MP Calculations'!$C$40)</f>
        <v>351.50286243303646</v>
      </c>
    </row>
    <row r="1634" spans="3:17">
      <c r="C1634" s="159"/>
      <c r="D1634" s="165" t="s">
        <v>282</v>
      </c>
      <c r="E1634" s="162">
        <v>28594</v>
      </c>
      <c r="F1634" s="166" t="str">
        <f t="shared" si="81"/>
        <v>Date check - OK</v>
      </c>
      <c r="G1634" s="68"/>
      <c r="H1634" s="162" t="s">
        <v>279</v>
      </c>
      <c r="I1634" s="173">
        <v>150735.53351548137</v>
      </c>
      <c r="J1634" s="168">
        <f>IFERROR(MIN('MP Calculations'!$E$30/I1634,1),"-")</f>
        <v>0.24630200300931615</v>
      </c>
      <c r="K1634" s="12"/>
      <c r="L1634" s="159">
        <v>54.054707000000001</v>
      </c>
      <c r="M1634" s="187" t="s">
        <v>280</v>
      </c>
      <c r="N1634" s="272">
        <v>237.97403299999999</v>
      </c>
      <c r="O1634" s="186">
        <f t="shared" si="82"/>
        <v>12863.616627423331</v>
      </c>
      <c r="P1634" s="186">
        <f t="shared" si="83"/>
        <v>3168.3345412783106</v>
      </c>
      <c r="Q1634" s="215">
        <f>IF(P1634="-",0,P1634/(1+'General inputs'!$H$30)^'MP Calculations'!$C$40)</f>
        <v>7037.7866825096735</v>
      </c>
    </row>
    <row r="1635" spans="3:17">
      <c r="C1635" s="159"/>
      <c r="D1635" s="165" t="s">
        <v>282</v>
      </c>
      <c r="E1635" s="162">
        <v>28594</v>
      </c>
      <c r="F1635" s="166" t="str">
        <f t="shared" si="81"/>
        <v>Date check - OK</v>
      </c>
      <c r="G1635" s="68"/>
      <c r="H1635" s="162" t="s">
        <v>279</v>
      </c>
      <c r="I1635" s="173">
        <v>150735.53351548137</v>
      </c>
      <c r="J1635" s="168">
        <f>IFERROR(MIN('MP Calculations'!$E$30/I1635,1),"-")</f>
        <v>0.24630200300931615</v>
      </c>
      <c r="K1635" s="12"/>
      <c r="L1635" s="159">
        <v>59.700699999999998</v>
      </c>
      <c r="M1635" s="187" t="s">
        <v>280</v>
      </c>
      <c r="N1635" s="272">
        <v>237.97403299999999</v>
      </c>
      <c r="O1635" s="186">
        <f t="shared" si="82"/>
        <v>14207.216351923098</v>
      </c>
      <c r="P1635" s="186">
        <f t="shared" si="83"/>
        <v>3499.2658446653686</v>
      </c>
      <c r="Q1635" s="215">
        <f>IF(P1635="-",0,P1635/(1+'General inputs'!$H$30)^'MP Calculations'!$C$40)</f>
        <v>7772.8807483223472</v>
      </c>
    </row>
    <row r="1636" spans="3:17">
      <c r="C1636" s="159"/>
      <c r="D1636" s="165" t="s">
        <v>282</v>
      </c>
      <c r="E1636" s="162">
        <v>28594</v>
      </c>
      <c r="F1636" s="166" t="str">
        <f t="shared" si="81"/>
        <v>Date check - OK</v>
      </c>
      <c r="G1636" s="68"/>
      <c r="H1636" s="162" t="s">
        <v>279</v>
      </c>
      <c r="I1636" s="173">
        <v>150735.53351548137</v>
      </c>
      <c r="J1636" s="168">
        <f>IFERROR(MIN('MP Calculations'!$E$30/I1636,1),"-")</f>
        <v>0.24630200300931615</v>
      </c>
      <c r="K1636" s="12"/>
      <c r="L1636" s="159">
        <v>70.559573999999998</v>
      </c>
      <c r="M1636" s="187" t="s">
        <v>280</v>
      </c>
      <c r="N1636" s="272">
        <v>237.97403299999999</v>
      </c>
      <c r="O1636" s="186">
        <f t="shared" si="82"/>
        <v>16791.346391541942</v>
      </c>
      <c r="P1636" s="186">
        <f t="shared" si="83"/>
        <v>4135.7422494600332</v>
      </c>
      <c r="Q1636" s="215">
        <f>IF(P1636="-",0,P1636/(1+'General inputs'!$H$30)^'MP Calculations'!$C$40)</f>
        <v>9186.6787885975555</v>
      </c>
    </row>
    <row r="1637" spans="3:17">
      <c r="C1637" s="159"/>
      <c r="D1637" s="165" t="s">
        <v>282</v>
      </c>
      <c r="E1637" s="162">
        <v>28594</v>
      </c>
      <c r="F1637" s="166" t="str">
        <f t="shared" si="81"/>
        <v>Date check - OK</v>
      </c>
      <c r="G1637" s="68"/>
      <c r="H1637" s="162" t="s">
        <v>279</v>
      </c>
      <c r="I1637" s="173">
        <v>150735.53351548137</v>
      </c>
      <c r="J1637" s="168">
        <f>IFERROR(MIN('MP Calculations'!$E$30/I1637,1),"-")</f>
        <v>0.24630200300931615</v>
      </c>
      <c r="K1637" s="12"/>
      <c r="L1637" s="159">
        <v>7.1188289999999999</v>
      </c>
      <c r="M1637" s="187" t="s">
        <v>280</v>
      </c>
      <c r="N1637" s="272">
        <v>237.97403299999999</v>
      </c>
      <c r="O1637" s="186">
        <f t="shared" si="82"/>
        <v>1694.0964473673569</v>
      </c>
      <c r="P1637" s="186">
        <f t="shared" si="83"/>
        <v>417.25934827754651</v>
      </c>
      <c r="Q1637" s="215">
        <f>IF(P1637="-",0,P1637/(1+'General inputs'!$H$30)^'MP Calculations'!$C$40)</f>
        <v>926.85360280028249</v>
      </c>
    </row>
    <row r="1638" spans="3:17">
      <c r="C1638" s="159"/>
      <c r="D1638" s="165" t="s">
        <v>282</v>
      </c>
      <c r="E1638" s="162">
        <v>28594</v>
      </c>
      <c r="F1638" s="166" t="str">
        <f t="shared" si="81"/>
        <v>Date check - OK</v>
      </c>
      <c r="G1638" s="68"/>
      <c r="H1638" s="162" t="s">
        <v>279</v>
      </c>
      <c r="I1638" s="173">
        <v>150735.53351548137</v>
      </c>
      <c r="J1638" s="168">
        <f>IFERROR(MIN('MP Calculations'!$E$30/I1638,1),"-")</f>
        <v>0.24630200300931615</v>
      </c>
      <c r="K1638" s="12"/>
      <c r="L1638" s="159">
        <v>27.895313000000002</v>
      </c>
      <c r="M1638" s="187" t="s">
        <v>280</v>
      </c>
      <c r="N1638" s="272">
        <v>237.97403299999999</v>
      </c>
      <c r="O1638" s="186">
        <f t="shared" si="82"/>
        <v>6638.3601364073293</v>
      </c>
      <c r="P1638" s="186">
        <f t="shared" si="83"/>
        <v>1635.0413982943223</v>
      </c>
      <c r="Q1638" s="215">
        <f>IF(P1638="-",0,P1638/(1+'General inputs'!$H$30)^'MP Calculations'!$C$40)</f>
        <v>3631.8994816832319</v>
      </c>
    </row>
    <row r="1639" spans="3:17">
      <c r="C1639" s="159"/>
      <c r="D1639" s="165" t="s">
        <v>282</v>
      </c>
      <c r="E1639" s="162">
        <v>28594</v>
      </c>
      <c r="F1639" s="166" t="str">
        <f t="shared" si="81"/>
        <v>Date check - OK</v>
      </c>
      <c r="G1639" s="68"/>
      <c r="H1639" s="162" t="s">
        <v>279</v>
      </c>
      <c r="I1639" s="173">
        <v>150735.53351548137</v>
      </c>
      <c r="J1639" s="168">
        <f>IFERROR(MIN('MP Calculations'!$E$30/I1639,1),"-")</f>
        <v>0.24630200300931615</v>
      </c>
      <c r="K1639" s="12"/>
      <c r="L1639" s="159">
        <v>59.313642000000002</v>
      </c>
      <c r="M1639" s="187" t="s">
        <v>280</v>
      </c>
      <c r="N1639" s="272">
        <v>237.97403299999999</v>
      </c>
      <c r="O1639" s="186">
        <f t="shared" si="82"/>
        <v>14115.106598658185</v>
      </c>
      <c r="P1639" s="186">
        <f t="shared" si="83"/>
        <v>3476.5790279395264</v>
      </c>
      <c r="Q1639" s="215">
        <f>IF(P1639="-",0,P1639/(1+'General inputs'!$H$30)^'MP Calculations'!$C$40)</f>
        <v>7722.4867717578491</v>
      </c>
    </row>
    <row r="1640" spans="3:17">
      <c r="C1640" s="159"/>
      <c r="D1640" s="165" t="s">
        <v>282</v>
      </c>
      <c r="E1640" s="162">
        <v>28594</v>
      </c>
      <c r="F1640" s="166" t="str">
        <f t="shared" si="81"/>
        <v>Date check - OK</v>
      </c>
      <c r="G1640" s="68"/>
      <c r="H1640" s="162" t="s">
        <v>279</v>
      </c>
      <c r="I1640" s="173">
        <v>150735.53351548137</v>
      </c>
      <c r="J1640" s="168">
        <f>IFERROR(MIN('MP Calculations'!$E$30/I1640,1),"-")</f>
        <v>0.24630200300931615</v>
      </c>
      <c r="K1640" s="12"/>
      <c r="L1640" s="159">
        <v>33.793678</v>
      </c>
      <c r="M1640" s="187" t="s">
        <v>280</v>
      </c>
      <c r="N1640" s="272">
        <v>237.97403299999999</v>
      </c>
      <c r="O1640" s="186">
        <f t="shared" si="82"/>
        <v>8042.0178435633734</v>
      </c>
      <c r="P1640" s="186">
        <f t="shared" si="83"/>
        <v>1980.7651031063201</v>
      </c>
      <c r="Q1640" s="215">
        <f>IF(P1640="-",0,P1640/(1+'General inputs'!$H$30)^'MP Calculations'!$C$40)</f>
        <v>4399.8517461471047</v>
      </c>
    </row>
    <row r="1641" spans="3:17">
      <c r="C1641" s="159"/>
      <c r="D1641" s="165" t="s">
        <v>278</v>
      </c>
      <c r="E1641" s="162">
        <v>28594</v>
      </c>
      <c r="F1641" s="166" t="str">
        <f t="shared" si="81"/>
        <v>Date check - OK</v>
      </c>
      <c r="G1641" s="68"/>
      <c r="H1641" s="162" t="s">
        <v>279</v>
      </c>
      <c r="I1641" s="173">
        <v>150735.53351548137</v>
      </c>
      <c r="J1641" s="168">
        <f>IFERROR(MIN('MP Calculations'!$E$30/I1641,1),"-")</f>
        <v>0.24630200300931615</v>
      </c>
      <c r="K1641" s="12"/>
      <c r="L1641" s="159">
        <v>17.996542000000002</v>
      </c>
      <c r="M1641" s="187" t="s">
        <v>280</v>
      </c>
      <c r="N1641" s="272">
        <v>192.78728599999999</v>
      </c>
      <c r="O1641" s="186">
        <f t="shared" si="82"/>
        <v>3469.5044895650121</v>
      </c>
      <c r="P1641" s="186">
        <f t="shared" si="83"/>
        <v>854.54590522967749</v>
      </c>
      <c r="Q1641" s="215">
        <f>IF(P1641="-",0,P1641/(1+'General inputs'!$H$30)^'MP Calculations'!$C$40)</f>
        <v>1898.1934240416788</v>
      </c>
    </row>
    <row r="1642" spans="3:17">
      <c r="C1642" s="159"/>
      <c r="D1642" s="165" t="s">
        <v>282</v>
      </c>
      <c r="E1642" s="162">
        <v>28594</v>
      </c>
      <c r="F1642" s="166" t="str">
        <f t="shared" si="81"/>
        <v>Date check - OK</v>
      </c>
      <c r="G1642" s="68"/>
      <c r="H1642" s="162" t="s">
        <v>279</v>
      </c>
      <c r="I1642" s="173">
        <v>150735.53351548137</v>
      </c>
      <c r="J1642" s="168">
        <f>IFERROR(MIN('MP Calculations'!$E$30/I1642,1),"-")</f>
        <v>0.24630200300931615</v>
      </c>
      <c r="K1642" s="12"/>
      <c r="L1642" s="159">
        <v>26.534841</v>
      </c>
      <c r="M1642" s="187" t="s">
        <v>280</v>
      </c>
      <c r="N1642" s="272">
        <v>237.97403299999999</v>
      </c>
      <c r="O1642" s="186">
        <f t="shared" si="82"/>
        <v>6314.6031277837528</v>
      </c>
      <c r="P1642" s="186">
        <f t="shared" si="83"/>
        <v>1555.299398582031</v>
      </c>
      <c r="Q1642" s="215">
        <f>IF(P1642="-",0,P1642/(1+'General inputs'!$H$30)^'MP Calculations'!$C$40)</f>
        <v>3454.7694544401406</v>
      </c>
    </row>
    <row r="1643" spans="3:17">
      <c r="C1643" s="159"/>
      <c r="D1643" s="165" t="s">
        <v>282</v>
      </c>
      <c r="E1643" s="162">
        <v>28594</v>
      </c>
      <c r="F1643" s="166" t="str">
        <f t="shared" si="81"/>
        <v>Date check - OK</v>
      </c>
      <c r="G1643" s="68"/>
      <c r="H1643" s="162" t="s">
        <v>279</v>
      </c>
      <c r="I1643" s="173">
        <v>150735.53351548137</v>
      </c>
      <c r="J1643" s="168">
        <f>IFERROR(MIN('MP Calculations'!$E$30/I1643,1),"-")</f>
        <v>0.24630200300931615</v>
      </c>
      <c r="K1643" s="12"/>
      <c r="L1643" s="159">
        <v>14.463858</v>
      </c>
      <c r="M1643" s="187" t="s">
        <v>280</v>
      </c>
      <c r="N1643" s="272">
        <v>237.97403299999999</v>
      </c>
      <c r="O1643" s="186">
        <f t="shared" si="82"/>
        <v>3442.0226209993139</v>
      </c>
      <c r="P1643" s="186">
        <f t="shared" si="83"/>
        <v>847.77706595550728</v>
      </c>
      <c r="Q1643" s="215">
        <f>IF(P1643="-",0,P1643/(1+'General inputs'!$H$30)^'MP Calculations'!$C$40)</f>
        <v>1883.157875781493</v>
      </c>
    </row>
    <row r="1644" spans="3:17">
      <c r="C1644" s="159"/>
      <c r="D1644" s="165" t="s">
        <v>282</v>
      </c>
      <c r="E1644" s="162">
        <v>28594</v>
      </c>
      <c r="F1644" s="166" t="str">
        <f t="shared" si="81"/>
        <v>Date check - OK</v>
      </c>
      <c r="G1644" s="68"/>
      <c r="H1644" s="162" t="s">
        <v>279</v>
      </c>
      <c r="I1644" s="173">
        <v>150735.53351548137</v>
      </c>
      <c r="J1644" s="168">
        <f>IFERROR(MIN('MP Calculations'!$E$30/I1644,1),"-")</f>
        <v>0.24630200300931615</v>
      </c>
      <c r="K1644" s="12"/>
      <c r="L1644" s="159">
        <v>31.60473</v>
      </c>
      <c r="M1644" s="187" t="s">
        <v>280</v>
      </c>
      <c r="N1644" s="272">
        <v>237.97403299999999</v>
      </c>
      <c r="O1644" s="186">
        <f t="shared" si="82"/>
        <v>7521.1050599760902</v>
      </c>
      <c r="P1644" s="186">
        <f t="shared" si="83"/>
        <v>1852.463241115614</v>
      </c>
      <c r="Q1644" s="215">
        <f>IF(P1644="-",0,P1644/(1+'General inputs'!$H$30)^'MP Calculations'!$C$40)</f>
        <v>4114.8562307129696</v>
      </c>
    </row>
    <row r="1645" spans="3:17">
      <c r="C1645" s="159"/>
      <c r="D1645" s="165" t="s">
        <v>282</v>
      </c>
      <c r="E1645" s="162">
        <v>28594</v>
      </c>
      <c r="F1645" s="166" t="str">
        <f t="shared" si="81"/>
        <v>Date check - OK</v>
      </c>
      <c r="G1645" s="68"/>
      <c r="H1645" s="162" t="s">
        <v>279</v>
      </c>
      <c r="I1645" s="173">
        <v>150735.53351548137</v>
      </c>
      <c r="J1645" s="168">
        <f>IFERROR(MIN('MP Calculations'!$E$30/I1645,1),"-")</f>
        <v>0.24630200300931615</v>
      </c>
      <c r="K1645" s="12"/>
      <c r="L1645" s="159">
        <v>6.8989370000000001</v>
      </c>
      <c r="M1645" s="187" t="s">
        <v>280</v>
      </c>
      <c r="N1645" s="272">
        <v>237.97403299999999</v>
      </c>
      <c r="O1645" s="186">
        <f t="shared" si="82"/>
        <v>1641.7678613029209</v>
      </c>
      <c r="P1645" s="186">
        <f t="shared" si="83"/>
        <v>404.37071271523058</v>
      </c>
      <c r="Q1645" s="215">
        <f>IF(P1645="-",0,P1645/(1+'General inputs'!$H$30)^'MP Calculations'!$C$40)</f>
        <v>898.22421832890961</v>
      </c>
    </row>
    <row r="1646" spans="3:17">
      <c r="C1646" s="159"/>
      <c r="D1646" s="165" t="s">
        <v>282</v>
      </c>
      <c r="E1646" s="162">
        <v>28594</v>
      </c>
      <c r="F1646" s="166" t="str">
        <f t="shared" si="81"/>
        <v>Date check - OK</v>
      </c>
      <c r="G1646" s="68"/>
      <c r="H1646" s="162" t="s">
        <v>279</v>
      </c>
      <c r="I1646" s="173">
        <v>150735.53351548137</v>
      </c>
      <c r="J1646" s="168">
        <f>IFERROR(MIN('MP Calculations'!$E$30/I1646,1),"-")</f>
        <v>0.24630200300931615</v>
      </c>
      <c r="K1646" s="12"/>
      <c r="L1646" s="159">
        <v>11.22626</v>
      </c>
      <c r="M1646" s="187" t="s">
        <v>280</v>
      </c>
      <c r="N1646" s="272">
        <v>237.97403299999999</v>
      </c>
      <c r="O1646" s="186">
        <f t="shared" si="82"/>
        <v>2671.5583677065797</v>
      </c>
      <c r="P1646" s="186">
        <f t="shared" si="83"/>
        <v>658.0101771224297</v>
      </c>
      <c r="Q1646" s="215">
        <f>IF(P1646="-",0,P1646/(1+'General inputs'!$H$30)^'MP Calculations'!$C$40)</f>
        <v>1461.6307719953238</v>
      </c>
    </row>
    <row r="1647" spans="3:17">
      <c r="C1647" s="159"/>
      <c r="D1647" s="165" t="s">
        <v>282</v>
      </c>
      <c r="E1647" s="162">
        <v>28594</v>
      </c>
      <c r="F1647" s="166" t="str">
        <f t="shared" si="81"/>
        <v>Date check - OK</v>
      </c>
      <c r="G1647" s="68"/>
      <c r="H1647" s="162" t="s">
        <v>279</v>
      </c>
      <c r="I1647" s="173">
        <v>150735.53351548137</v>
      </c>
      <c r="J1647" s="168">
        <f>IFERROR(MIN('MP Calculations'!$E$30/I1647,1),"-")</f>
        <v>0.24630200300931615</v>
      </c>
      <c r="K1647" s="12"/>
      <c r="L1647" s="159">
        <v>39.652253999999999</v>
      </c>
      <c r="M1647" s="187" t="s">
        <v>280</v>
      </c>
      <c r="N1647" s="272">
        <v>237.97403299999999</v>
      </c>
      <c r="O1647" s="186">
        <f t="shared" si="82"/>
        <v>9436.2068019203816</v>
      </c>
      <c r="P1647" s="186">
        <f t="shared" si="83"/>
        <v>2324.1566361231235</v>
      </c>
      <c r="Q1647" s="215">
        <f>IF(P1647="-",0,P1647/(1+'General inputs'!$H$30)^'MP Calculations'!$C$40)</f>
        <v>5162.6235830432106</v>
      </c>
    </row>
    <row r="1648" spans="3:17">
      <c r="C1648" s="159"/>
      <c r="D1648" s="165" t="s">
        <v>282</v>
      </c>
      <c r="E1648" s="162">
        <v>28594</v>
      </c>
      <c r="F1648" s="166" t="str">
        <f t="shared" si="81"/>
        <v>Date check - OK</v>
      </c>
      <c r="G1648" s="68"/>
      <c r="H1648" s="162" t="s">
        <v>279</v>
      </c>
      <c r="I1648" s="173">
        <v>150735.53351548137</v>
      </c>
      <c r="J1648" s="168">
        <f>IFERROR(MIN('MP Calculations'!$E$30/I1648,1),"-")</f>
        <v>0.24630200300931615</v>
      </c>
      <c r="K1648" s="12"/>
      <c r="L1648" s="159">
        <v>1.8430230000000001</v>
      </c>
      <c r="M1648" s="187" t="s">
        <v>280</v>
      </c>
      <c r="N1648" s="272">
        <v>237.97403299999999</v>
      </c>
      <c r="O1648" s="186">
        <f t="shared" si="82"/>
        <v>438.59161622175901</v>
      </c>
      <c r="P1648" s="186">
        <f t="shared" si="83"/>
        <v>108.02599357851253</v>
      </c>
      <c r="Q1648" s="215">
        <f>IF(P1648="-",0,P1648/(1+'General inputs'!$H$30)^'MP Calculations'!$C$40)</f>
        <v>239.9569518517421</v>
      </c>
    </row>
    <row r="1649" spans="3:17">
      <c r="C1649" s="159"/>
      <c r="D1649" s="165" t="s">
        <v>282</v>
      </c>
      <c r="E1649" s="162">
        <v>28594</v>
      </c>
      <c r="F1649" s="166" t="str">
        <f t="shared" si="81"/>
        <v>Date check - OK</v>
      </c>
      <c r="G1649" s="68"/>
      <c r="H1649" s="162" t="s">
        <v>279</v>
      </c>
      <c r="I1649" s="173">
        <v>150735.53351548137</v>
      </c>
      <c r="J1649" s="168">
        <f>IFERROR(MIN('MP Calculations'!$E$30/I1649,1),"-")</f>
        <v>0.24630200300931615</v>
      </c>
      <c r="K1649" s="12"/>
      <c r="L1649" s="159">
        <v>72.522488999999993</v>
      </c>
      <c r="M1649" s="187" t="s">
        <v>280</v>
      </c>
      <c r="N1649" s="272">
        <v>237.97403299999999</v>
      </c>
      <c r="O1649" s="186">
        <f t="shared" si="82"/>
        <v>17258.469190528136</v>
      </c>
      <c r="P1649" s="186">
        <f t="shared" si="83"/>
        <v>4250.7955305016512</v>
      </c>
      <c r="Q1649" s="215">
        <f>IF(P1649="-",0,P1649/(1+'General inputs'!$H$30)^'MP Calculations'!$C$40)</f>
        <v>9442.2453768300747</v>
      </c>
    </row>
    <row r="1650" spans="3:17">
      <c r="C1650" s="159"/>
      <c r="D1650" s="165" t="s">
        <v>282</v>
      </c>
      <c r="E1650" s="162">
        <v>28594</v>
      </c>
      <c r="F1650" s="166" t="str">
        <f t="shared" si="81"/>
        <v>Date check - OK</v>
      </c>
      <c r="G1650" s="68"/>
      <c r="H1650" s="162" t="s">
        <v>279</v>
      </c>
      <c r="I1650" s="173">
        <v>150735.53351548137</v>
      </c>
      <c r="J1650" s="168">
        <f>IFERROR(MIN('MP Calculations'!$E$30/I1650,1),"-")</f>
        <v>0.24630200300931615</v>
      </c>
      <c r="K1650" s="12"/>
      <c r="L1650" s="159">
        <v>14.041566</v>
      </c>
      <c r="M1650" s="187" t="s">
        <v>280</v>
      </c>
      <c r="N1650" s="272">
        <v>237.97403299999999</v>
      </c>
      <c r="O1650" s="186">
        <f t="shared" si="82"/>
        <v>3341.5280906556777</v>
      </c>
      <c r="P1650" s="186">
        <f t="shared" si="83"/>
        <v>823.02506184038918</v>
      </c>
      <c r="Q1650" s="215">
        <f>IF(P1650="-",0,P1650/(1+'General inputs'!$H$30)^'MP Calculations'!$C$40)</f>
        <v>1828.1765211747538</v>
      </c>
    </row>
    <row r="1651" spans="3:17">
      <c r="C1651" s="159"/>
      <c r="D1651" s="165" t="s">
        <v>282</v>
      </c>
      <c r="E1651" s="162">
        <v>28594</v>
      </c>
      <c r="F1651" s="166" t="str">
        <f t="shared" si="81"/>
        <v>Date check - OK</v>
      </c>
      <c r="G1651" s="68"/>
      <c r="H1651" s="162" t="s">
        <v>279</v>
      </c>
      <c r="I1651" s="173">
        <v>150735.53351548137</v>
      </c>
      <c r="J1651" s="168">
        <f>IFERROR(MIN('MP Calculations'!$E$30/I1651,1),"-")</f>
        <v>0.24630200300931615</v>
      </c>
      <c r="K1651" s="12"/>
      <c r="L1651" s="159">
        <v>66.993909000000002</v>
      </c>
      <c r="M1651" s="187" t="s">
        <v>280</v>
      </c>
      <c r="N1651" s="272">
        <v>237.97403299999999</v>
      </c>
      <c r="O1651" s="186">
        <f t="shared" si="82"/>
        <v>15942.810711164997</v>
      </c>
      <c r="P1651" s="186">
        <f t="shared" si="83"/>
        <v>3926.7462117583186</v>
      </c>
      <c r="Q1651" s="215">
        <f>IF(P1651="-",0,P1651/(1+'General inputs'!$H$30)^'MP Calculations'!$C$40)</f>
        <v>8722.4381878430104</v>
      </c>
    </row>
    <row r="1652" spans="3:17">
      <c r="C1652" s="159"/>
      <c r="D1652" s="165" t="s">
        <v>282</v>
      </c>
      <c r="E1652" s="162">
        <v>28594</v>
      </c>
      <c r="F1652" s="166" t="str">
        <f t="shared" si="81"/>
        <v>Date check - OK</v>
      </c>
      <c r="G1652" s="68"/>
      <c r="H1652" s="162" t="s">
        <v>279</v>
      </c>
      <c r="I1652" s="173">
        <v>150735.53351548137</v>
      </c>
      <c r="J1652" s="168">
        <f>IFERROR(MIN('MP Calculations'!$E$30/I1652,1),"-")</f>
        <v>0.24630200300931615</v>
      </c>
      <c r="K1652" s="12"/>
      <c r="L1652" s="159">
        <v>24.564230999999999</v>
      </c>
      <c r="M1652" s="187" t="s">
        <v>280</v>
      </c>
      <c r="N1652" s="272">
        <v>237.97403299999999</v>
      </c>
      <c r="O1652" s="186">
        <f t="shared" si="82"/>
        <v>5845.6491186136227</v>
      </c>
      <c r="P1652" s="186">
        <f t="shared" si="83"/>
        <v>1439.7950868041787</v>
      </c>
      <c r="Q1652" s="215">
        <f>IF(P1652="-",0,P1652/(1+'General inputs'!$H$30)^'MP Calculations'!$C$40)</f>
        <v>3198.2009965920497</v>
      </c>
    </row>
    <row r="1653" spans="3:17">
      <c r="C1653" s="159"/>
      <c r="D1653" s="165" t="s">
        <v>282</v>
      </c>
      <c r="E1653" s="162">
        <v>28594</v>
      </c>
      <c r="F1653" s="166" t="str">
        <f t="shared" si="81"/>
        <v>Date check - OK</v>
      </c>
      <c r="G1653" s="68"/>
      <c r="H1653" s="162" t="s">
        <v>279</v>
      </c>
      <c r="I1653" s="173">
        <v>150735.53351548137</v>
      </c>
      <c r="J1653" s="168">
        <f>IFERROR(MIN('MP Calculations'!$E$30/I1653,1),"-")</f>
        <v>0.24630200300931615</v>
      </c>
      <c r="K1653" s="12"/>
      <c r="L1653" s="159">
        <v>82.443844999999996</v>
      </c>
      <c r="M1653" s="187" t="s">
        <v>280</v>
      </c>
      <c r="N1653" s="272">
        <v>237.97403299999999</v>
      </c>
      <c r="O1653" s="186">
        <f t="shared" si="82"/>
        <v>19619.494290676885</v>
      </c>
      <c r="P1653" s="186">
        <f t="shared" si="83"/>
        <v>4832.3207418235588</v>
      </c>
      <c r="Q1653" s="215">
        <f>IF(P1653="-",0,P1653/(1+'General inputs'!$H$30)^'MP Calculations'!$C$40)</f>
        <v>10733.980935201289</v>
      </c>
    </row>
    <row r="1654" spans="3:17">
      <c r="C1654" s="159"/>
      <c r="D1654" s="165" t="s">
        <v>278</v>
      </c>
      <c r="E1654" s="162">
        <v>28594</v>
      </c>
      <c r="F1654" s="166" t="str">
        <f t="shared" si="81"/>
        <v>Date check - OK</v>
      </c>
      <c r="G1654" s="68"/>
      <c r="H1654" s="162" t="s">
        <v>279</v>
      </c>
      <c r="I1654" s="173">
        <v>150735.53351548137</v>
      </c>
      <c r="J1654" s="168">
        <f>IFERROR(MIN('MP Calculations'!$E$30/I1654,1),"-")</f>
        <v>0.24630200300931615</v>
      </c>
      <c r="K1654" s="12"/>
      <c r="L1654" s="159">
        <v>28.695294000000001</v>
      </c>
      <c r="M1654" s="187" t="s">
        <v>280</v>
      </c>
      <c r="N1654" s="272">
        <v>192.78728599999999</v>
      </c>
      <c r="O1654" s="186">
        <f t="shared" si="82"/>
        <v>5532.0878512320842</v>
      </c>
      <c r="P1654" s="186">
        <f t="shared" si="83"/>
        <v>1362.5643185819661</v>
      </c>
      <c r="Q1654" s="215">
        <f>IF(P1654="-",0,P1654/(1+'General inputs'!$H$30)^'MP Calculations'!$C$40)</f>
        <v>3026.6491402483121</v>
      </c>
    </row>
    <row r="1655" spans="3:17">
      <c r="C1655" s="159"/>
      <c r="D1655" s="165" t="s">
        <v>278</v>
      </c>
      <c r="E1655" s="162">
        <v>28594</v>
      </c>
      <c r="F1655" s="166" t="str">
        <f t="shared" si="81"/>
        <v>Date check - OK</v>
      </c>
      <c r="G1655" s="68"/>
      <c r="H1655" s="162" t="s">
        <v>279</v>
      </c>
      <c r="I1655" s="173">
        <v>150735.53351548137</v>
      </c>
      <c r="J1655" s="168">
        <f>IFERROR(MIN('MP Calculations'!$E$30/I1655,1),"-")</f>
        <v>0.24630200300931615</v>
      </c>
      <c r="K1655" s="12"/>
      <c r="L1655" s="159">
        <v>0.50012000000000001</v>
      </c>
      <c r="M1655" s="187" t="s">
        <v>280</v>
      </c>
      <c r="N1655" s="272">
        <v>192.78728599999999</v>
      </c>
      <c r="O1655" s="186">
        <f t="shared" si="82"/>
        <v>96.41677747432</v>
      </c>
      <c r="P1655" s="186">
        <f t="shared" si="83"/>
        <v>23.747645415628529</v>
      </c>
      <c r="Q1655" s="215">
        <f>IF(P1655="-",0,P1655/(1+'General inputs'!$H$30)^'MP Calculations'!$C$40)</f>
        <v>52.750383669914157</v>
      </c>
    </row>
    <row r="1656" spans="3:17">
      <c r="C1656" s="159"/>
      <c r="D1656" s="165" t="s">
        <v>278</v>
      </c>
      <c r="E1656" s="162">
        <v>28594</v>
      </c>
      <c r="F1656" s="166" t="str">
        <f t="shared" si="81"/>
        <v>Date check - OK</v>
      </c>
      <c r="G1656" s="68"/>
      <c r="H1656" s="162" t="s">
        <v>279</v>
      </c>
      <c r="I1656" s="173">
        <v>150735.53351548137</v>
      </c>
      <c r="J1656" s="168">
        <f>IFERROR(MIN('MP Calculations'!$E$30/I1656,1),"-")</f>
        <v>0.24630200300931615</v>
      </c>
      <c r="K1656" s="12"/>
      <c r="L1656" s="159">
        <v>4.4986810000000004</v>
      </c>
      <c r="M1656" s="187" t="s">
        <v>280</v>
      </c>
      <c r="N1656" s="272">
        <v>192.78728599999999</v>
      </c>
      <c r="O1656" s="186">
        <f t="shared" si="82"/>
        <v>867.28850056976603</v>
      </c>
      <c r="P1656" s="186">
        <f t="shared" si="83"/>
        <v>213.6148948772798</v>
      </c>
      <c r="Q1656" s="215">
        <f>IF(P1656="-",0,P1656/(1+'General inputs'!$H$30)^'MP Calculations'!$C$40)</f>
        <v>474.50041741692615</v>
      </c>
    </row>
    <row r="1657" spans="3:17">
      <c r="C1657" s="159"/>
      <c r="D1657" s="165" t="s">
        <v>278</v>
      </c>
      <c r="E1657" s="162">
        <v>28594</v>
      </c>
      <c r="F1657" s="166" t="str">
        <f t="shared" si="81"/>
        <v>Date check - OK</v>
      </c>
      <c r="G1657" s="68"/>
      <c r="H1657" s="162" t="s">
        <v>279</v>
      </c>
      <c r="I1657" s="173">
        <v>150735.53351548137</v>
      </c>
      <c r="J1657" s="168">
        <f>IFERROR(MIN('MP Calculations'!$E$30/I1657,1),"-")</f>
        <v>0.24630200300931615</v>
      </c>
      <c r="K1657" s="12"/>
      <c r="L1657" s="159">
        <v>1.000901</v>
      </c>
      <c r="M1657" s="187" t="s">
        <v>280</v>
      </c>
      <c r="N1657" s="272">
        <v>192.78728599999999</v>
      </c>
      <c r="O1657" s="186">
        <f t="shared" si="82"/>
        <v>192.960987344686</v>
      </c>
      <c r="P1657" s="186">
        <f t="shared" si="83"/>
        <v>47.526677685651471</v>
      </c>
      <c r="Q1657" s="215">
        <f>IF(P1657="-",0,P1657/(1+'General inputs'!$H$30)^'MP Calculations'!$C$40)</f>
        <v>105.57048661441405</v>
      </c>
    </row>
    <row r="1658" spans="3:17">
      <c r="C1658" s="159"/>
      <c r="D1658" s="165" t="s">
        <v>282</v>
      </c>
      <c r="E1658" s="162">
        <v>28594</v>
      </c>
      <c r="F1658" s="166" t="str">
        <f t="shared" si="81"/>
        <v>Date check - OK</v>
      </c>
      <c r="G1658" s="68"/>
      <c r="H1658" s="162" t="s">
        <v>279</v>
      </c>
      <c r="I1658" s="173">
        <v>150735.53351548137</v>
      </c>
      <c r="J1658" s="168">
        <f>IFERROR(MIN('MP Calculations'!$E$30/I1658,1),"-")</f>
        <v>0.24630200300931615</v>
      </c>
      <c r="K1658" s="12"/>
      <c r="L1658" s="159">
        <v>6.1990699999999999</v>
      </c>
      <c r="M1658" s="187" t="s">
        <v>280</v>
      </c>
      <c r="N1658" s="272">
        <v>237.97403299999999</v>
      </c>
      <c r="O1658" s="186">
        <f t="shared" si="82"/>
        <v>1475.2176887493099</v>
      </c>
      <c r="P1658" s="186">
        <f t="shared" si="83"/>
        <v>363.34907161372894</v>
      </c>
      <c r="Q1658" s="215">
        <f>IF(P1658="-",0,P1658/(1+'General inputs'!$H$30)^'MP Calculations'!$C$40)</f>
        <v>807.10329795969915</v>
      </c>
    </row>
    <row r="1659" spans="3:17">
      <c r="C1659" s="159"/>
      <c r="D1659" s="165" t="s">
        <v>278</v>
      </c>
      <c r="E1659" s="162">
        <v>28594</v>
      </c>
      <c r="F1659" s="166" t="str">
        <f t="shared" si="81"/>
        <v>Date check - OK</v>
      </c>
      <c r="G1659" s="68"/>
      <c r="H1659" s="162" t="s">
        <v>279</v>
      </c>
      <c r="I1659" s="173">
        <v>150735.53351548137</v>
      </c>
      <c r="J1659" s="168">
        <f>IFERROR(MIN('MP Calculations'!$E$30/I1659,1),"-")</f>
        <v>0.24630200300931615</v>
      </c>
      <c r="K1659" s="12"/>
      <c r="L1659" s="159">
        <v>1.159456</v>
      </c>
      <c r="M1659" s="187" t="s">
        <v>280</v>
      </c>
      <c r="N1659" s="272">
        <v>192.78728599999999</v>
      </c>
      <c r="O1659" s="186">
        <f t="shared" si="82"/>
        <v>223.52837547641599</v>
      </c>
      <c r="P1659" s="186">
        <f t="shared" si="83"/>
        <v>55.055486609259759</v>
      </c>
      <c r="Q1659" s="215">
        <f>IF(P1659="-",0,P1659/(1+'General inputs'!$H$30)^'MP Calculations'!$C$40)</f>
        <v>122.29414710146362</v>
      </c>
    </row>
    <row r="1660" spans="3:17">
      <c r="C1660" s="159"/>
      <c r="D1660" s="165" t="s">
        <v>282</v>
      </c>
      <c r="E1660" s="162">
        <v>28594</v>
      </c>
      <c r="F1660" s="166" t="str">
        <f t="shared" si="81"/>
        <v>Date check - OK</v>
      </c>
      <c r="G1660" s="68"/>
      <c r="H1660" s="162" t="s">
        <v>279</v>
      </c>
      <c r="I1660" s="173">
        <v>150735.53351548137</v>
      </c>
      <c r="J1660" s="168">
        <f>IFERROR(MIN('MP Calculations'!$E$30/I1660,1),"-")</f>
        <v>0.24630200300931615</v>
      </c>
      <c r="K1660" s="12"/>
      <c r="L1660" s="159">
        <v>2.1990400000000001</v>
      </c>
      <c r="M1660" s="187" t="s">
        <v>280</v>
      </c>
      <c r="N1660" s="272">
        <v>237.97403299999999</v>
      </c>
      <c r="O1660" s="186">
        <f t="shared" si="82"/>
        <v>523.31441752831995</v>
      </c>
      <c r="P1660" s="186">
        <f t="shared" si="83"/>
        <v>128.89338924087878</v>
      </c>
      <c r="Q1660" s="215">
        <f>IF(P1660="-",0,P1660/(1+'General inputs'!$H$30)^'MP Calculations'!$C$40)</f>
        <v>286.30946841143862</v>
      </c>
    </row>
    <row r="1661" spans="3:17">
      <c r="C1661" s="159"/>
      <c r="D1661" s="165" t="s">
        <v>282</v>
      </c>
      <c r="E1661" s="162">
        <v>28594</v>
      </c>
      <c r="F1661" s="166" t="str">
        <f t="shared" si="81"/>
        <v>Date check - OK</v>
      </c>
      <c r="G1661" s="68"/>
      <c r="H1661" s="162" t="s">
        <v>279</v>
      </c>
      <c r="I1661" s="173">
        <v>150735.53351548137</v>
      </c>
      <c r="J1661" s="168">
        <f>IFERROR(MIN('MP Calculations'!$E$30/I1661,1),"-")</f>
        <v>0.24630200300931615</v>
      </c>
      <c r="K1661" s="12"/>
      <c r="L1661" s="159">
        <v>3.1480800000000002</v>
      </c>
      <c r="M1661" s="187" t="s">
        <v>280</v>
      </c>
      <c r="N1661" s="272">
        <v>237.97403299999999</v>
      </c>
      <c r="O1661" s="186">
        <f t="shared" si="82"/>
        <v>749.16129380664006</v>
      </c>
      <c r="P1661" s="186">
        <f t="shared" si="83"/>
        <v>184.51992724162625</v>
      </c>
      <c r="Q1661" s="215">
        <f>IF(P1661="-",0,P1661/(1+'General inputs'!$H$30)^'MP Calculations'!$C$40)</f>
        <v>409.8720856904294</v>
      </c>
    </row>
    <row r="1662" spans="3:17">
      <c r="C1662" s="159"/>
      <c r="D1662" s="165" t="s">
        <v>278</v>
      </c>
      <c r="E1662" s="162">
        <v>28604</v>
      </c>
      <c r="F1662" s="166" t="str">
        <f t="shared" si="81"/>
        <v>Date check - OK</v>
      </c>
      <c r="G1662" s="68"/>
      <c r="H1662" s="162" t="s">
        <v>279</v>
      </c>
      <c r="I1662" s="173">
        <v>150735.53351548137</v>
      </c>
      <c r="J1662" s="168">
        <f>IFERROR(MIN('MP Calculations'!$E$30/I1662,1),"-")</f>
        <v>0.24630200300931615</v>
      </c>
      <c r="K1662" s="12"/>
      <c r="L1662" s="159">
        <v>0.70647899999999997</v>
      </c>
      <c r="M1662" s="187" t="s">
        <v>280</v>
      </c>
      <c r="N1662" s="272">
        <v>192.78728599999999</v>
      </c>
      <c r="O1662" s="186">
        <f t="shared" si="82"/>
        <v>136.200169025994</v>
      </c>
      <c r="P1662" s="186">
        <f t="shared" si="83"/>
        <v>33.546374441309744</v>
      </c>
      <c r="Q1662" s="215">
        <f>IF(P1662="-",0,P1662/(1+'General inputs'!$H$30)^'MP Calculations'!$C$40)</f>
        <v>74.51619272322101</v>
      </c>
    </row>
    <row r="1663" spans="3:17">
      <c r="C1663" s="159"/>
      <c r="D1663" s="165" t="s">
        <v>292</v>
      </c>
      <c r="E1663" s="162">
        <v>28608</v>
      </c>
      <c r="F1663" s="166" t="str">
        <f t="shared" si="81"/>
        <v>Date check - OK</v>
      </c>
      <c r="G1663" s="68"/>
      <c r="H1663" s="162" t="s">
        <v>279</v>
      </c>
      <c r="I1663" s="173">
        <v>150735.53351548137</v>
      </c>
      <c r="J1663" s="168">
        <f>IFERROR(MIN('MP Calculations'!$E$30/I1663,1),"-")</f>
        <v>0.24630200300931615</v>
      </c>
      <c r="K1663" s="12"/>
      <c r="L1663" s="159">
        <v>4.4855</v>
      </c>
      <c r="M1663" s="187" t="s">
        <v>280</v>
      </c>
      <c r="N1663" s="272">
        <v>560.03424299999995</v>
      </c>
      <c r="O1663" s="186">
        <f t="shared" si="82"/>
        <v>2512.0335969764997</v>
      </c>
      <c r="P1663" s="186">
        <f t="shared" si="83"/>
        <v>618.71890656200912</v>
      </c>
      <c r="Q1663" s="215">
        <f>IF(P1663="-",0,P1663/(1+'General inputs'!$H$30)^'MP Calculations'!$C$40)</f>
        <v>1374.3535046845793</v>
      </c>
    </row>
    <row r="1664" spans="3:17">
      <c r="C1664" s="159"/>
      <c r="D1664" s="165" t="s">
        <v>292</v>
      </c>
      <c r="E1664" s="162">
        <v>28608</v>
      </c>
      <c r="F1664" s="166" t="str">
        <f t="shared" si="81"/>
        <v>Date check - OK</v>
      </c>
      <c r="G1664" s="68"/>
      <c r="H1664" s="162" t="s">
        <v>279</v>
      </c>
      <c r="I1664" s="173">
        <v>150735.53351548137</v>
      </c>
      <c r="J1664" s="168">
        <f>IFERROR(MIN('MP Calculations'!$E$30/I1664,1),"-")</f>
        <v>0.24630200300931615</v>
      </c>
      <c r="K1664" s="12"/>
      <c r="L1664" s="159">
        <v>5.4559189999999997</v>
      </c>
      <c r="M1664" s="187" t="s">
        <v>280</v>
      </c>
      <c r="N1664" s="272">
        <v>560.03424299999995</v>
      </c>
      <c r="O1664" s="186">
        <f t="shared" si="82"/>
        <v>3055.5014670343166</v>
      </c>
      <c r="P1664" s="186">
        <f t="shared" si="83"/>
        <v>752.57613152845613</v>
      </c>
      <c r="Q1664" s="215">
        <f>IF(P1664="-",0,P1664/(1+'General inputs'!$H$30)^'MP Calculations'!$C$40)</f>
        <v>1671.6890868186788</v>
      </c>
    </row>
    <row r="1665" spans="3:17">
      <c r="C1665" s="159"/>
      <c r="D1665" s="165" t="s">
        <v>292</v>
      </c>
      <c r="E1665" s="162">
        <v>28608</v>
      </c>
      <c r="F1665" s="166" t="str">
        <f t="shared" si="81"/>
        <v>Date check - OK</v>
      </c>
      <c r="G1665" s="68"/>
      <c r="H1665" s="162" t="s">
        <v>279</v>
      </c>
      <c r="I1665" s="173">
        <v>150735.53351548137</v>
      </c>
      <c r="J1665" s="168">
        <f>IFERROR(MIN('MP Calculations'!$E$30/I1665,1),"-")</f>
        <v>0.24630200300931615</v>
      </c>
      <c r="K1665" s="12"/>
      <c r="L1665" s="159">
        <v>42.824638</v>
      </c>
      <c r="M1665" s="187" t="s">
        <v>280</v>
      </c>
      <c r="N1665" s="272">
        <v>560.03424299999995</v>
      </c>
      <c r="O1665" s="186">
        <f t="shared" si="82"/>
        <v>23983.263724079032</v>
      </c>
      <c r="P1665" s="186">
        <f t="shared" si="83"/>
        <v>5907.1258939413365</v>
      </c>
      <c r="Q1665" s="215">
        <f>IF(P1665="-",0,P1665/(1+'General inputs'!$H$30)^'MP Calculations'!$C$40)</f>
        <v>13121.433802730668</v>
      </c>
    </row>
    <row r="1666" spans="3:17">
      <c r="C1666" s="159"/>
      <c r="D1666" s="165" t="s">
        <v>292</v>
      </c>
      <c r="E1666" s="162">
        <v>28608</v>
      </c>
      <c r="F1666" s="166" t="str">
        <f t="shared" ref="F1666:F1729" si="84">IF(E1666="","-",IF(OR(E1666&lt;$E$15,E1666&gt;$E$16),"ERROR - date outside of range","Date check - OK"))</f>
        <v>Date check - OK</v>
      </c>
      <c r="G1666" s="68"/>
      <c r="H1666" s="162" t="s">
        <v>279</v>
      </c>
      <c r="I1666" s="173">
        <v>150735.53351548137</v>
      </c>
      <c r="J1666" s="168">
        <f>IFERROR(MIN('MP Calculations'!$E$30/I1666,1),"-")</f>
        <v>0.24630200300931615</v>
      </c>
      <c r="K1666" s="12"/>
      <c r="L1666" s="159">
        <v>9.0133299999999998</v>
      </c>
      <c r="M1666" s="187" t="s">
        <v>280</v>
      </c>
      <c r="N1666" s="272">
        <v>560.03424299999995</v>
      </c>
      <c r="O1666" s="186">
        <f t="shared" ref="O1666:O1729" si="85">IF(N1666="","-",L1666*N1666)</f>
        <v>5047.7734434591894</v>
      </c>
      <c r="P1666" s="186">
        <f t="shared" ref="P1666:P1729" si="86">IF(O1666="-","-",IF(OR(E1666&lt;$E$15,E1666&gt;$E$16),0,O1666*J1666))</f>
        <v>1243.2767098612314</v>
      </c>
      <c r="Q1666" s="215">
        <f>IF(P1666="-",0,P1666/(1+'General inputs'!$H$30)^'MP Calculations'!$C$40)</f>
        <v>2761.6768864961896</v>
      </c>
    </row>
    <row r="1667" spans="3:17">
      <c r="C1667" s="159"/>
      <c r="D1667" s="165" t="s">
        <v>292</v>
      </c>
      <c r="E1667" s="162">
        <v>28608</v>
      </c>
      <c r="F1667" s="166" t="str">
        <f t="shared" si="84"/>
        <v>Date check - OK</v>
      </c>
      <c r="G1667" s="68"/>
      <c r="H1667" s="162" t="s">
        <v>279</v>
      </c>
      <c r="I1667" s="173">
        <v>150735.53351548137</v>
      </c>
      <c r="J1667" s="168">
        <f>IFERROR(MIN('MP Calculations'!$E$30/I1667,1),"-")</f>
        <v>0.24630200300931615</v>
      </c>
      <c r="K1667" s="12"/>
      <c r="L1667" s="159">
        <v>1.5363880000000001</v>
      </c>
      <c r="M1667" s="187" t="s">
        <v>280</v>
      </c>
      <c r="N1667" s="272">
        <v>560.03424299999995</v>
      </c>
      <c r="O1667" s="186">
        <f t="shared" si="85"/>
        <v>860.42989053428391</v>
      </c>
      <c r="P1667" s="186">
        <f t="shared" si="86"/>
        <v>211.92560548768077</v>
      </c>
      <c r="Q1667" s="215">
        <f>IF(P1667="-",0,P1667/(1+'General inputs'!$H$30)^'MP Calculations'!$C$40)</f>
        <v>470.7480174685835</v>
      </c>
    </row>
    <row r="1668" spans="3:17">
      <c r="C1668" s="159"/>
      <c r="D1668" s="165" t="s">
        <v>292</v>
      </c>
      <c r="E1668" s="162">
        <v>28608</v>
      </c>
      <c r="F1668" s="166" t="str">
        <f t="shared" si="84"/>
        <v>Date check - OK</v>
      </c>
      <c r="G1668" s="68"/>
      <c r="H1668" s="162" t="s">
        <v>279</v>
      </c>
      <c r="I1668" s="173">
        <v>150735.53351548137</v>
      </c>
      <c r="J1668" s="168">
        <f>IFERROR(MIN('MP Calculations'!$E$30/I1668,1),"-")</f>
        <v>0.24630200300931615</v>
      </c>
      <c r="K1668" s="12"/>
      <c r="L1668" s="159">
        <v>30.892479000000002</v>
      </c>
      <c r="M1668" s="187" t="s">
        <v>280</v>
      </c>
      <c r="N1668" s="272">
        <v>560.03424299999995</v>
      </c>
      <c r="O1668" s="186">
        <f t="shared" si="85"/>
        <v>17300.846091158397</v>
      </c>
      <c r="P1668" s="186">
        <f t="shared" si="86"/>
        <v>4261.2330460082112</v>
      </c>
      <c r="Q1668" s="215">
        <f>IF(P1668="-",0,P1668/(1+'General inputs'!$H$30)^'MP Calculations'!$C$40)</f>
        <v>9465.4301152702647</v>
      </c>
    </row>
    <row r="1669" spans="3:17">
      <c r="C1669" s="159"/>
      <c r="D1669" s="165" t="s">
        <v>292</v>
      </c>
      <c r="E1669" s="162">
        <v>28608</v>
      </c>
      <c r="F1669" s="166" t="str">
        <f t="shared" si="84"/>
        <v>Date check - OK</v>
      </c>
      <c r="G1669" s="68"/>
      <c r="H1669" s="162" t="s">
        <v>279</v>
      </c>
      <c r="I1669" s="173">
        <v>150735.53351548137</v>
      </c>
      <c r="J1669" s="168">
        <f>IFERROR(MIN('MP Calculations'!$E$30/I1669,1),"-")</f>
        <v>0.24630200300931615</v>
      </c>
      <c r="K1669" s="12"/>
      <c r="L1669" s="159">
        <v>107.25662699999999</v>
      </c>
      <c r="M1669" s="187" t="s">
        <v>280</v>
      </c>
      <c r="N1669" s="272">
        <v>560.03424299999995</v>
      </c>
      <c r="O1669" s="186">
        <f t="shared" si="85"/>
        <v>60067.383908678356</v>
      </c>
      <c r="P1669" s="186">
        <f t="shared" si="86"/>
        <v>14794.716972237045</v>
      </c>
      <c r="Q1669" s="215">
        <f>IF(P1669="-",0,P1669/(1+'General inputs'!$H$30)^'MP Calculations'!$C$40)</f>
        <v>32863.342150952332</v>
      </c>
    </row>
    <row r="1670" spans="3:17">
      <c r="C1670" s="159"/>
      <c r="D1670" s="165" t="s">
        <v>278</v>
      </c>
      <c r="E1670" s="162">
        <v>28613</v>
      </c>
      <c r="F1670" s="166" t="str">
        <f t="shared" si="84"/>
        <v>Date check - OK</v>
      </c>
      <c r="G1670" s="68"/>
      <c r="H1670" s="162" t="s">
        <v>279</v>
      </c>
      <c r="I1670" s="173">
        <v>150735.53351548137</v>
      </c>
      <c r="J1670" s="168">
        <f>IFERROR(MIN('MP Calculations'!$E$30/I1670,1),"-")</f>
        <v>0.24630200300931615</v>
      </c>
      <c r="K1670" s="12"/>
      <c r="L1670" s="159">
        <v>6.4986259999999998</v>
      </c>
      <c r="M1670" s="187" t="s">
        <v>280</v>
      </c>
      <c r="N1670" s="272">
        <v>192.78728599999999</v>
      </c>
      <c r="O1670" s="186">
        <f t="shared" si="85"/>
        <v>1252.852469269036</v>
      </c>
      <c r="P1670" s="186">
        <f t="shared" si="86"/>
        <v>308.58007265613128</v>
      </c>
      <c r="Q1670" s="215">
        <f>IF(P1670="-",0,P1670/(1+'General inputs'!$H$30)^'MP Calculations'!$C$40)</f>
        <v>685.44552272910414</v>
      </c>
    </row>
    <row r="1671" spans="3:17">
      <c r="C1671" s="159"/>
      <c r="D1671" s="165" t="s">
        <v>278</v>
      </c>
      <c r="E1671" s="162">
        <v>28613</v>
      </c>
      <c r="F1671" s="166" t="str">
        <f t="shared" si="84"/>
        <v>Date check - OK</v>
      </c>
      <c r="G1671" s="68"/>
      <c r="H1671" s="162" t="s">
        <v>279</v>
      </c>
      <c r="I1671" s="173">
        <v>150735.53351548137</v>
      </c>
      <c r="J1671" s="168">
        <f>IFERROR(MIN('MP Calculations'!$E$30/I1671,1),"-")</f>
        <v>0.24630200300931615</v>
      </c>
      <c r="K1671" s="12"/>
      <c r="L1671" s="159">
        <v>12.996877</v>
      </c>
      <c r="M1671" s="187" t="s">
        <v>280</v>
      </c>
      <c r="N1671" s="272">
        <v>192.78728599999999</v>
      </c>
      <c r="O1671" s="186">
        <f t="shared" si="85"/>
        <v>2505.6326433058221</v>
      </c>
      <c r="P1671" s="186">
        <f t="shared" si="86"/>
        <v>617.14233885175133</v>
      </c>
      <c r="Q1671" s="215">
        <f>IF(P1671="-",0,P1671/(1+'General inputs'!$H$30)^'MP Calculations'!$C$40)</f>
        <v>1370.8514921632466</v>
      </c>
    </row>
    <row r="1672" spans="3:17">
      <c r="C1672" s="159"/>
      <c r="D1672" s="165" t="s">
        <v>278</v>
      </c>
      <c r="E1672" s="162">
        <v>28613</v>
      </c>
      <c r="F1672" s="166" t="str">
        <f t="shared" si="84"/>
        <v>Date check - OK</v>
      </c>
      <c r="G1672" s="68"/>
      <c r="H1672" s="162" t="s">
        <v>279</v>
      </c>
      <c r="I1672" s="173">
        <v>150735.53351548137</v>
      </c>
      <c r="J1672" s="168">
        <f>IFERROR(MIN('MP Calculations'!$E$30/I1672,1),"-")</f>
        <v>0.24630200300931615</v>
      </c>
      <c r="K1672" s="12"/>
      <c r="L1672" s="159">
        <v>2.8098939999999999</v>
      </c>
      <c r="M1672" s="187" t="s">
        <v>280</v>
      </c>
      <c r="N1672" s="272">
        <v>192.78728599999999</v>
      </c>
      <c r="O1672" s="186">
        <f t="shared" si="85"/>
        <v>541.71183820768397</v>
      </c>
      <c r="P1672" s="186">
        <f t="shared" si="86"/>
        <v>133.42471080441115</v>
      </c>
      <c r="Q1672" s="215">
        <f>IF(P1672="-",0,P1672/(1+'General inputs'!$H$30)^'MP Calculations'!$C$40)</f>
        <v>296.37484318121602</v>
      </c>
    </row>
    <row r="1673" spans="3:17">
      <c r="C1673" s="159"/>
      <c r="D1673" s="165" t="s">
        <v>278</v>
      </c>
      <c r="E1673" s="162">
        <v>28613</v>
      </c>
      <c r="F1673" s="166" t="str">
        <f t="shared" si="84"/>
        <v>Date check - OK</v>
      </c>
      <c r="G1673" s="68"/>
      <c r="H1673" s="162" t="s">
        <v>279</v>
      </c>
      <c r="I1673" s="173">
        <v>150735.53351548137</v>
      </c>
      <c r="J1673" s="168">
        <f>IFERROR(MIN('MP Calculations'!$E$30/I1673,1),"-")</f>
        <v>0.24630200300931615</v>
      </c>
      <c r="K1673" s="12"/>
      <c r="L1673" s="159">
        <v>15.586930000000001</v>
      </c>
      <c r="M1673" s="187" t="s">
        <v>280</v>
      </c>
      <c r="N1673" s="272">
        <v>192.78728599999999</v>
      </c>
      <c r="O1673" s="186">
        <f t="shared" si="85"/>
        <v>3004.9619317719798</v>
      </c>
      <c r="P1673" s="186">
        <f t="shared" si="86"/>
        <v>740.12814276218262</v>
      </c>
      <c r="Q1673" s="215">
        <f>IF(P1673="-",0,P1673/(1+'General inputs'!$H$30)^'MP Calculations'!$C$40)</f>
        <v>1644.0385062306948</v>
      </c>
    </row>
    <row r="1674" spans="3:17">
      <c r="C1674" s="159"/>
      <c r="D1674" s="165" t="s">
        <v>278</v>
      </c>
      <c r="E1674" s="162">
        <v>28613</v>
      </c>
      <c r="F1674" s="166" t="str">
        <f t="shared" si="84"/>
        <v>Date check - OK</v>
      </c>
      <c r="G1674" s="68"/>
      <c r="H1674" s="162" t="s">
        <v>279</v>
      </c>
      <c r="I1674" s="173">
        <v>150735.53351548137</v>
      </c>
      <c r="J1674" s="168">
        <f>IFERROR(MIN('MP Calculations'!$E$30/I1674,1),"-")</f>
        <v>0.24630200300931615</v>
      </c>
      <c r="K1674" s="12"/>
      <c r="L1674" s="159">
        <v>17.596373</v>
      </c>
      <c r="M1674" s="187" t="s">
        <v>280</v>
      </c>
      <c r="N1674" s="272">
        <v>192.78728599999999</v>
      </c>
      <c r="O1674" s="186">
        <f t="shared" si="85"/>
        <v>3392.356994113678</v>
      </c>
      <c r="P1674" s="186">
        <f t="shared" si="86"/>
        <v>835.5443225728618</v>
      </c>
      <c r="Q1674" s="215">
        <f>IF(P1674="-",0,P1674/(1+'General inputs'!$H$30)^'MP Calculations'!$C$40)</f>
        <v>1855.9854173976614</v>
      </c>
    </row>
    <row r="1675" spans="3:17">
      <c r="C1675" s="159"/>
      <c r="D1675" s="165" t="s">
        <v>278</v>
      </c>
      <c r="E1675" s="162">
        <v>28613</v>
      </c>
      <c r="F1675" s="166" t="str">
        <f t="shared" si="84"/>
        <v>Date check - OK</v>
      </c>
      <c r="G1675" s="68"/>
      <c r="H1675" s="162" t="s">
        <v>279</v>
      </c>
      <c r="I1675" s="173">
        <v>150735.53351548137</v>
      </c>
      <c r="J1675" s="168">
        <f>IFERROR(MIN('MP Calculations'!$E$30/I1675,1),"-")</f>
        <v>0.24630200300931615</v>
      </c>
      <c r="K1675" s="12"/>
      <c r="L1675" s="159">
        <v>1.541123</v>
      </c>
      <c r="M1675" s="187" t="s">
        <v>280</v>
      </c>
      <c r="N1675" s="272">
        <v>192.78728599999999</v>
      </c>
      <c r="O1675" s="186">
        <f t="shared" si="85"/>
        <v>297.10892056217801</v>
      </c>
      <c r="P1675" s="186">
        <f t="shared" si="86"/>
        <v>73.178522246400249</v>
      </c>
      <c r="Q1675" s="215">
        <f>IF(P1675="-",0,P1675/(1+'General inputs'!$H$30)^'MP Calculations'!$C$40)</f>
        <v>162.55064690979992</v>
      </c>
    </row>
    <row r="1676" spans="3:17">
      <c r="C1676" s="159"/>
      <c r="D1676" s="165" t="s">
        <v>278</v>
      </c>
      <c r="E1676" s="162">
        <v>28613</v>
      </c>
      <c r="F1676" s="166" t="str">
        <f t="shared" si="84"/>
        <v>Date check - OK</v>
      </c>
      <c r="G1676" s="68"/>
      <c r="H1676" s="162" t="s">
        <v>279</v>
      </c>
      <c r="I1676" s="173">
        <v>150735.53351548137</v>
      </c>
      <c r="J1676" s="168">
        <f>IFERROR(MIN('MP Calculations'!$E$30/I1676,1),"-")</f>
        <v>0.24630200300931615</v>
      </c>
      <c r="K1676" s="12"/>
      <c r="L1676" s="159">
        <v>33.493906000000003</v>
      </c>
      <c r="M1676" s="187" t="s">
        <v>280</v>
      </c>
      <c r="N1676" s="272">
        <v>192.78728599999999</v>
      </c>
      <c r="O1676" s="186">
        <f t="shared" si="85"/>
        <v>6457.1992352791167</v>
      </c>
      <c r="P1676" s="186">
        <f t="shared" si="86"/>
        <v>1590.421105479471</v>
      </c>
      <c r="Q1676" s="215">
        <f>IF(P1676="-",0,P1676/(1+'General inputs'!$H$30)^'MP Calculations'!$C$40)</f>
        <v>3532.7849158282816</v>
      </c>
    </row>
    <row r="1677" spans="3:17">
      <c r="C1677" s="159"/>
      <c r="D1677" s="165" t="s">
        <v>278</v>
      </c>
      <c r="E1677" s="162">
        <v>28613</v>
      </c>
      <c r="F1677" s="166" t="str">
        <f t="shared" si="84"/>
        <v>Date check - OK</v>
      </c>
      <c r="G1677" s="68"/>
      <c r="H1677" s="162" t="s">
        <v>279</v>
      </c>
      <c r="I1677" s="173">
        <v>150735.53351548137</v>
      </c>
      <c r="J1677" s="168">
        <f>IFERROR(MIN('MP Calculations'!$E$30/I1677,1),"-")</f>
        <v>0.24630200300931615</v>
      </c>
      <c r="K1677" s="12"/>
      <c r="L1677" s="159">
        <v>1.5587310000000001</v>
      </c>
      <c r="M1677" s="187" t="s">
        <v>280</v>
      </c>
      <c r="N1677" s="272">
        <v>192.78728599999999</v>
      </c>
      <c r="O1677" s="186">
        <f t="shared" si="85"/>
        <v>300.50351909406601</v>
      </c>
      <c r="P1677" s="186">
        <f t="shared" si="86"/>
        <v>74.014618664216741</v>
      </c>
      <c r="Q1677" s="215">
        <f>IF(P1677="-",0,P1677/(1+'General inputs'!$H$30)^'MP Calculations'!$C$40)</f>
        <v>164.40785869029227</v>
      </c>
    </row>
    <row r="1678" spans="3:17">
      <c r="C1678" s="159"/>
      <c r="D1678" s="165" t="s">
        <v>278</v>
      </c>
      <c r="E1678" s="162">
        <v>28653</v>
      </c>
      <c r="F1678" s="166" t="str">
        <f t="shared" si="84"/>
        <v>Date check - OK</v>
      </c>
      <c r="G1678" s="68"/>
      <c r="H1678" s="162" t="s">
        <v>279</v>
      </c>
      <c r="I1678" s="173">
        <v>150735.53351548137</v>
      </c>
      <c r="J1678" s="168">
        <f>IFERROR(MIN('MP Calculations'!$E$30/I1678,1),"-")</f>
        <v>0.24630200300931615</v>
      </c>
      <c r="K1678" s="12"/>
      <c r="L1678" s="159">
        <v>66.300835000000006</v>
      </c>
      <c r="M1678" s="187" t="s">
        <v>280</v>
      </c>
      <c r="N1678" s="272">
        <v>192.78728599999999</v>
      </c>
      <c r="O1678" s="186">
        <f t="shared" si="85"/>
        <v>12781.958039183812</v>
      </c>
      <c r="P1678" s="186">
        <f t="shared" si="86"/>
        <v>3148.2218674320038</v>
      </c>
      <c r="Q1678" s="215">
        <f>IF(P1678="-",0,P1678/(1+'General inputs'!$H$30)^'MP Calculations'!$C$40)</f>
        <v>6993.1106212222539</v>
      </c>
    </row>
    <row r="1679" spans="3:17">
      <c r="C1679" s="159"/>
      <c r="D1679" s="165" t="s">
        <v>278</v>
      </c>
      <c r="E1679" s="162">
        <v>28653</v>
      </c>
      <c r="F1679" s="166" t="str">
        <f t="shared" si="84"/>
        <v>Date check - OK</v>
      </c>
      <c r="G1679" s="68"/>
      <c r="H1679" s="162" t="s">
        <v>279</v>
      </c>
      <c r="I1679" s="173">
        <v>150735.53351548137</v>
      </c>
      <c r="J1679" s="168">
        <f>IFERROR(MIN('MP Calculations'!$E$30/I1679,1),"-")</f>
        <v>0.24630200300931615</v>
      </c>
      <c r="K1679" s="12"/>
      <c r="L1679" s="159">
        <v>51.813454</v>
      </c>
      <c r="M1679" s="187" t="s">
        <v>280</v>
      </c>
      <c r="N1679" s="272">
        <v>192.78728599999999</v>
      </c>
      <c r="O1679" s="186">
        <f t="shared" si="85"/>
        <v>9988.9751749458446</v>
      </c>
      <c r="P1679" s="186">
        <f t="shared" si="86"/>
        <v>2460.3045935994955</v>
      </c>
      <c r="Q1679" s="215">
        <f>IF(P1679="-",0,P1679/(1+'General inputs'!$H$30)^'MP Calculations'!$C$40)</f>
        <v>5465.0475441163089</v>
      </c>
    </row>
    <row r="1680" spans="3:17">
      <c r="C1680" s="159"/>
      <c r="D1680" s="165" t="s">
        <v>278</v>
      </c>
      <c r="E1680" s="162">
        <v>28653</v>
      </c>
      <c r="F1680" s="166" t="str">
        <f t="shared" si="84"/>
        <v>Date check - OK</v>
      </c>
      <c r="G1680" s="68"/>
      <c r="H1680" s="162" t="s">
        <v>279</v>
      </c>
      <c r="I1680" s="173">
        <v>150735.53351548137</v>
      </c>
      <c r="J1680" s="168">
        <f>IFERROR(MIN('MP Calculations'!$E$30/I1680,1),"-")</f>
        <v>0.24630200300931615</v>
      </c>
      <c r="K1680" s="12"/>
      <c r="L1680" s="159">
        <v>8.8247909999999994</v>
      </c>
      <c r="M1680" s="187" t="s">
        <v>280</v>
      </c>
      <c r="N1680" s="272">
        <v>192.78728599999999</v>
      </c>
      <c r="O1680" s="186">
        <f t="shared" si="85"/>
        <v>1701.3075064072259</v>
      </c>
      <c r="P1680" s="186">
        <f t="shared" si="86"/>
        <v>419.03544656288472</v>
      </c>
      <c r="Q1680" s="215">
        <f>IF(P1680="-",0,P1680/(1+'General inputs'!$H$30)^'MP Calculations'!$C$40)</f>
        <v>930.79883039431627</v>
      </c>
    </row>
    <row r="1681" spans="3:17">
      <c r="C1681" s="159"/>
      <c r="D1681" s="165" t="s">
        <v>278</v>
      </c>
      <c r="E1681" s="162">
        <v>28653</v>
      </c>
      <c r="F1681" s="166" t="str">
        <f t="shared" si="84"/>
        <v>Date check - OK</v>
      </c>
      <c r="G1681" s="68"/>
      <c r="H1681" s="162" t="s">
        <v>279</v>
      </c>
      <c r="I1681" s="173">
        <v>150735.53351548137</v>
      </c>
      <c r="J1681" s="168">
        <f>IFERROR(MIN('MP Calculations'!$E$30/I1681,1),"-")</f>
        <v>0.24630200300931615</v>
      </c>
      <c r="K1681" s="12"/>
      <c r="L1681" s="159">
        <v>38.493909000000002</v>
      </c>
      <c r="M1681" s="187" t="s">
        <v>280</v>
      </c>
      <c r="N1681" s="272">
        <v>192.78728599999999</v>
      </c>
      <c r="O1681" s="186">
        <f t="shared" si="85"/>
        <v>7421.1362436409745</v>
      </c>
      <c r="P1681" s="186">
        <f t="shared" si="86"/>
        <v>1827.8407214138044</v>
      </c>
      <c r="Q1681" s="215">
        <f>IF(P1681="-",0,P1681/(1+'General inputs'!$H$30)^'MP Calculations'!$C$40)</f>
        <v>4060.1624984099053</v>
      </c>
    </row>
    <row r="1682" spans="3:17">
      <c r="C1682" s="159"/>
      <c r="D1682" s="165" t="s">
        <v>278</v>
      </c>
      <c r="E1682" s="162">
        <v>28653</v>
      </c>
      <c r="F1682" s="166" t="str">
        <f t="shared" si="84"/>
        <v>Date check - OK</v>
      </c>
      <c r="G1682" s="68"/>
      <c r="H1682" s="162" t="s">
        <v>279</v>
      </c>
      <c r="I1682" s="173">
        <v>150735.53351548137</v>
      </c>
      <c r="J1682" s="168">
        <f>IFERROR(MIN('MP Calculations'!$E$30/I1682,1),"-")</f>
        <v>0.24630200300931615</v>
      </c>
      <c r="K1682" s="12"/>
      <c r="L1682" s="159">
        <v>13.455444</v>
      </c>
      <c r="M1682" s="187" t="s">
        <v>280</v>
      </c>
      <c r="N1682" s="272">
        <v>192.78728599999999</v>
      </c>
      <c r="O1682" s="186">
        <f t="shared" si="85"/>
        <v>2594.0385306849839</v>
      </c>
      <c r="P1682" s="186">
        <f t="shared" si="86"/>
        <v>638.91688599105498</v>
      </c>
      <c r="Q1682" s="215">
        <f>IF(P1682="-",0,P1682/(1+'General inputs'!$H$30)^'MP Calculations'!$C$40)</f>
        <v>1419.219054325051</v>
      </c>
    </row>
    <row r="1683" spans="3:17">
      <c r="C1683" s="159"/>
      <c r="D1683" s="165" t="s">
        <v>278</v>
      </c>
      <c r="E1683" s="162">
        <v>28653</v>
      </c>
      <c r="F1683" s="166" t="str">
        <f t="shared" si="84"/>
        <v>Date check - OK</v>
      </c>
      <c r="G1683" s="68"/>
      <c r="H1683" s="162" t="s">
        <v>279</v>
      </c>
      <c r="I1683" s="173">
        <v>150735.53351548137</v>
      </c>
      <c r="J1683" s="168">
        <f>IFERROR(MIN('MP Calculations'!$E$30/I1683,1),"-")</f>
        <v>0.24630200300931615</v>
      </c>
      <c r="K1683" s="12"/>
      <c r="L1683" s="159">
        <v>6.3521390000000002</v>
      </c>
      <c r="M1683" s="187" t="s">
        <v>280</v>
      </c>
      <c r="N1683" s="272">
        <v>192.78728599999999</v>
      </c>
      <c r="O1683" s="186">
        <f t="shared" si="85"/>
        <v>1224.6116381047541</v>
      </c>
      <c r="P1683" s="186">
        <f t="shared" si="86"/>
        <v>301.6242993737207</v>
      </c>
      <c r="Q1683" s="215">
        <f>IF(P1683="-",0,P1683/(1+'General inputs'!$H$30)^'MP Calculations'!$C$40)</f>
        <v>669.99474001164697</v>
      </c>
    </row>
    <row r="1684" spans="3:17">
      <c r="C1684" s="159"/>
      <c r="D1684" s="165" t="s">
        <v>278</v>
      </c>
      <c r="E1684" s="162">
        <v>28653</v>
      </c>
      <c r="F1684" s="166" t="str">
        <f t="shared" si="84"/>
        <v>Date check - OK</v>
      </c>
      <c r="G1684" s="68"/>
      <c r="H1684" s="162" t="s">
        <v>279</v>
      </c>
      <c r="I1684" s="173">
        <v>150735.53351548137</v>
      </c>
      <c r="J1684" s="168">
        <f>IFERROR(MIN('MP Calculations'!$E$30/I1684,1),"-")</f>
        <v>0.24630200300931615</v>
      </c>
      <c r="K1684" s="12"/>
      <c r="L1684" s="159">
        <v>45.742721000000003</v>
      </c>
      <c r="M1684" s="187" t="s">
        <v>280</v>
      </c>
      <c r="N1684" s="272">
        <v>192.78728599999999</v>
      </c>
      <c r="O1684" s="186">
        <f t="shared" si="85"/>
        <v>8818.6150358452069</v>
      </c>
      <c r="P1684" s="186">
        <f t="shared" si="86"/>
        <v>2172.0425470967466</v>
      </c>
      <c r="Q1684" s="215">
        <f>IF(P1684="-",0,P1684/(1+'General inputs'!$H$30)^'MP Calculations'!$C$40)</f>
        <v>4824.7342294966002</v>
      </c>
    </row>
    <row r="1685" spans="3:17">
      <c r="C1685" s="159"/>
      <c r="D1685" s="165" t="s">
        <v>278</v>
      </c>
      <c r="E1685" s="162">
        <v>28653</v>
      </c>
      <c r="F1685" s="166" t="str">
        <f t="shared" si="84"/>
        <v>Date check - OK</v>
      </c>
      <c r="G1685" s="68"/>
      <c r="H1685" s="162" t="s">
        <v>279</v>
      </c>
      <c r="I1685" s="173">
        <v>150735.53351548137</v>
      </c>
      <c r="J1685" s="168">
        <f>IFERROR(MIN('MP Calculations'!$E$30/I1685,1),"-")</f>
        <v>0.24630200300931615</v>
      </c>
      <c r="K1685" s="12"/>
      <c r="L1685" s="159">
        <v>9.6727050000000006</v>
      </c>
      <c r="M1685" s="187" t="s">
        <v>280</v>
      </c>
      <c r="N1685" s="272">
        <v>192.78728599999999</v>
      </c>
      <c r="O1685" s="186">
        <f t="shared" si="85"/>
        <v>1864.7745452286301</v>
      </c>
      <c r="P1685" s="186">
        <f t="shared" si="86"/>
        <v>459.29770565059823</v>
      </c>
      <c r="Q1685" s="215">
        <f>IF(P1685="-",0,P1685/(1+'General inputs'!$H$30)^'MP Calculations'!$C$40)</f>
        <v>1020.2329438452714</v>
      </c>
    </row>
    <row r="1686" spans="3:17">
      <c r="C1686" s="159"/>
      <c r="D1686" s="165" t="s">
        <v>278</v>
      </c>
      <c r="E1686" s="162">
        <v>28653</v>
      </c>
      <c r="F1686" s="166" t="str">
        <f t="shared" si="84"/>
        <v>Date check - OK</v>
      </c>
      <c r="G1686" s="68"/>
      <c r="H1686" s="162" t="s">
        <v>279</v>
      </c>
      <c r="I1686" s="173">
        <v>150735.53351548137</v>
      </c>
      <c r="J1686" s="168">
        <f>IFERROR(MIN('MP Calculations'!$E$30/I1686,1),"-")</f>
        <v>0.24630200300931615</v>
      </c>
      <c r="K1686" s="12"/>
      <c r="L1686" s="159">
        <v>70.033263000000005</v>
      </c>
      <c r="M1686" s="187" t="s">
        <v>280</v>
      </c>
      <c r="N1686" s="272">
        <v>192.78728599999999</v>
      </c>
      <c r="O1686" s="186">
        <f t="shared" si="85"/>
        <v>13501.522703494218</v>
      </c>
      <c r="P1686" s="186">
        <f t="shared" si="86"/>
        <v>3325.4520855463834</v>
      </c>
      <c r="Q1686" s="215">
        <f>IF(P1686="-",0,P1686/(1+'General inputs'!$H$30)^'MP Calculations'!$C$40)</f>
        <v>7386.7901561745257</v>
      </c>
    </row>
    <row r="1687" spans="3:17">
      <c r="C1687" s="159"/>
      <c r="D1687" s="165" t="s">
        <v>278</v>
      </c>
      <c r="E1687" s="162">
        <v>28653</v>
      </c>
      <c r="F1687" s="166" t="str">
        <f t="shared" si="84"/>
        <v>Date check - OK</v>
      </c>
      <c r="G1687" s="68"/>
      <c r="H1687" s="162" t="s">
        <v>279</v>
      </c>
      <c r="I1687" s="173">
        <v>150735.53351548137</v>
      </c>
      <c r="J1687" s="168">
        <f>IFERROR(MIN('MP Calculations'!$E$30/I1687,1),"-")</f>
        <v>0.24630200300931615</v>
      </c>
      <c r="K1687" s="12"/>
      <c r="L1687" s="159">
        <v>11.162478</v>
      </c>
      <c r="M1687" s="187" t="s">
        <v>280</v>
      </c>
      <c r="N1687" s="272">
        <v>192.78728599999999</v>
      </c>
      <c r="O1687" s="186">
        <f t="shared" si="85"/>
        <v>2151.9838386547081</v>
      </c>
      <c r="P1687" s="186">
        <f t="shared" si="86"/>
        <v>530.03792990433158</v>
      </c>
      <c r="Q1687" s="215">
        <f>IF(P1687="-",0,P1687/(1+'General inputs'!$H$30)^'MP Calculations'!$C$40)</f>
        <v>1177.3674262316565</v>
      </c>
    </row>
    <row r="1688" spans="3:17">
      <c r="C1688" s="159"/>
      <c r="D1688" s="165" t="s">
        <v>278</v>
      </c>
      <c r="E1688" s="162">
        <v>28653</v>
      </c>
      <c r="F1688" s="166" t="str">
        <f t="shared" si="84"/>
        <v>Date check - OK</v>
      </c>
      <c r="G1688" s="68"/>
      <c r="H1688" s="162" t="s">
        <v>279</v>
      </c>
      <c r="I1688" s="173">
        <v>150735.53351548137</v>
      </c>
      <c r="J1688" s="168">
        <f>IFERROR(MIN('MP Calculations'!$E$30/I1688,1),"-")</f>
        <v>0.24630200300931615</v>
      </c>
      <c r="K1688" s="12"/>
      <c r="L1688" s="159">
        <v>6.3991210000000001</v>
      </c>
      <c r="M1688" s="187" t="s">
        <v>280</v>
      </c>
      <c r="N1688" s="272">
        <v>192.78728599999999</v>
      </c>
      <c r="O1688" s="186">
        <f t="shared" si="85"/>
        <v>1233.669170375606</v>
      </c>
      <c r="P1688" s="186">
        <f t="shared" si="86"/>
        <v>303.85518771435306</v>
      </c>
      <c r="Q1688" s="215">
        <f>IF(P1688="-",0,P1688/(1+'General inputs'!$H$30)^'MP Calculations'!$C$40)</f>
        <v>674.95018775534822</v>
      </c>
    </row>
    <row r="1689" spans="3:17">
      <c r="C1689" s="159"/>
      <c r="D1689" s="165" t="s">
        <v>278</v>
      </c>
      <c r="E1689" s="162">
        <v>28653</v>
      </c>
      <c r="F1689" s="166" t="str">
        <f t="shared" si="84"/>
        <v>Date check - OK</v>
      </c>
      <c r="G1689" s="68"/>
      <c r="H1689" s="162" t="s">
        <v>279</v>
      </c>
      <c r="I1689" s="173">
        <v>150735.53351548137</v>
      </c>
      <c r="J1689" s="168">
        <f>IFERROR(MIN('MP Calculations'!$E$30/I1689,1),"-")</f>
        <v>0.24630200300931615</v>
      </c>
      <c r="K1689" s="12"/>
      <c r="L1689" s="159">
        <v>37.618237999999998</v>
      </c>
      <c r="M1689" s="187" t="s">
        <v>280</v>
      </c>
      <c r="N1689" s="272">
        <v>192.78728599999999</v>
      </c>
      <c r="O1689" s="186">
        <f t="shared" si="85"/>
        <v>7252.3180081220671</v>
      </c>
      <c r="P1689" s="186">
        <f t="shared" si="86"/>
        <v>1786.2604518609992</v>
      </c>
      <c r="Q1689" s="215">
        <f>IF(P1689="-",0,P1689/(1+'General inputs'!$H$30)^'MP Calculations'!$C$40)</f>
        <v>3967.8007028036154</v>
      </c>
    </row>
    <row r="1690" spans="3:17">
      <c r="C1690" s="159"/>
      <c r="D1690" s="165" t="s">
        <v>278</v>
      </c>
      <c r="E1690" s="162">
        <v>28653</v>
      </c>
      <c r="F1690" s="166" t="str">
        <f t="shared" si="84"/>
        <v>Date check - OK</v>
      </c>
      <c r="G1690" s="68"/>
      <c r="H1690" s="162" t="s">
        <v>279</v>
      </c>
      <c r="I1690" s="173">
        <v>150735.53351548137</v>
      </c>
      <c r="J1690" s="168">
        <f>IFERROR(MIN('MP Calculations'!$E$30/I1690,1),"-")</f>
        <v>0.24630200300931615</v>
      </c>
      <c r="K1690" s="12"/>
      <c r="L1690" s="159">
        <v>65.188524999999998</v>
      </c>
      <c r="M1690" s="187" t="s">
        <v>280</v>
      </c>
      <c r="N1690" s="272">
        <v>192.78728599999999</v>
      </c>
      <c r="O1690" s="186">
        <f t="shared" si="85"/>
        <v>12567.518813093149</v>
      </c>
      <c r="P1690" s="186">
        <f t="shared" si="86"/>
        <v>3095.405056522106</v>
      </c>
      <c r="Q1690" s="215">
        <f>IF(P1690="-",0,P1690/(1+'General inputs'!$H$30)^'MP Calculations'!$C$40)</f>
        <v>6875.7892198388199</v>
      </c>
    </row>
    <row r="1691" spans="3:17">
      <c r="C1691" s="159"/>
      <c r="D1691" s="165" t="s">
        <v>278</v>
      </c>
      <c r="E1691" s="162">
        <v>28653</v>
      </c>
      <c r="F1691" s="166" t="str">
        <f t="shared" si="84"/>
        <v>Date check - OK</v>
      </c>
      <c r="G1691" s="68"/>
      <c r="H1691" s="162" t="s">
        <v>279</v>
      </c>
      <c r="I1691" s="173">
        <v>150735.53351548137</v>
      </c>
      <c r="J1691" s="168">
        <f>IFERROR(MIN('MP Calculations'!$E$30/I1691,1),"-")</f>
        <v>0.24630200300931615</v>
      </c>
      <c r="K1691" s="12"/>
      <c r="L1691" s="159">
        <v>63.250915999999997</v>
      </c>
      <c r="M1691" s="187" t="s">
        <v>280</v>
      </c>
      <c r="N1691" s="272">
        <v>192.78728599999999</v>
      </c>
      <c r="O1691" s="186">
        <f t="shared" si="85"/>
        <v>12193.972432653974</v>
      </c>
      <c r="P1691" s="186">
        <f t="shared" si="86"/>
        <v>3003.3998348030573</v>
      </c>
      <c r="Q1691" s="215">
        <f>IF(P1691="-",0,P1691/(1+'General inputs'!$H$30)^'MP Calculations'!$C$40)</f>
        <v>6671.4190323792527</v>
      </c>
    </row>
    <row r="1692" spans="3:17">
      <c r="C1692" s="159"/>
      <c r="D1692" s="165" t="s">
        <v>278</v>
      </c>
      <c r="E1692" s="162">
        <v>28653</v>
      </c>
      <c r="F1692" s="166" t="str">
        <f t="shared" si="84"/>
        <v>Date check - OK</v>
      </c>
      <c r="G1692" s="68"/>
      <c r="H1692" s="162" t="s">
        <v>279</v>
      </c>
      <c r="I1692" s="173">
        <v>150735.53351548137</v>
      </c>
      <c r="J1692" s="168">
        <f>IFERROR(MIN('MP Calculations'!$E$30/I1692,1),"-")</f>
        <v>0.24630200300931615</v>
      </c>
      <c r="K1692" s="12"/>
      <c r="L1692" s="159">
        <v>4.7168710000000003</v>
      </c>
      <c r="M1692" s="187" t="s">
        <v>280</v>
      </c>
      <c r="N1692" s="272">
        <v>192.78728599999999</v>
      </c>
      <c r="O1692" s="186">
        <f t="shared" si="85"/>
        <v>909.35275850210598</v>
      </c>
      <c r="P1692" s="186">
        <f t="shared" si="86"/>
        <v>223.97540586111566</v>
      </c>
      <c r="Q1692" s="215">
        <f>IF(P1692="-",0,P1692/(1+'General inputs'!$H$30)^'MP Calculations'!$C$40)</f>
        <v>497.5141065574096</v>
      </c>
    </row>
    <row r="1693" spans="3:17">
      <c r="C1693" s="159"/>
      <c r="D1693" s="165" t="s">
        <v>278</v>
      </c>
      <c r="E1693" s="162">
        <v>28653</v>
      </c>
      <c r="F1693" s="166" t="str">
        <f t="shared" si="84"/>
        <v>Date check - OK</v>
      </c>
      <c r="G1693" s="68"/>
      <c r="H1693" s="162" t="s">
        <v>279</v>
      </c>
      <c r="I1693" s="173">
        <v>150735.53351548137</v>
      </c>
      <c r="J1693" s="168">
        <f>IFERROR(MIN('MP Calculations'!$E$30/I1693,1),"-")</f>
        <v>0.24630200300931615</v>
      </c>
      <c r="K1693" s="12"/>
      <c r="L1693" s="159">
        <v>61.526414000000003</v>
      </c>
      <c r="M1693" s="187" t="s">
        <v>280</v>
      </c>
      <c r="N1693" s="272">
        <v>192.78728599999999</v>
      </c>
      <c r="O1693" s="186">
        <f t="shared" si="85"/>
        <v>11861.510372372404</v>
      </c>
      <c r="P1693" s="186">
        <f t="shared" si="86"/>
        <v>2921.5137634311027</v>
      </c>
      <c r="Q1693" s="215">
        <f>IF(P1693="-",0,P1693/(1+'General inputs'!$H$30)^'MP Calculations'!$C$40)</f>
        <v>6489.5264023313966</v>
      </c>
    </row>
    <row r="1694" spans="3:17">
      <c r="C1694" s="159"/>
      <c r="D1694" s="165" t="s">
        <v>278</v>
      </c>
      <c r="E1694" s="162">
        <v>28653</v>
      </c>
      <c r="F1694" s="166" t="str">
        <f t="shared" si="84"/>
        <v>Date check - OK</v>
      </c>
      <c r="G1694" s="68"/>
      <c r="H1694" s="162" t="s">
        <v>279</v>
      </c>
      <c r="I1694" s="173">
        <v>150735.53351548137</v>
      </c>
      <c r="J1694" s="168">
        <f>IFERROR(MIN('MP Calculations'!$E$30/I1694,1),"-")</f>
        <v>0.24630200300931615</v>
      </c>
      <c r="K1694" s="12"/>
      <c r="L1694" s="159">
        <v>24.667045000000002</v>
      </c>
      <c r="M1694" s="187" t="s">
        <v>280</v>
      </c>
      <c r="N1694" s="272">
        <v>192.78728599999999</v>
      </c>
      <c r="O1694" s="186">
        <f t="shared" si="85"/>
        <v>4755.4926591898702</v>
      </c>
      <c r="P1694" s="186">
        <f t="shared" si="86"/>
        <v>1171.2873672545643</v>
      </c>
      <c r="Q1694" s="215">
        <f>IF(P1694="-",0,P1694/(1+'General inputs'!$H$30)^'MP Calculations'!$C$40)</f>
        <v>2601.7677512457767</v>
      </c>
    </row>
    <row r="1695" spans="3:17">
      <c r="C1695" s="159"/>
      <c r="D1695" s="165" t="s">
        <v>278</v>
      </c>
      <c r="E1695" s="162">
        <v>28653</v>
      </c>
      <c r="F1695" s="166" t="str">
        <f t="shared" si="84"/>
        <v>Date check - OK</v>
      </c>
      <c r="G1695" s="68"/>
      <c r="H1695" s="162" t="s">
        <v>279</v>
      </c>
      <c r="I1695" s="173">
        <v>150735.53351548137</v>
      </c>
      <c r="J1695" s="168">
        <f>IFERROR(MIN('MP Calculations'!$E$30/I1695,1),"-")</f>
        <v>0.24630200300931615</v>
      </c>
      <c r="K1695" s="12"/>
      <c r="L1695" s="159">
        <v>5.6420589999999997</v>
      </c>
      <c r="M1695" s="187" t="s">
        <v>280</v>
      </c>
      <c r="N1695" s="272">
        <v>192.78728599999999</v>
      </c>
      <c r="O1695" s="186">
        <f t="shared" si="85"/>
        <v>1087.717242061874</v>
      </c>
      <c r="P1695" s="186">
        <f t="shared" si="86"/>
        <v>267.90693542760874</v>
      </c>
      <c r="Q1695" s="215">
        <f>IF(P1695="-",0,P1695/(1+'General inputs'!$H$30)^'MP Calculations'!$C$40)</f>
        <v>595.0987301813409</v>
      </c>
    </row>
    <row r="1696" spans="3:17">
      <c r="C1696" s="159"/>
      <c r="D1696" s="165" t="s">
        <v>278</v>
      </c>
      <c r="E1696" s="162">
        <v>28653</v>
      </c>
      <c r="F1696" s="166" t="str">
        <f t="shared" si="84"/>
        <v>Date check - OK</v>
      </c>
      <c r="G1696" s="68"/>
      <c r="H1696" s="162" t="s">
        <v>279</v>
      </c>
      <c r="I1696" s="173">
        <v>150735.53351548137</v>
      </c>
      <c r="J1696" s="168">
        <f>IFERROR(MIN('MP Calculations'!$E$30/I1696,1),"-")</f>
        <v>0.24630200300931615</v>
      </c>
      <c r="K1696" s="12"/>
      <c r="L1696" s="159">
        <v>23.954442</v>
      </c>
      <c r="M1696" s="187" t="s">
        <v>280</v>
      </c>
      <c r="N1696" s="272">
        <v>192.78728599999999</v>
      </c>
      <c r="O1696" s="186">
        <f t="shared" si="85"/>
        <v>4618.1118608244124</v>
      </c>
      <c r="P1696" s="186">
        <f t="shared" si="86"/>
        <v>1137.450201442133</v>
      </c>
      <c r="Q1696" s="215">
        <f>IF(P1696="-",0,P1696/(1+'General inputs'!$H$30)^'MP Calculations'!$C$40)</f>
        <v>2526.6056268469688</v>
      </c>
    </row>
    <row r="1697" spans="3:17">
      <c r="C1697" s="159"/>
      <c r="D1697" s="165" t="s">
        <v>278</v>
      </c>
      <c r="E1697" s="162">
        <v>28653</v>
      </c>
      <c r="F1697" s="166" t="str">
        <f t="shared" si="84"/>
        <v>Date check - OK</v>
      </c>
      <c r="G1697" s="68"/>
      <c r="H1697" s="162" t="s">
        <v>279</v>
      </c>
      <c r="I1697" s="173">
        <v>150735.53351548137</v>
      </c>
      <c r="J1697" s="168">
        <f>IFERROR(MIN('MP Calculations'!$E$30/I1697,1),"-")</f>
        <v>0.24630200300931615</v>
      </c>
      <c r="K1697" s="12"/>
      <c r="L1697" s="159">
        <v>9.3982069999999993</v>
      </c>
      <c r="M1697" s="187" t="s">
        <v>280</v>
      </c>
      <c r="N1697" s="272">
        <v>192.78728599999999</v>
      </c>
      <c r="O1697" s="186">
        <f t="shared" si="85"/>
        <v>1811.8548207962019</v>
      </c>
      <c r="P1697" s="186">
        <f t="shared" si="86"/>
        <v>446.26347152419009</v>
      </c>
      <c r="Q1697" s="215">
        <f>IF(P1697="-",0,P1697/(1+'General inputs'!$H$30)^'MP Calculations'!$C$40)</f>
        <v>991.28014288425368</v>
      </c>
    </row>
    <row r="1698" spans="3:17">
      <c r="C1698" s="159"/>
      <c r="D1698" s="165" t="s">
        <v>278</v>
      </c>
      <c r="E1698" s="162">
        <v>28653</v>
      </c>
      <c r="F1698" s="166" t="str">
        <f t="shared" si="84"/>
        <v>Date check - OK</v>
      </c>
      <c r="G1698" s="68"/>
      <c r="H1698" s="162" t="s">
        <v>279</v>
      </c>
      <c r="I1698" s="173">
        <v>150735.53351548137</v>
      </c>
      <c r="J1698" s="168">
        <f>IFERROR(MIN('MP Calculations'!$E$30/I1698,1),"-")</f>
        <v>0.24630200300931615</v>
      </c>
      <c r="K1698" s="12"/>
      <c r="L1698" s="159">
        <v>7.1987740000000002</v>
      </c>
      <c r="M1698" s="187" t="s">
        <v>280</v>
      </c>
      <c r="N1698" s="272">
        <v>192.78728599999999</v>
      </c>
      <c r="O1698" s="186">
        <f t="shared" si="85"/>
        <v>1387.832101987364</v>
      </c>
      <c r="P1698" s="186">
        <f t="shared" si="86"/>
        <v>341.82582656011726</v>
      </c>
      <c r="Q1698" s="215">
        <f>IF(P1698="-",0,P1698/(1+'General inputs'!$H$30)^'MP Calculations'!$C$40)</f>
        <v>759.29395035791936</v>
      </c>
    </row>
    <row r="1699" spans="3:17">
      <c r="C1699" s="159"/>
      <c r="D1699" s="165" t="s">
        <v>278</v>
      </c>
      <c r="E1699" s="162">
        <v>28653</v>
      </c>
      <c r="F1699" s="166" t="str">
        <f t="shared" si="84"/>
        <v>Date check - OK</v>
      </c>
      <c r="G1699" s="68"/>
      <c r="H1699" s="162" t="s">
        <v>279</v>
      </c>
      <c r="I1699" s="173">
        <v>150735.53351548137</v>
      </c>
      <c r="J1699" s="168">
        <f>IFERROR(MIN('MP Calculations'!$E$30/I1699,1),"-")</f>
        <v>0.24630200300931615</v>
      </c>
      <c r="K1699" s="12"/>
      <c r="L1699" s="159">
        <v>41.206131999999997</v>
      </c>
      <c r="M1699" s="187" t="s">
        <v>280</v>
      </c>
      <c r="N1699" s="272">
        <v>192.78728599999999</v>
      </c>
      <c r="O1699" s="186">
        <f t="shared" si="85"/>
        <v>7944.0183548377508</v>
      </c>
      <c r="P1699" s="186">
        <f t="shared" si="86"/>
        <v>1956.6276327393105</v>
      </c>
      <c r="Q1699" s="215">
        <f>IF(P1699="-",0,P1699/(1+'General inputs'!$H$30)^'MP Calculations'!$C$40)</f>
        <v>4346.2354485985907</v>
      </c>
    </row>
    <row r="1700" spans="3:17">
      <c r="C1700" s="159"/>
      <c r="D1700" s="165" t="s">
        <v>278</v>
      </c>
      <c r="E1700" s="162">
        <v>28653</v>
      </c>
      <c r="F1700" s="166" t="str">
        <f t="shared" si="84"/>
        <v>Date check - OK</v>
      </c>
      <c r="G1700" s="68"/>
      <c r="H1700" s="162" t="s">
        <v>279</v>
      </c>
      <c r="I1700" s="173">
        <v>150735.53351548137</v>
      </c>
      <c r="J1700" s="168">
        <f>IFERROR(MIN('MP Calculations'!$E$30/I1700,1),"-")</f>
        <v>0.24630200300931615</v>
      </c>
      <c r="K1700" s="12"/>
      <c r="L1700" s="159">
        <v>53.457014000000001</v>
      </c>
      <c r="M1700" s="187" t="s">
        <v>280</v>
      </c>
      <c r="N1700" s="272">
        <v>192.78728599999999</v>
      </c>
      <c r="O1700" s="186">
        <f t="shared" si="85"/>
        <v>10305.832646724004</v>
      </c>
      <c r="P1700" s="186">
        <f t="shared" si="86"/>
        <v>2538.3472235669242</v>
      </c>
      <c r="Q1700" s="215">
        <f>IF(P1700="-",0,P1700/(1+'General inputs'!$H$30)^'MP Calculations'!$C$40)</f>
        <v>5638.4027800287386</v>
      </c>
    </row>
    <row r="1701" spans="3:17">
      <c r="C1701" s="159"/>
      <c r="D1701" s="165" t="s">
        <v>278</v>
      </c>
      <c r="E1701" s="162">
        <v>28653</v>
      </c>
      <c r="F1701" s="166" t="str">
        <f t="shared" si="84"/>
        <v>Date check - OK</v>
      </c>
      <c r="G1701" s="68"/>
      <c r="H1701" s="162" t="s">
        <v>279</v>
      </c>
      <c r="I1701" s="173">
        <v>150735.53351548137</v>
      </c>
      <c r="J1701" s="168">
        <f>IFERROR(MIN('MP Calculations'!$E$30/I1701,1),"-")</f>
        <v>0.24630200300931615</v>
      </c>
      <c r="K1701" s="12"/>
      <c r="L1701" s="159">
        <v>30.816704000000001</v>
      </c>
      <c r="M1701" s="187" t="s">
        <v>280</v>
      </c>
      <c r="N1701" s="272">
        <v>192.78728599999999</v>
      </c>
      <c r="O1701" s="186">
        <f t="shared" si="85"/>
        <v>5941.0687276253439</v>
      </c>
      <c r="P1701" s="186">
        <f t="shared" si="86"/>
        <v>1463.2971276301316</v>
      </c>
      <c r="Q1701" s="215">
        <f>IF(P1701="-",0,P1701/(1+'General inputs'!$H$30)^'MP Calculations'!$C$40)</f>
        <v>3250.4058214872002</v>
      </c>
    </row>
    <row r="1702" spans="3:17">
      <c r="C1702" s="159"/>
      <c r="D1702" s="165" t="s">
        <v>278</v>
      </c>
      <c r="E1702" s="162">
        <v>28653</v>
      </c>
      <c r="F1702" s="166" t="str">
        <f t="shared" si="84"/>
        <v>Date check - OK</v>
      </c>
      <c r="G1702" s="68"/>
      <c r="H1702" s="162" t="s">
        <v>279</v>
      </c>
      <c r="I1702" s="173">
        <v>150735.53351548137</v>
      </c>
      <c r="J1702" s="168">
        <f>IFERROR(MIN('MP Calculations'!$E$30/I1702,1),"-")</f>
        <v>0.24630200300931615</v>
      </c>
      <c r="K1702" s="12"/>
      <c r="L1702" s="159">
        <v>93.624485000000007</v>
      </c>
      <c r="M1702" s="187" t="s">
        <v>280</v>
      </c>
      <c r="N1702" s="272">
        <v>192.78728599999999</v>
      </c>
      <c r="O1702" s="186">
        <f t="shared" si="85"/>
        <v>18049.610366297711</v>
      </c>
      <c r="P1702" s="186">
        <f t="shared" si="86"/>
        <v>4445.6551867568432</v>
      </c>
      <c r="Q1702" s="215">
        <f>IF(P1702="-",0,P1702/(1+'General inputs'!$H$30)^'MP Calculations'!$C$40)</f>
        <v>9875.0849888989123</v>
      </c>
    </row>
    <row r="1703" spans="3:17">
      <c r="C1703" s="159"/>
      <c r="D1703" s="165" t="s">
        <v>278</v>
      </c>
      <c r="E1703" s="162">
        <v>28653</v>
      </c>
      <c r="F1703" s="166" t="str">
        <f t="shared" si="84"/>
        <v>Date check - OK</v>
      </c>
      <c r="G1703" s="68"/>
      <c r="H1703" s="162" t="s">
        <v>279</v>
      </c>
      <c r="I1703" s="173">
        <v>150735.53351548137</v>
      </c>
      <c r="J1703" s="168">
        <f>IFERROR(MIN('MP Calculations'!$E$30/I1703,1),"-")</f>
        <v>0.24630200300931615</v>
      </c>
      <c r="K1703" s="12"/>
      <c r="L1703" s="159">
        <v>32.012135999999998</v>
      </c>
      <c r="M1703" s="187" t="s">
        <v>280</v>
      </c>
      <c r="N1703" s="272">
        <v>192.78728599999999</v>
      </c>
      <c r="O1703" s="186">
        <f t="shared" si="85"/>
        <v>6171.5328185028957</v>
      </c>
      <c r="P1703" s="186">
        <f t="shared" si="86"/>
        <v>1520.0608948349936</v>
      </c>
      <c r="Q1703" s="215">
        <f>IF(P1703="-",0,P1703/(1+'General inputs'!$H$30)^'MP Calculations'!$C$40)</f>
        <v>3376.4945534941039</v>
      </c>
    </row>
    <row r="1704" spans="3:17">
      <c r="C1704" s="159"/>
      <c r="D1704" s="165" t="s">
        <v>278</v>
      </c>
      <c r="E1704" s="162">
        <v>28653</v>
      </c>
      <c r="F1704" s="166" t="str">
        <f t="shared" si="84"/>
        <v>Date check - OK</v>
      </c>
      <c r="G1704" s="68"/>
      <c r="H1704" s="162" t="s">
        <v>279</v>
      </c>
      <c r="I1704" s="173">
        <v>150735.53351548137</v>
      </c>
      <c r="J1704" s="168">
        <f>IFERROR(MIN('MP Calculations'!$E$30/I1704,1),"-")</f>
        <v>0.24630200300931615</v>
      </c>
      <c r="K1704" s="12"/>
      <c r="L1704" s="159">
        <v>70.489422000000005</v>
      </c>
      <c r="M1704" s="187" t="s">
        <v>280</v>
      </c>
      <c r="N1704" s="272">
        <v>192.78728599999999</v>
      </c>
      <c r="O1704" s="186">
        <f t="shared" si="85"/>
        <v>13589.464359088692</v>
      </c>
      <c r="P1704" s="186">
        <f t="shared" si="86"/>
        <v>3347.1122914672574</v>
      </c>
      <c r="Q1704" s="215">
        <f>IF(P1704="-",0,P1704/(1+'General inputs'!$H$30)^'MP Calculations'!$C$40)</f>
        <v>7434.9037334449486</v>
      </c>
    </row>
    <row r="1705" spans="3:17">
      <c r="C1705" s="159"/>
      <c r="D1705" s="165" t="s">
        <v>278</v>
      </c>
      <c r="E1705" s="162">
        <v>28653</v>
      </c>
      <c r="F1705" s="166" t="str">
        <f t="shared" si="84"/>
        <v>Date check - OK</v>
      </c>
      <c r="G1705" s="68"/>
      <c r="H1705" s="162" t="s">
        <v>279</v>
      </c>
      <c r="I1705" s="173">
        <v>150735.53351548137</v>
      </c>
      <c r="J1705" s="168">
        <f>IFERROR(MIN('MP Calculations'!$E$30/I1705,1),"-")</f>
        <v>0.24630200300931615</v>
      </c>
      <c r="K1705" s="12"/>
      <c r="L1705" s="159">
        <v>64.044625999999994</v>
      </c>
      <c r="M1705" s="187" t="s">
        <v>280</v>
      </c>
      <c r="N1705" s="272">
        <v>192.78728599999999</v>
      </c>
      <c r="O1705" s="186">
        <f t="shared" si="85"/>
        <v>12346.989629425034</v>
      </c>
      <c r="P1705" s="186">
        <f t="shared" si="86"/>
        <v>3041.0882768626402</v>
      </c>
      <c r="Q1705" s="215">
        <f>IF(P1705="-",0,P1705/(1+'General inputs'!$H$30)^'MP Calculations'!$C$40)</f>
        <v>6755.1359543632716</v>
      </c>
    </row>
    <row r="1706" spans="3:17">
      <c r="C1706" s="159"/>
      <c r="D1706" s="165" t="s">
        <v>278</v>
      </c>
      <c r="E1706" s="162">
        <v>28653</v>
      </c>
      <c r="F1706" s="166" t="str">
        <f t="shared" si="84"/>
        <v>Date check - OK</v>
      </c>
      <c r="G1706" s="68"/>
      <c r="H1706" s="162" t="s">
        <v>279</v>
      </c>
      <c r="I1706" s="173">
        <v>150735.53351548137</v>
      </c>
      <c r="J1706" s="168">
        <f>IFERROR(MIN('MP Calculations'!$E$30/I1706,1),"-")</f>
        <v>0.24630200300931615</v>
      </c>
      <c r="K1706" s="12"/>
      <c r="L1706" s="159">
        <v>2.278152</v>
      </c>
      <c r="M1706" s="187" t="s">
        <v>280</v>
      </c>
      <c r="N1706" s="272">
        <v>192.78728599999999</v>
      </c>
      <c r="O1706" s="186">
        <f t="shared" si="85"/>
        <v>439.19874117547198</v>
      </c>
      <c r="P1706" s="186">
        <f t="shared" si="86"/>
        <v>108.17552967068896</v>
      </c>
      <c r="Q1706" s="215">
        <f>IF(P1706="-",0,P1706/(1+'General inputs'!$H$30)^'MP Calculations'!$C$40)</f>
        <v>240.28911472922954</v>
      </c>
    </row>
    <row r="1707" spans="3:17">
      <c r="C1707" s="159"/>
      <c r="D1707" s="165" t="s">
        <v>278</v>
      </c>
      <c r="E1707" s="162">
        <v>28677</v>
      </c>
      <c r="F1707" s="166" t="str">
        <f t="shared" si="84"/>
        <v>Date check - OK</v>
      </c>
      <c r="G1707" s="68"/>
      <c r="H1707" s="162" t="s">
        <v>279</v>
      </c>
      <c r="I1707" s="173">
        <v>150735.53351548137</v>
      </c>
      <c r="J1707" s="168">
        <f>IFERROR(MIN('MP Calculations'!$E$30/I1707,1),"-")</f>
        <v>0.24630200300931615</v>
      </c>
      <c r="K1707" s="12"/>
      <c r="L1707" s="159">
        <v>14.752583</v>
      </c>
      <c r="M1707" s="187" t="s">
        <v>280</v>
      </c>
      <c r="N1707" s="272">
        <v>192.78728599999999</v>
      </c>
      <c r="O1707" s="186">
        <f t="shared" si="85"/>
        <v>2844.110438059738</v>
      </c>
      <c r="P1707" s="186">
        <f t="shared" si="86"/>
        <v>700.51009767381709</v>
      </c>
      <c r="Q1707" s="215">
        <f>IF(P1707="-",0,P1707/(1+'General inputs'!$H$30)^'MP Calculations'!$C$40)</f>
        <v>1556.0353782537256</v>
      </c>
    </row>
    <row r="1708" spans="3:17">
      <c r="C1708" s="159"/>
      <c r="D1708" s="165" t="s">
        <v>278</v>
      </c>
      <c r="E1708" s="162">
        <v>28677</v>
      </c>
      <c r="F1708" s="166" t="str">
        <f t="shared" si="84"/>
        <v>Date check - OK</v>
      </c>
      <c r="G1708" s="68"/>
      <c r="H1708" s="162" t="s">
        <v>279</v>
      </c>
      <c r="I1708" s="173">
        <v>150735.53351548137</v>
      </c>
      <c r="J1708" s="168">
        <f>IFERROR(MIN('MP Calculations'!$E$30/I1708,1),"-")</f>
        <v>0.24630200300931615</v>
      </c>
      <c r="K1708" s="12"/>
      <c r="L1708" s="159">
        <v>0.50012000000000001</v>
      </c>
      <c r="M1708" s="187" t="s">
        <v>280</v>
      </c>
      <c r="N1708" s="272">
        <v>192.78728599999999</v>
      </c>
      <c r="O1708" s="186">
        <f t="shared" si="85"/>
        <v>96.41677747432</v>
      </c>
      <c r="P1708" s="186">
        <f t="shared" si="86"/>
        <v>23.747645415628529</v>
      </c>
      <c r="Q1708" s="215">
        <f>IF(P1708="-",0,P1708/(1+'General inputs'!$H$30)^'MP Calculations'!$C$40)</f>
        <v>52.750383669914157</v>
      </c>
    </row>
    <row r="1709" spans="3:17">
      <c r="C1709" s="159"/>
      <c r="D1709" s="165" t="s">
        <v>278</v>
      </c>
      <c r="E1709" s="162">
        <v>28677</v>
      </c>
      <c r="F1709" s="166" t="str">
        <f t="shared" si="84"/>
        <v>Date check - OK</v>
      </c>
      <c r="G1709" s="68"/>
      <c r="H1709" s="162" t="s">
        <v>279</v>
      </c>
      <c r="I1709" s="173">
        <v>150735.53351548137</v>
      </c>
      <c r="J1709" s="168">
        <f>IFERROR(MIN('MP Calculations'!$E$30/I1709,1),"-")</f>
        <v>0.24630200300931615</v>
      </c>
      <c r="K1709" s="12"/>
      <c r="L1709" s="159">
        <v>14.194298</v>
      </c>
      <c r="M1709" s="187" t="s">
        <v>280</v>
      </c>
      <c r="N1709" s="272">
        <v>192.78728599999999</v>
      </c>
      <c r="O1709" s="186">
        <f t="shared" si="85"/>
        <v>2736.4801880952277</v>
      </c>
      <c r="P1709" s="186">
        <f t="shared" si="86"/>
        <v>674.00055152316486</v>
      </c>
      <c r="Q1709" s="215">
        <f>IF(P1709="-",0,P1709/(1+'General inputs'!$H$30)^'MP Calculations'!$C$40)</f>
        <v>1497.1500148466273</v>
      </c>
    </row>
    <row r="1710" spans="3:17">
      <c r="C1710" s="159"/>
      <c r="D1710" s="165" t="s">
        <v>278</v>
      </c>
      <c r="E1710" s="162">
        <v>28677</v>
      </c>
      <c r="F1710" s="166" t="str">
        <f t="shared" si="84"/>
        <v>Date check - OK</v>
      </c>
      <c r="G1710" s="68"/>
      <c r="H1710" s="162" t="s">
        <v>279</v>
      </c>
      <c r="I1710" s="173">
        <v>150735.53351548137</v>
      </c>
      <c r="J1710" s="168">
        <f>IFERROR(MIN('MP Calculations'!$E$30/I1710,1),"-")</f>
        <v>0.24630200300931615</v>
      </c>
      <c r="K1710" s="12"/>
      <c r="L1710" s="159">
        <v>56.827057000000003</v>
      </c>
      <c r="M1710" s="187" t="s">
        <v>280</v>
      </c>
      <c r="N1710" s="272">
        <v>192.78728599999999</v>
      </c>
      <c r="O1710" s="186">
        <f t="shared" si="85"/>
        <v>10955.534090397303</v>
      </c>
      <c r="P1710" s="186">
        <f t="shared" si="86"/>
        <v>2698.369990501702</v>
      </c>
      <c r="Q1710" s="215">
        <f>IF(P1710="-",0,P1710/(1+'General inputs'!$H$30)^'MP Calculations'!$C$40)</f>
        <v>5993.8595928618761</v>
      </c>
    </row>
    <row r="1711" spans="3:17">
      <c r="C1711" s="159"/>
      <c r="D1711" s="165" t="s">
        <v>278</v>
      </c>
      <c r="E1711" s="162">
        <v>28677</v>
      </c>
      <c r="F1711" s="166" t="str">
        <f t="shared" si="84"/>
        <v>Date check - OK</v>
      </c>
      <c r="G1711" s="68"/>
      <c r="H1711" s="162" t="s">
        <v>279</v>
      </c>
      <c r="I1711" s="173">
        <v>150735.53351548137</v>
      </c>
      <c r="J1711" s="168">
        <f>IFERROR(MIN('MP Calculations'!$E$30/I1711,1),"-")</f>
        <v>0.24630200300931615</v>
      </c>
      <c r="K1711" s="12"/>
      <c r="L1711" s="159">
        <v>7.3942600000000001</v>
      </c>
      <c r="M1711" s="187" t="s">
        <v>280</v>
      </c>
      <c r="N1711" s="272">
        <v>192.78728599999999</v>
      </c>
      <c r="O1711" s="186">
        <f t="shared" si="85"/>
        <v>1425.51931737836</v>
      </c>
      <c r="P1711" s="186">
        <f t="shared" si="86"/>
        <v>351.10826319876315</v>
      </c>
      <c r="Q1711" s="215">
        <f>IF(P1711="-",0,P1711/(1+'General inputs'!$H$30)^'MP Calculations'!$C$40)</f>
        <v>779.91292480824507</v>
      </c>
    </row>
    <row r="1712" spans="3:17">
      <c r="C1712" s="159"/>
      <c r="D1712" s="165" t="s">
        <v>278</v>
      </c>
      <c r="E1712" s="162">
        <v>28677</v>
      </c>
      <c r="F1712" s="166" t="str">
        <f t="shared" si="84"/>
        <v>Date check - OK</v>
      </c>
      <c r="G1712" s="68"/>
      <c r="H1712" s="162" t="s">
        <v>279</v>
      </c>
      <c r="I1712" s="173">
        <v>150735.53351548137</v>
      </c>
      <c r="J1712" s="168">
        <f>IFERROR(MIN('MP Calculations'!$E$30/I1712,1),"-")</f>
        <v>0.24630200300931615</v>
      </c>
      <c r="K1712" s="12"/>
      <c r="L1712" s="159">
        <v>27.141200000000001</v>
      </c>
      <c r="M1712" s="187" t="s">
        <v>280</v>
      </c>
      <c r="N1712" s="272">
        <v>192.78728599999999</v>
      </c>
      <c r="O1712" s="186">
        <f t="shared" si="85"/>
        <v>5232.4782867832</v>
      </c>
      <c r="P1712" s="186">
        <f t="shared" si="86"/>
        <v>1288.7698827374572</v>
      </c>
      <c r="Q1712" s="215">
        <f>IF(P1712="-",0,P1712/(1+'General inputs'!$H$30)^'MP Calculations'!$C$40)</f>
        <v>2862.7303712346525</v>
      </c>
    </row>
    <row r="1713" spans="3:17">
      <c r="C1713" s="159"/>
      <c r="D1713" s="165" t="s">
        <v>278</v>
      </c>
      <c r="E1713" s="162">
        <v>28677</v>
      </c>
      <c r="F1713" s="166" t="str">
        <f t="shared" si="84"/>
        <v>Date check - OK</v>
      </c>
      <c r="G1713" s="68"/>
      <c r="H1713" s="162" t="s">
        <v>279</v>
      </c>
      <c r="I1713" s="173">
        <v>150735.53351548137</v>
      </c>
      <c r="J1713" s="168">
        <f>IFERROR(MIN('MP Calculations'!$E$30/I1713,1),"-")</f>
        <v>0.24630200300931615</v>
      </c>
      <c r="K1713" s="12"/>
      <c r="L1713" s="159">
        <v>0.30402600000000002</v>
      </c>
      <c r="M1713" s="187" t="s">
        <v>280</v>
      </c>
      <c r="N1713" s="272">
        <v>192.78728599999999</v>
      </c>
      <c r="O1713" s="186">
        <f t="shared" si="85"/>
        <v>58.612347413436005</v>
      </c>
      <c r="P1713" s="186">
        <f t="shared" si="86"/>
        <v>14.436338569007198</v>
      </c>
      <c r="Q1713" s="215">
        <f>IF(P1713="-",0,P1713/(1+'General inputs'!$H$30)^'MP Calculations'!$C$40)</f>
        <v>32.067280144024082</v>
      </c>
    </row>
    <row r="1714" spans="3:17">
      <c r="C1714" s="159"/>
      <c r="D1714" s="165" t="s">
        <v>278</v>
      </c>
      <c r="E1714" s="162">
        <v>28677</v>
      </c>
      <c r="F1714" s="166" t="str">
        <f t="shared" si="84"/>
        <v>Date check - OK</v>
      </c>
      <c r="G1714" s="68"/>
      <c r="H1714" s="162" t="s">
        <v>279</v>
      </c>
      <c r="I1714" s="173">
        <v>150735.53351548137</v>
      </c>
      <c r="J1714" s="168">
        <f>IFERROR(MIN('MP Calculations'!$E$30/I1714,1),"-")</f>
        <v>0.24630200300931615</v>
      </c>
      <c r="K1714" s="12"/>
      <c r="L1714" s="159">
        <v>1.0014270000000001</v>
      </c>
      <c r="M1714" s="187" t="s">
        <v>280</v>
      </c>
      <c r="N1714" s="272">
        <v>192.78728599999999</v>
      </c>
      <c r="O1714" s="186">
        <f t="shared" si="85"/>
        <v>193.062393457122</v>
      </c>
      <c r="P1714" s="186">
        <f t="shared" si="86"/>
        <v>47.551654214261845</v>
      </c>
      <c r="Q1714" s="215">
        <f>IF(P1714="-",0,P1714/(1+'General inputs'!$H$30)^'MP Calculations'!$C$40)</f>
        <v>105.62596670281359</v>
      </c>
    </row>
    <row r="1715" spans="3:17">
      <c r="C1715" s="159"/>
      <c r="D1715" s="165" t="s">
        <v>278</v>
      </c>
      <c r="E1715" s="162">
        <v>28677</v>
      </c>
      <c r="F1715" s="166" t="str">
        <f t="shared" si="84"/>
        <v>Date check - OK</v>
      </c>
      <c r="G1715" s="68"/>
      <c r="H1715" s="162" t="s">
        <v>279</v>
      </c>
      <c r="I1715" s="173">
        <v>150735.53351548137</v>
      </c>
      <c r="J1715" s="168">
        <f>IFERROR(MIN('MP Calculations'!$E$30/I1715,1),"-")</f>
        <v>0.24630200300931615</v>
      </c>
      <c r="K1715" s="12"/>
      <c r="L1715" s="159">
        <v>30.522134999999999</v>
      </c>
      <c r="M1715" s="187" t="s">
        <v>280</v>
      </c>
      <c r="N1715" s="272">
        <v>192.78728599999999</v>
      </c>
      <c r="O1715" s="186">
        <f t="shared" si="85"/>
        <v>5884.2795695756095</v>
      </c>
      <c r="P1715" s="186">
        <f t="shared" si="86"/>
        <v>1449.3098442532694</v>
      </c>
      <c r="Q1715" s="215">
        <f>IF(P1715="-",0,P1715/(1+'General inputs'!$H$30)^'MP Calculations'!$C$40)</f>
        <v>3219.3360227043818</v>
      </c>
    </row>
    <row r="1716" spans="3:17">
      <c r="C1716" s="159"/>
      <c r="D1716" s="165" t="s">
        <v>278</v>
      </c>
      <c r="E1716" s="162">
        <v>28677</v>
      </c>
      <c r="F1716" s="166" t="str">
        <f t="shared" si="84"/>
        <v>Date check - OK</v>
      </c>
      <c r="G1716" s="68"/>
      <c r="H1716" s="162" t="s">
        <v>279</v>
      </c>
      <c r="I1716" s="173">
        <v>150735.53351548137</v>
      </c>
      <c r="J1716" s="168">
        <f>IFERROR(MIN('MP Calculations'!$E$30/I1716,1),"-")</f>
        <v>0.24630200300931615</v>
      </c>
      <c r="K1716" s="12"/>
      <c r="L1716" s="159">
        <v>14.517766999999999</v>
      </c>
      <c r="M1716" s="187" t="s">
        <v>280</v>
      </c>
      <c r="N1716" s="272">
        <v>192.78728599999999</v>
      </c>
      <c r="O1716" s="186">
        <f t="shared" si="85"/>
        <v>2798.8408987103617</v>
      </c>
      <c r="P1716" s="186">
        <f t="shared" si="86"/>
        <v>689.36011945675659</v>
      </c>
      <c r="Q1716" s="215">
        <f>IF(P1716="-",0,P1716/(1+'General inputs'!$H$30)^'MP Calculations'!$C$40)</f>
        <v>1531.2680542278224</v>
      </c>
    </row>
    <row r="1717" spans="3:17">
      <c r="C1717" s="159"/>
      <c r="D1717" s="165" t="s">
        <v>278</v>
      </c>
      <c r="E1717" s="162">
        <v>28677</v>
      </c>
      <c r="F1717" s="166" t="str">
        <f t="shared" si="84"/>
        <v>Date check - OK</v>
      </c>
      <c r="G1717" s="68"/>
      <c r="H1717" s="162" t="s">
        <v>279</v>
      </c>
      <c r="I1717" s="173">
        <v>150735.53351548137</v>
      </c>
      <c r="J1717" s="168">
        <f>IFERROR(MIN('MP Calculations'!$E$30/I1717,1),"-")</f>
        <v>0.24630200300931615</v>
      </c>
      <c r="K1717" s="12"/>
      <c r="L1717" s="159">
        <v>4.6665929999999998</v>
      </c>
      <c r="M1717" s="187" t="s">
        <v>280</v>
      </c>
      <c r="N1717" s="272">
        <v>192.78728599999999</v>
      </c>
      <c r="O1717" s="186">
        <f t="shared" si="85"/>
        <v>899.65979933659798</v>
      </c>
      <c r="P1717" s="186">
        <f t="shared" si="86"/>
        <v>221.58801060356353</v>
      </c>
      <c r="Q1717" s="215">
        <f>IF(P1717="-",0,P1717/(1+'General inputs'!$H$30)^'MP Calculations'!$C$40)</f>
        <v>492.21101171985873</v>
      </c>
    </row>
    <row r="1718" spans="3:17">
      <c r="C1718" s="159"/>
      <c r="D1718" s="165" t="s">
        <v>278</v>
      </c>
      <c r="E1718" s="162">
        <v>28677</v>
      </c>
      <c r="F1718" s="166" t="str">
        <f t="shared" si="84"/>
        <v>Date check - OK</v>
      </c>
      <c r="G1718" s="68"/>
      <c r="H1718" s="162" t="s">
        <v>279</v>
      </c>
      <c r="I1718" s="173">
        <v>150735.53351548137</v>
      </c>
      <c r="J1718" s="168">
        <f>IFERROR(MIN('MP Calculations'!$E$30/I1718,1),"-")</f>
        <v>0.24630200300931615</v>
      </c>
      <c r="K1718" s="12"/>
      <c r="L1718" s="159">
        <v>0.57637799999999995</v>
      </c>
      <c r="M1718" s="187" t="s">
        <v>280</v>
      </c>
      <c r="N1718" s="272">
        <v>192.78728599999999</v>
      </c>
      <c r="O1718" s="186">
        <f t="shared" si="85"/>
        <v>111.11835033010799</v>
      </c>
      <c r="P1718" s="186">
        <f t="shared" si="86"/>
        <v>27.368672257396504</v>
      </c>
      <c r="Q1718" s="215">
        <f>IF(P1718="-",0,P1718/(1+'General inputs'!$H$30)^'MP Calculations'!$C$40)</f>
        <v>60.793730782407785</v>
      </c>
    </row>
    <row r="1719" spans="3:17">
      <c r="C1719" s="159"/>
      <c r="D1719" s="165" t="s">
        <v>278</v>
      </c>
      <c r="E1719" s="162">
        <v>28677</v>
      </c>
      <c r="F1719" s="166" t="str">
        <f t="shared" si="84"/>
        <v>Date check - OK</v>
      </c>
      <c r="G1719" s="68"/>
      <c r="H1719" s="162" t="s">
        <v>279</v>
      </c>
      <c r="I1719" s="173">
        <v>150735.53351548137</v>
      </c>
      <c r="J1719" s="168">
        <f>IFERROR(MIN('MP Calculations'!$E$30/I1719,1),"-")</f>
        <v>0.24630200300931615</v>
      </c>
      <c r="K1719" s="12"/>
      <c r="L1719" s="159">
        <v>18.528729999999999</v>
      </c>
      <c r="M1719" s="187" t="s">
        <v>280</v>
      </c>
      <c r="N1719" s="272">
        <v>192.78728599999999</v>
      </c>
      <c r="O1719" s="186">
        <f t="shared" si="85"/>
        <v>3572.1035697267798</v>
      </c>
      <c r="P1719" s="186">
        <f t="shared" si="86"/>
        <v>879.81626418043425</v>
      </c>
      <c r="Q1719" s="215">
        <f>IF(P1719="-",0,P1719/(1+'General inputs'!$H$30)^'MP Calculations'!$C$40)</f>
        <v>1954.3261945458059</v>
      </c>
    </row>
    <row r="1720" spans="3:17">
      <c r="C1720" s="159"/>
      <c r="D1720" s="165" t="s">
        <v>278</v>
      </c>
      <c r="E1720" s="162">
        <v>28677</v>
      </c>
      <c r="F1720" s="166" t="str">
        <f t="shared" si="84"/>
        <v>Date check - OK</v>
      </c>
      <c r="G1720" s="68"/>
      <c r="H1720" s="162" t="s">
        <v>279</v>
      </c>
      <c r="I1720" s="173">
        <v>150735.53351548137</v>
      </c>
      <c r="J1720" s="168">
        <f>IFERROR(MIN('MP Calculations'!$E$30/I1720,1),"-")</f>
        <v>0.24630200300931615</v>
      </c>
      <c r="K1720" s="12"/>
      <c r="L1720" s="159">
        <v>1.410005</v>
      </c>
      <c r="M1720" s="187" t="s">
        <v>280</v>
      </c>
      <c r="N1720" s="272">
        <v>192.78728599999999</v>
      </c>
      <c r="O1720" s="186">
        <f t="shared" si="85"/>
        <v>271.83103719642997</v>
      </c>
      <c r="P1720" s="186">
        <f t="shared" si="86"/>
        <v>66.952528941580624</v>
      </c>
      <c r="Q1720" s="215">
        <f>IF(P1720="-",0,P1720/(1+'General inputs'!$H$30)^'MP Calculations'!$C$40)</f>
        <v>148.72091643305069</v>
      </c>
    </row>
    <row r="1721" spans="3:17">
      <c r="C1721" s="159"/>
      <c r="D1721" s="165" t="s">
        <v>278</v>
      </c>
      <c r="E1721" s="162">
        <v>28677</v>
      </c>
      <c r="F1721" s="166" t="str">
        <f t="shared" si="84"/>
        <v>Date check - OK</v>
      </c>
      <c r="G1721" s="68"/>
      <c r="H1721" s="162" t="s">
        <v>279</v>
      </c>
      <c r="I1721" s="173">
        <v>150735.53351548137</v>
      </c>
      <c r="J1721" s="168">
        <f>IFERROR(MIN('MP Calculations'!$E$30/I1721,1),"-")</f>
        <v>0.24630200300931615</v>
      </c>
      <c r="K1721" s="12"/>
      <c r="L1721" s="159">
        <v>30.403891999999999</v>
      </c>
      <c r="M1721" s="187" t="s">
        <v>280</v>
      </c>
      <c r="N1721" s="272">
        <v>192.78728599999999</v>
      </c>
      <c r="O1721" s="186">
        <f t="shared" si="85"/>
        <v>5861.4838225171115</v>
      </c>
      <c r="P1721" s="186">
        <f t="shared" si="86"/>
        <v>1443.6952060926676</v>
      </c>
      <c r="Q1721" s="215">
        <f>IF(P1721="-",0,P1721/(1+'General inputs'!$H$30)^'MP Calculations'!$C$40)</f>
        <v>3206.8642886879825</v>
      </c>
    </row>
    <row r="1722" spans="3:17">
      <c r="C1722" s="159"/>
      <c r="D1722" s="165" t="s">
        <v>278</v>
      </c>
      <c r="E1722" s="162">
        <v>28677</v>
      </c>
      <c r="F1722" s="166" t="str">
        <f t="shared" si="84"/>
        <v>Date check - OK</v>
      </c>
      <c r="G1722" s="68"/>
      <c r="H1722" s="162" t="s">
        <v>279</v>
      </c>
      <c r="I1722" s="173">
        <v>150735.53351548137</v>
      </c>
      <c r="J1722" s="168">
        <f>IFERROR(MIN('MP Calculations'!$E$30/I1722,1),"-")</f>
        <v>0.24630200300931615</v>
      </c>
      <c r="K1722" s="12"/>
      <c r="L1722" s="159">
        <v>14.824703</v>
      </c>
      <c r="M1722" s="187" t="s">
        <v>280</v>
      </c>
      <c r="N1722" s="272">
        <v>192.78728599999999</v>
      </c>
      <c r="O1722" s="186">
        <f t="shared" si="85"/>
        <v>2858.0142571260576</v>
      </c>
      <c r="P1722" s="186">
        <f t="shared" si="86"/>
        <v>703.93463615933069</v>
      </c>
      <c r="Q1722" s="215">
        <f>IF(P1722="-",0,P1722/(1+'General inputs'!$H$30)^'MP Calculations'!$C$40)</f>
        <v>1563.642267940749</v>
      </c>
    </row>
    <row r="1723" spans="3:17">
      <c r="C1723" s="159"/>
      <c r="D1723" s="165" t="s">
        <v>278</v>
      </c>
      <c r="E1723" s="162">
        <v>28677</v>
      </c>
      <c r="F1723" s="166" t="str">
        <f t="shared" si="84"/>
        <v>Date check - OK</v>
      </c>
      <c r="G1723" s="68"/>
      <c r="H1723" s="162" t="s">
        <v>279</v>
      </c>
      <c r="I1723" s="173">
        <v>150735.53351548137</v>
      </c>
      <c r="J1723" s="168">
        <f>IFERROR(MIN('MP Calculations'!$E$30/I1723,1),"-")</f>
        <v>0.24630200300931615</v>
      </c>
      <c r="K1723" s="12"/>
      <c r="L1723" s="159">
        <v>5.7323399999999998</v>
      </c>
      <c r="M1723" s="187" t="s">
        <v>280</v>
      </c>
      <c r="N1723" s="272">
        <v>192.78728599999999</v>
      </c>
      <c r="O1723" s="186">
        <f t="shared" si="85"/>
        <v>1105.12227102924</v>
      </c>
      <c r="P1723" s="186">
        <f t="shared" si="86"/>
        <v>272.19382892470617</v>
      </c>
      <c r="Q1723" s="215">
        <f>IF(P1723="-",0,P1723/(1+'General inputs'!$H$30)^'MP Calculations'!$C$40)</f>
        <v>604.62115957449362</v>
      </c>
    </row>
    <row r="1724" spans="3:17">
      <c r="C1724" s="159"/>
      <c r="D1724" s="165" t="s">
        <v>278</v>
      </c>
      <c r="E1724" s="162">
        <v>28677</v>
      </c>
      <c r="F1724" s="166" t="str">
        <f t="shared" si="84"/>
        <v>Date check - OK</v>
      </c>
      <c r="G1724" s="68"/>
      <c r="H1724" s="162" t="s">
        <v>279</v>
      </c>
      <c r="I1724" s="173">
        <v>150735.53351548137</v>
      </c>
      <c r="J1724" s="168">
        <f>IFERROR(MIN('MP Calculations'!$E$30/I1724,1),"-")</f>
        <v>0.24630200300931615</v>
      </c>
      <c r="K1724" s="12"/>
      <c r="L1724" s="159">
        <v>0.74712900000000004</v>
      </c>
      <c r="M1724" s="187" t="s">
        <v>280</v>
      </c>
      <c r="N1724" s="272">
        <v>192.78728599999999</v>
      </c>
      <c r="O1724" s="186">
        <f t="shared" si="85"/>
        <v>144.036972201894</v>
      </c>
      <c r="P1724" s="186">
        <f t="shared" si="86"/>
        <v>35.476594760723685</v>
      </c>
      <c r="Q1724" s="215">
        <f>IF(P1724="-",0,P1724/(1+'General inputs'!$H$30)^'MP Calculations'!$C$40)</f>
        <v>78.803769897063304</v>
      </c>
    </row>
    <row r="1725" spans="3:17">
      <c r="C1725" s="159"/>
      <c r="D1725" s="165" t="s">
        <v>278</v>
      </c>
      <c r="E1725" s="162">
        <v>28753</v>
      </c>
      <c r="F1725" s="166" t="str">
        <f t="shared" si="84"/>
        <v>Date check - OK</v>
      </c>
      <c r="G1725" s="68"/>
      <c r="H1725" s="162" t="s">
        <v>279</v>
      </c>
      <c r="I1725" s="173">
        <v>150735.53351548137</v>
      </c>
      <c r="J1725" s="168">
        <f>IFERROR(MIN('MP Calculations'!$E$30/I1725,1),"-")</f>
        <v>0.24630200300931615</v>
      </c>
      <c r="K1725" s="12"/>
      <c r="L1725" s="159">
        <v>71.484666000000004</v>
      </c>
      <c r="M1725" s="187" t="s">
        <v>280</v>
      </c>
      <c r="N1725" s="272">
        <v>192.78728599999999</v>
      </c>
      <c r="O1725" s="186">
        <f t="shared" si="85"/>
        <v>13781.334748756477</v>
      </c>
      <c r="P1725" s="186">
        <f t="shared" si="86"/>
        <v>3394.3703527606112</v>
      </c>
      <c r="Q1725" s="215">
        <f>IF(P1725="-",0,P1725/(1+'General inputs'!$H$30)^'MP Calculations'!$C$40)</f>
        <v>7539.877545420436</v>
      </c>
    </row>
    <row r="1726" spans="3:17">
      <c r="C1726" s="159"/>
      <c r="D1726" s="165" t="s">
        <v>278</v>
      </c>
      <c r="E1726" s="162">
        <v>28753</v>
      </c>
      <c r="F1726" s="166" t="str">
        <f t="shared" si="84"/>
        <v>Date check - OK</v>
      </c>
      <c r="G1726" s="68"/>
      <c r="H1726" s="162" t="s">
        <v>279</v>
      </c>
      <c r="I1726" s="173">
        <v>150735.53351548137</v>
      </c>
      <c r="J1726" s="168">
        <f>IFERROR(MIN('MP Calculations'!$E$30/I1726,1),"-")</f>
        <v>0.24630200300931615</v>
      </c>
      <c r="K1726" s="12"/>
      <c r="L1726" s="159">
        <v>44.954594999999998</v>
      </c>
      <c r="M1726" s="187" t="s">
        <v>280</v>
      </c>
      <c r="N1726" s="272">
        <v>192.78728599999999</v>
      </c>
      <c r="O1726" s="186">
        <f t="shared" si="85"/>
        <v>8666.6743632791695</v>
      </c>
      <c r="P1726" s="186">
        <f t="shared" si="86"/>
        <v>2134.619255105149</v>
      </c>
      <c r="Q1726" s="215">
        <f>IF(P1726="-",0,P1726/(1+'General inputs'!$H$30)^'MP Calculations'!$C$40)</f>
        <v>4741.606282443423</v>
      </c>
    </row>
    <row r="1727" spans="3:17">
      <c r="C1727" s="159"/>
      <c r="D1727" s="165" t="s">
        <v>278</v>
      </c>
      <c r="E1727" s="162">
        <v>28753</v>
      </c>
      <c r="F1727" s="166" t="str">
        <f t="shared" si="84"/>
        <v>Date check - OK</v>
      </c>
      <c r="G1727" s="68"/>
      <c r="H1727" s="162" t="s">
        <v>279</v>
      </c>
      <c r="I1727" s="173">
        <v>150735.53351548137</v>
      </c>
      <c r="J1727" s="168">
        <f>IFERROR(MIN('MP Calculations'!$E$30/I1727,1),"-")</f>
        <v>0.24630200300931615</v>
      </c>
      <c r="K1727" s="12"/>
      <c r="L1727" s="159">
        <v>0.79980099999999998</v>
      </c>
      <c r="M1727" s="187" t="s">
        <v>280</v>
      </c>
      <c r="N1727" s="272">
        <v>192.78728599999999</v>
      </c>
      <c r="O1727" s="186">
        <f t="shared" si="85"/>
        <v>154.19146413008599</v>
      </c>
      <c r="P1727" s="186">
        <f t="shared" si="86"/>
        <v>37.9776664621793</v>
      </c>
      <c r="Q1727" s="215">
        <f>IF(P1727="-",0,P1727/(1+'General inputs'!$H$30)^'MP Calculations'!$C$40)</f>
        <v>84.3593729696493</v>
      </c>
    </row>
    <row r="1728" spans="3:17">
      <c r="C1728" s="159"/>
      <c r="D1728" s="165" t="s">
        <v>278</v>
      </c>
      <c r="E1728" s="162">
        <v>28753</v>
      </c>
      <c r="F1728" s="166" t="str">
        <f t="shared" si="84"/>
        <v>Date check - OK</v>
      </c>
      <c r="G1728" s="68"/>
      <c r="H1728" s="162" t="s">
        <v>279</v>
      </c>
      <c r="I1728" s="173">
        <v>150735.53351548137</v>
      </c>
      <c r="J1728" s="168">
        <f>IFERROR(MIN('MP Calculations'!$E$30/I1728,1),"-")</f>
        <v>0.24630200300931615</v>
      </c>
      <c r="K1728" s="12"/>
      <c r="L1728" s="159">
        <v>1.999914</v>
      </c>
      <c r="M1728" s="187" t="s">
        <v>280</v>
      </c>
      <c r="N1728" s="272">
        <v>192.78728599999999</v>
      </c>
      <c r="O1728" s="186">
        <f t="shared" si="85"/>
        <v>385.55799229340397</v>
      </c>
      <c r="P1728" s="186">
        <f t="shared" si="86"/>
        <v>94.96370577811588</v>
      </c>
      <c r="Q1728" s="215">
        <f>IF(P1728="-",0,P1728/(1+'General inputs'!$H$30)^'MP Calculations'!$C$40)</f>
        <v>210.94183557312786</v>
      </c>
    </row>
    <row r="1729" spans="3:17">
      <c r="C1729" s="159"/>
      <c r="D1729" s="165" t="s">
        <v>278</v>
      </c>
      <c r="E1729" s="162">
        <v>28753</v>
      </c>
      <c r="F1729" s="166" t="str">
        <f t="shared" si="84"/>
        <v>Date check - OK</v>
      </c>
      <c r="G1729" s="68"/>
      <c r="H1729" s="162" t="s">
        <v>279</v>
      </c>
      <c r="I1729" s="173">
        <v>150735.53351548137</v>
      </c>
      <c r="J1729" s="168">
        <f>IFERROR(MIN('MP Calculations'!$E$30/I1729,1),"-")</f>
        <v>0.24630200300931615</v>
      </c>
      <c r="K1729" s="12"/>
      <c r="L1729" s="159">
        <v>17.604344000000001</v>
      </c>
      <c r="M1729" s="187" t="s">
        <v>280</v>
      </c>
      <c r="N1729" s="272">
        <v>192.78728599999999</v>
      </c>
      <c r="O1729" s="186">
        <f t="shared" si="85"/>
        <v>3393.8937015703841</v>
      </c>
      <c r="P1729" s="186">
        <f t="shared" si="86"/>
        <v>835.92281669748786</v>
      </c>
      <c r="Q1729" s="215">
        <f>IF(P1729="-",0,P1729/(1+'General inputs'!$H$30)^'MP Calculations'!$C$40)</f>
        <v>1856.8261622353662</v>
      </c>
    </row>
    <row r="1730" spans="3:17">
      <c r="C1730" s="159"/>
      <c r="D1730" s="165" t="s">
        <v>278</v>
      </c>
      <c r="E1730" s="162">
        <v>28753</v>
      </c>
      <c r="F1730" s="166" t="str">
        <f t="shared" ref="F1730:F1793" si="87">IF(E1730="","-",IF(OR(E1730&lt;$E$15,E1730&gt;$E$16),"ERROR - date outside of range","Date check - OK"))</f>
        <v>Date check - OK</v>
      </c>
      <c r="G1730" s="68"/>
      <c r="H1730" s="162" t="s">
        <v>279</v>
      </c>
      <c r="I1730" s="173">
        <v>150735.53351548137</v>
      </c>
      <c r="J1730" s="168">
        <f>IFERROR(MIN('MP Calculations'!$E$30/I1730,1),"-")</f>
        <v>0.24630200300931615</v>
      </c>
      <c r="K1730" s="12"/>
      <c r="L1730" s="159">
        <v>30.393765999999999</v>
      </c>
      <c r="M1730" s="187" t="s">
        <v>280</v>
      </c>
      <c r="N1730" s="272">
        <v>192.78728599999999</v>
      </c>
      <c r="O1730" s="186">
        <f t="shared" ref="O1730:O1793" si="88">IF(N1730="","-",L1730*N1730)</f>
        <v>5859.5316584590755</v>
      </c>
      <c r="P1730" s="186">
        <f t="shared" ref="P1730:P1793" si="89">IF(O1730="-","-",IF(OR(E1730&lt;$E$15,E1730&gt;$E$16),0,O1730*J1730))</f>
        <v>1443.2143841749705</v>
      </c>
      <c r="Q1730" s="215">
        <f>IF(P1730="-",0,P1730/(1+'General inputs'!$H$30)^'MP Calculations'!$C$40)</f>
        <v>3205.7962442485646</v>
      </c>
    </row>
    <row r="1731" spans="3:17">
      <c r="C1731" s="159"/>
      <c r="D1731" s="165" t="s">
        <v>278</v>
      </c>
      <c r="E1731" s="162">
        <v>28753</v>
      </c>
      <c r="F1731" s="166" t="str">
        <f t="shared" si="87"/>
        <v>Date check - OK</v>
      </c>
      <c r="G1731" s="68"/>
      <c r="H1731" s="162" t="s">
        <v>279</v>
      </c>
      <c r="I1731" s="173">
        <v>150735.53351548137</v>
      </c>
      <c r="J1731" s="168">
        <f>IFERROR(MIN('MP Calculations'!$E$30/I1731,1),"-")</f>
        <v>0.24630200300931615</v>
      </c>
      <c r="K1731" s="12"/>
      <c r="L1731" s="159">
        <v>0.69951799999999997</v>
      </c>
      <c r="M1731" s="187" t="s">
        <v>280</v>
      </c>
      <c r="N1731" s="272">
        <v>192.78728599999999</v>
      </c>
      <c r="O1731" s="186">
        <f t="shared" si="88"/>
        <v>134.85817672814798</v>
      </c>
      <c r="P1731" s="186">
        <f t="shared" si="89"/>
        <v>33.21583905032719</v>
      </c>
      <c r="Q1731" s="215">
        <f>IF(P1731="-",0,P1731/(1+'General inputs'!$H$30)^'MP Calculations'!$C$40)</f>
        <v>73.781978093279619</v>
      </c>
    </row>
    <row r="1732" spans="3:17">
      <c r="C1732" s="159"/>
      <c r="D1732" s="165" t="s">
        <v>289</v>
      </c>
      <c r="E1732" s="162">
        <v>28794</v>
      </c>
      <c r="F1732" s="166" t="str">
        <f t="shared" si="87"/>
        <v>Date check - OK</v>
      </c>
      <c r="G1732" s="68"/>
      <c r="H1732" s="162" t="s">
        <v>279</v>
      </c>
      <c r="I1732" s="173">
        <v>150735.53351548137</v>
      </c>
      <c r="J1732" s="168">
        <f>IFERROR(MIN('MP Calculations'!$E$30/I1732,1),"-")</f>
        <v>0.24630200300931615</v>
      </c>
      <c r="K1732" s="12"/>
      <c r="L1732" s="159">
        <v>5.1261060000000001</v>
      </c>
      <c r="M1732" s="187" t="s">
        <v>280</v>
      </c>
      <c r="N1732" s="272">
        <v>315.45229399999999</v>
      </c>
      <c r="O1732" s="186">
        <f t="shared" si="88"/>
        <v>1617.0418969871639</v>
      </c>
      <c r="P1732" s="186">
        <f t="shared" si="89"/>
        <v>398.28065817792276</v>
      </c>
      <c r="Q1732" s="215">
        <f>IF(P1732="-",0,P1732/(1+'General inputs'!$H$30)^'MP Calculations'!$C$40)</f>
        <v>884.69644714186506</v>
      </c>
    </row>
    <row r="1733" spans="3:17">
      <c r="C1733" s="159"/>
      <c r="D1733" s="165" t="s">
        <v>289</v>
      </c>
      <c r="E1733" s="162">
        <v>28794</v>
      </c>
      <c r="F1733" s="166" t="str">
        <f t="shared" si="87"/>
        <v>Date check - OK</v>
      </c>
      <c r="G1733" s="68"/>
      <c r="H1733" s="162" t="s">
        <v>279</v>
      </c>
      <c r="I1733" s="173">
        <v>150735.53351548137</v>
      </c>
      <c r="J1733" s="168">
        <f>IFERROR(MIN('MP Calculations'!$E$30/I1733,1),"-")</f>
        <v>0.24630200300931615</v>
      </c>
      <c r="K1733" s="12"/>
      <c r="L1733" s="159">
        <v>6.4582790000000001</v>
      </c>
      <c r="M1733" s="187" t="s">
        <v>280</v>
      </c>
      <c r="N1733" s="272">
        <v>315.45229399999999</v>
      </c>
      <c r="O1733" s="186">
        <f t="shared" si="88"/>
        <v>2037.278925842026</v>
      </c>
      <c r="P1733" s="186">
        <f t="shared" si="89"/>
        <v>501.78588012355902</v>
      </c>
      <c r="Q1733" s="215">
        <f>IF(P1733="-",0,P1733/(1+'General inputs'!$H$30)^'MP Calculations'!$C$40)</f>
        <v>1114.6114586688057</v>
      </c>
    </row>
    <row r="1734" spans="3:17">
      <c r="C1734" s="159"/>
      <c r="D1734" s="165" t="s">
        <v>289</v>
      </c>
      <c r="E1734" s="162">
        <v>28794</v>
      </c>
      <c r="F1734" s="166" t="str">
        <f t="shared" si="87"/>
        <v>Date check - OK</v>
      </c>
      <c r="G1734" s="68"/>
      <c r="H1734" s="162" t="s">
        <v>279</v>
      </c>
      <c r="I1734" s="173">
        <v>150735.53351548137</v>
      </c>
      <c r="J1734" s="168">
        <f>IFERROR(MIN('MP Calculations'!$E$30/I1734,1),"-")</f>
        <v>0.24630200300931615</v>
      </c>
      <c r="K1734" s="12"/>
      <c r="L1734" s="159">
        <v>14.468503</v>
      </c>
      <c r="M1734" s="187" t="s">
        <v>280</v>
      </c>
      <c r="N1734" s="272">
        <v>315.45229399999999</v>
      </c>
      <c r="O1734" s="186">
        <f t="shared" si="88"/>
        <v>4564.1224620958819</v>
      </c>
      <c r="P1734" s="186">
        <f t="shared" si="89"/>
        <v>1124.1525043940273</v>
      </c>
      <c r="Q1734" s="215">
        <f>IF(P1734="-",0,P1734/(1+'General inputs'!$H$30)^'MP Calculations'!$C$40)</f>
        <v>2497.0675985946091</v>
      </c>
    </row>
    <row r="1735" spans="3:17">
      <c r="C1735" s="159"/>
      <c r="D1735" s="165" t="s">
        <v>289</v>
      </c>
      <c r="E1735" s="162">
        <v>28794</v>
      </c>
      <c r="F1735" s="166" t="str">
        <f t="shared" si="87"/>
        <v>Date check - OK</v>
      </c>
      <c r="G1735" s="68"/>
      <c r="H1735" s="162" t="s">
        <v>279</v>
      </c>
      <c r="I1735" s="173">
        <v>150735.53351548137</v>
      </c>
      <c r="J1735" s="168">
        <f>IFERROR(MIN('MP Calculations'!$E$30/I1735,1),"-")</f>
        <v>0.24630200300931615</v>
      </c>
      <c r="K1735" s="12"/>
      <c r="L1735" s="159">
        <v>2.8108089999999999</v>
      </c>
      <c r="M1735" s="187" t="s">
        <v>280</v>
      </c>
      <c r="N1735" s="272">
        <v>315.45229399999999</v>
      </c>
      <c r="O1735" s="186">
        <f t="shared" si="88"/>
        <v>886.67614704584594</v>
      </c>
      <c r="P1735" s="186">
        <f t="shared" si="89"/>
        <v>218.3901110379748</v>
      </c>
      <c r="Q1735" s="215">
        <f>IF(P1735="-",0,P1735/(1+'General inputs'!$H$30)^'MP Calculations'!$C$40)</f>
        <v>485.10755257389889</v>
      </c>
    </row>
    <row r="1736" spans="3:17">
      <c r="C1736" s="159"/>
      <c r="D1736" s="165" t="s">
        <v>278</v>
      </c>
      <c r="E1736" s="162">
        <v>28811</v>
      </c>
      <c r="F1736" s="166" t="str">
        <f t="shared" si="87"/>
        <v>Date check - OK</v>
      </c>
      <c r="G1736" s="68"/>
      <c r="H1736" s="162" t="s">
        <v>279</v>
      </c>
      <c r="I1736" s="173">
        <v>150735.53351548137</v>
      </c>
      <c r="J1736" s="168">
        <f>IFERROR(MIN('MP Calculations'!$E$30/I1736,1),"-")</f>
        <v>0.24630200300931615</v>
      </c>
      <c r="K1736" s="12"/>
      <c r="L1736" s="159">
        <v>16.835971000000001</v>
      </c>
      <c r="M1736" s="187" t="s">
        <v>280</v>
      </c>
      <c r="N1736" s="272">
        <v>192.78728599999999</v>
      </c>
      <c r="O1736" s="186">
        <f t="shared" si="88"/>
        <v>3245.7611562647062</v>
      </c>
      <c r="P1736" s="186">
        <f t="shared" si="89"/>
        <v>799.4374740778311</v>
      </c>
      <c r="Q1736" s="215">
        <f>IF(P1736="-",0,P1736/(1+'General inputs'!$H$30)^'MP Calculations'!$C$40)</f>
        <v>1775.7816718098625</v>
      </c>
    </row>
    <row r="1737" spans="3:17">
      <c r="C1737" s="159"/>
      <c r="D1737" s="165" t="s">
        <v>278</v>
      </c>
      <c r="E1737" s="162">
        <v>28811</v>
      </c>
      <c r="F1737" s="166" t="str">
        <f t="shared" si="87"/>
        <v>Date check - OK</v>
      </c>
      <c r="G1737" s="68"/>
      <c r="H1737" s="162" t="s">
        <v>279</v>
      </c>
      <c r="I1737" s="173">
        <v>150735.53351548137</v>
      </c>
      <c r="J1737" s="168">
        <f>IFERROR(MIN('MP Calculations'!$E$30/I1737,1),"-")</f>
        <v>0.24630200300931615</v>
      </c>
      <c r="K1737" s="12"/>
      <c r="L1737" s="159">
        <v>0.70190699999999995</v>
      </c>
      <c r="M1737" s="187" t="s">
        <v>280</v>
      </c>
      <c r="N1737" s="272">
        <v>192.78728599999999</v>
      </c>
      <c r="O1737" s="186">
        <f t="shared" si="88"/>
        <v>135.318745554402</v>
      </c>
      <c r="P1737" s="186">
        <f t="shared" si="89"/>
        <v>33.329278074757205</v>
      </c>
      <c r="Q1737" s="215">
        <f>IF(P1737="-",0,P1737/(1+'General inputs'!$H$30)^'MP Calculations'!$C$40)</f>
        <v>74.033958951048618</v>
      </c>
    </row>
    <row r="1738" spans="3:17">
      <c r="C1738" s="159"/>
      <c r="D1738" s="165" t="s">
        <v>278</v>
      </c>
      <c r="E1738" s="162">
        <v>28811</v>
      </c>
      <c r="F1738" s="166" t="str">
        <f t="shared" si="87"/>
        <v>Date check - OK</v>
      </c>
      <c r="G1738" s="68"/>
      <c r="H1738" s="162" t="s">
        <v>279</v>
      </c>
      <c r="I1738" s="173">
        <v>150735.53351548137</v>
      </c>
      <c r="J1738" s="168">
        <f>IFERROR(MIN('MP Calculations'!$E$30/I1738,1),"-")</f>
        <v>0.24630200300931615</v>
      </c>
      <c r="K1738" s="12"/>
      <c r="L1738" s="159">
        <v>2.4908540000000001</v>
      </c>
      <c r="M1738" s="187" t="s">
        <v>280</v>
      </c>
      <c r="N1738" s="272">
        <v>192.78728599999999</v>
      </c>
      <c r="O1738" s="186">
        <f t="shared" si="88"/>
        <v>480.20498248224402</v>
      </c>
      <c r="P1738" s="186">
        <f t="shared" si="89"/>
        <v>118.27544904043027</v>
      </c>
      <c r="Q1738" s="215">
        <f>IF(P1738="-",0,P1738/(1+'General inputs'!$H$30)^'MP Calculations'!$C$40)</f>
        <v>262.723954582381</v>
      </c>
    </row>
    <row r="1739" spans="3:17">
      <c r="C1739" s="159"/>
      <c r="D1739" s="165" t="s">
        <v>278</v>
      </c>
      <c r="E1739" s="162">
        <v>28811</v>
      </c>
      <c r="F1739" s="166" t="str">
        <f t="shared" si="87"/>
        <v>Date check - OK</v>
      </c>
      <c r="G1739" s="68"/>
      <c r="H1739" s="162" t="s">
        <v>279</v>
      </c>
      <c r="I1739" s="173">
        <v>150735.53351548137</v>
      </c>
      <c r="J1739" s="168">
        <f>IFERROR(MIN('MP Calculations'!$E$30/I1739,1),"-")</f>
        <v>0.24630200300931615</v>
      </c>
      <c r="K1739" s="12"/>
      <c r="L1739" s="159">
        <v>10.438237000000001</v>
      </c>
      <c r="M1739" s="187" t="s">
        <v>280</v>
      </c>
      <c r="N1739" s="272">
        <v>192.78728599999999</v>
      </c>
      <c r="O1739" s="186">
        <f t="shared" si="88"/>
        <v>2012.3593818547822</v>
      </c>
      <c r="P1739" s="186">
        <f t="shared" si="89"/>
        <v>495.64814652542213</v>
      </c>
      <c r="Q1739" s="215">
        <f>IF(P1739="-",0,P1739/(1+'General inputs'!$H$30)^'MP Calculations'!$C$40)</f>
        <v>1100.9777785081458</v>
      </c>
    </row>
    <row r="1740" spans="3:17">
      <c r="C1740" s="159"/>
      <c r="D1740" s="165" t="s">
        <v>278</v>
      </c>
      <c r="E1740" s="162">
        <v>28811</v>
      </c>
      <c r="F1740" s="166" t="str">
        <f t="shared" si="87"/>
        <v>Date check - OK</v>
      </c>
      <c r="G1740" s="68"/>
      <c r="H1740" s="162" t="s">
        <v>279</v>
      </c>
      <c r="I1740" s="173">
        <v>150735.53351548137</v>
      </c>
      <c r="J1740" s="168">
        <f>IFERROR(MIN('MP Calculations'!$E$30/I1740,1),"-")</f>
        <v>0.24630200300931615</v>
      </c>
      <c r="K1740" s="12"/>
      <c r="L1740" s="159">
        <v>10.994453</v>
      </c>
      <c r="M1740" s="187" t="s">
        <v>280</v>
      </c>
      <c r="N1740" s="272">
        <v>192.78728599999999</v>
      </c>
      <c r="O1740" s="186">
        <f t="shared" si="88"/>
        <v>2119.590754924558</v>
      </c>
      <c r="P1740" s="186">
        <f t="shared" si="89"/>
        <v>522.05944849794719</v>
      </c>
      <c r="Q1740" s="215">
        <f>IF(P1740="-",0,P1740/(1+'General inputs'!$H$30)^'MP Calculations'!$C$40)</f>
        <v>1159.6449132025089</v>
      </c>
    </row>
    <row r="1741" spans="3:17">
      <c r="C1741" s="159"/>
      <c r="D1741" s="165" t="s">
        <v>278</v>
      </c>
      <c r="E1741" s="162">
        <v>28811</v>
      </c>
      <c r="F1741" s="166" t="str">
        <f t="shared" si="87"/>
        <v>Date check - OK</v>
      </c>
      <c r="G1741" s="68"/>
      <c r="H1741" s="162" t="s">
        <v>279</v>
      </c>
      <c r="I1741" s="173">
        <v>150735.53351548137</v>
      </c>
      <c r="J1741" s="168">
        <f>IFERROR(MIN('MP Calculations'!$E$30/I1741,1),"-")</f>
        <v>0.24630200300931615</v>
      </c>
      <c r="K1741" s="12"/>
      <c r="L1741" s="159">
        <v>14.432031</v>
      </c>
      <c r="M1741" s="187" t="s">
        <v>280</v>
      </c>
      <c r="N1741" s="272">
        <v>192.78728599999999</v>
      </c>
      <c r="O1741" s="186">
        <f t="shared" si="88"/>
        <v>2782.312087957866</v>
      </c>
      <c r="P1741" s="186">
        <f t="shared" si="89"/>
        <v>685.28904026105499</v>
      </c>
      <c r="Q1741" s="215">
        <f>IF(P1741="-",0,P1741/(1+'General inputs'!$H$30)^'MP Calculations'!$C$40)</f>
        <v>1522.2250107696052</v>
      </c>
    </row>
    <row r="1742" spans="3:17">
      <c r="C1742" s="159"/>
      <c r="D1742" s="165" t="s">
        <v>278</v>
      </c>
      <c r="E1742" s="162">
        <v>28811</v>
      </c>
      <c r="F1742" s="166" t="str">
        <f t="shared" si="87"/>
        <v>Date check - OK</v>
      </c>
      <c r="G1742" s="68"/>
      <c r="H1742" s="162" t="s">
        <v>279</v>
      </c>
      <c r="I1742" s="173">
        <v>150735.53351548137</v>
      </c>
      <c r="J1742" s="168">
        <f>IFERROR(MIN('MP Calculations'!$E$30/I1742,1),"-")</f>
        <v>0.24630200300931615</v>
      </c>
      <c r="K1742" s="12"/>
      <c r="L1742" s="159">
        <v>54.716185000000003</v>
      </c>
      <c r="M1742" s="187" t="s">
        <v>280</v>
      </c>
      <c r="N1742" s="272">
        <v>192.78728599999999</v>
      </c>
      <c r="O1742" s="186">
        <f t="shared" si="88"/>
        <v>10548.584806423911</v>
      </c>
      <c r="P1742" s="186">
        <f t="shared" si="89"/>
        <v>2598.1375667358488</v>
      </c>
      <c r="Q1742" s="215">
        <f>IF(P1742="-",0,P1742/(1+'General inputs'!$H$30)^'MP Calculations'!$C$40)</f>
        <v>5771.2144119491377</v>
      </c>
    </row>
    <row r="1743" spans="3:17">
      <c r="C1743" s="159"/>
      <c r="D1743" s="165" t="s">
        <v>278</v>
      </c>
      <c r="E1743" s="162">
        <v>28811</v>
      </c>
      <c r="F1743" s="166" t="str">
        <f t="shared" si="87"/>
        <v>Date check - OK</v>
      </c>
      <c r="G1743" s="68"/>
      <c r="H1743" s="162" t="s">
        <v>279</v>
      </c>
      <c r="I1743" s="173">
        <v>150735.53351548137</v>
      </c>
      <c r="J1743" s="168">
        <f>IFERROR(MIN('MP Calculations'!$E$30/I1743,1),"-")</f>
        <v>0.24630200300931615</v>
      </c>
      <c r="K1743" s="12"/>
      <c r="L1743" s="159">
        <v>7.0660619999999996</v>
      </c>
      <c r="M1743" s="187" t="s">
        <v>280</v>
      </c>
      <c r="N1743" s="272">
        <v>192.78728599999999</v>
      </c>
      <c r="O1743" s="186">
        <f t="shared" si="88"/>
        <v>1362.2469156877319</v>
      </c>
      <c r="P1743" s="186">
        <f t="shared" si="89"/>
        <v>335.52414392715139</v>
      </c>
      <c r="Q1743" s="215">
        <f>IF(P1743="-",0,P1743/(1+'General inputs'!$H$30)^'MP Calculations'!$C$40)</f>
        <v>745.29609200871982</v>
      </c>
    </row>
    <row r="1744" spans="3:17">
      <c r="C1744" s="159"/>
      <c r="D1744" s="165" t="s">
        <v>278</v>
      </c>
      <c r="E1744" s="162">
        <v>28811</v>
      </c>
      <c r="F1744" s="166" t="str">
        <f t="shared" si="87"/>
        <v>Date check - OK</v>
      </c>
      <c r="G1744" s="68"/>
      <c r="H1744" s="162" t="s">
        <v>279</v>
      </c>
      <c r="I1744" s="173">
        <v>150735.53351548137</v>
      </c>
      <c r="J1744" s="168">
        <f>IFERROR(MIN('MP Calculations'!$E$30/I1744,1),"-")</f>
        <v>0.24630200300931615</v>
      </c>
      <c r="K1744" s="12"/>
      <c r="L1744" s="159">
        <v>21.295168</v>
      </c>
      <c r="M1744" s="187" t="s">
        <v>280</v>
      </c>
      <c r="N1744" s="272">
        <v>192.78728599999999</v>
      </c>
      <c r="O1744" s="186">
        <f t="shared" si="88"/>
        <v>4105.4376436340481</v>
      </c>
      <c r="P1744" s="186">
        <f t="shared" si="89"/>
        <v>1011.1775148569131</v>
      </c>
      <c r="Q1744" s="215">
        <f>IF(P1744="-",0,P1744/(1+'General inputs'!$H$30)^'MP Calculations'!$C$40)</f>
        <v>2246.1174964314137</v>
      </c>
    </row>
    <row r="1745" spans="3:17">
      <c r="C1745" s="159"/>
      <c r="D1745" s="165" t="s">
        <v>278</v>
      </c>
      <c r="E1745" s="162">
        <v>28838</v>
      </c>
      <c r="F1745" s="166" t="str">
        <f t="shared" si="87"/>
        <v>Date check - OK</v>
      </c>
      <c r="G1745" s="68"/>
      <c r="H1745" s="162" t="s">
        <v>279</v>
      </c>
      <c r="I1745" s="173">
        <v>150735.53351548137</v>
      </c>
      <c r="J1745" s="168">
        <f>IFERROR(MIN('MP Calculations'!$E$30/I1745,1),"-")</f>
        <v>0.24630200300931615</v>
      </c>
      <c r="K1745" s="12"/>
      <c r="L1745" s="159">
        <v>2.2317969999999998</v>
      </c>
      <c r="M1745" s="187" t="s">
        <v>280</v>
      </c>
      <c r="N1745" s="272">
        <v>192.78728599999999</v>
      </c>
      <c r="O1745" s="186">
        <f t="shared" si="88"/>
        <v>430.26208653294196</v>
      </c>
      <c r="P1745" s="186">
        <f t="shared" si="89"/>
        <v>105.97441373203132</v>
      </c>
      <c r="Q1745" s="215">
        <f>IF(P1745="-",0,P1745/(1+'General inputs'!$H$30)^'MP Calculations'!$C$40)</f>
        <v>235.39980009470409</v>
      </c>
    </row>
    <row r="1746" spans="3:17">
      <c r="C1746" s="159"/>
      <c r="D1746" s="165" t="s">
        <v>278</v>
      </c>
      <c r="E1746" s="162">
        <v>28838</v>
      </c>
      <c r="F1746" s="166" t="str">
        <f t="shared" si="87"/>
        <v>Date check - OK</v>
      </c>
      <c r="G1746" s="68"/>
      <c r="H1746" s="162" t="s">
        <v>279</v>
      </c>
      <c r="I1746" s="173">
        <v>150735.53351548137</v>
      </c>
      <c r="J1746" s="168">
        <f>IFERROR(MIN('MP Calculations'!$E$30/I1746,1),"-")</f>
        <v>0.24630200300931615</v>
      </c>
      <c r="K1746" s="12"/>
      <c r="L1746" s="159">
        <v>3.6842640000000002</v>
      </c>
      <c r="M1746" s="187" t="s">
        <v>280</v>
      </c>
      <c r="N1746" s="272">
        <v>192.78728599999999</v>
      </c>
      <c r="O1746" s="186">
        <f t="shared" si="88"/>
        <v>710.27925746750407</v>
      </c>
      <c r="P1746" s="186">
        <f t="shared" si="89"/>
        <v>174.94320381021603</v>
      </c>
      <c r="Q1746" s="215">
        <f>IF(P1746="-",0,P1746/(1+'General inputs'!$H$30)^'MP Calculations'!$C$40)</f>
        <v>388.5994152228518</v>
      </c>
    </row>
    <row r="1747" spans="3:17">
      <c r="C1747" s="159"/>
      <c r="D1747" s="165" t="s">
        <v>278</v>
      </c>
      <c r="E1747" s="162">
        <v>28856</v>
      </c>
      <c r="F1747" s="166" t="str">
        <f t="shared" si="87"/>
        <v>Date check - OK</v>
      </c>
      <c r="G1747" s="68"/>
      <c r="H1747" s="162" t="s">
        <v>279</v>
      </c>
      <c r="I1747" s="173">
        <v>150735.53351548137</v>
      </c>
      <c r="J1747" s="168">
        <f>IFERROR(MIN('MP Calculations'!$E$30/I1747,1),"-")</f>
        <v>0.24630200300931615</v>
      </c>
      <c r="K1747" s="12"/>
      <c r="L1747" s="159">
        <v>0.80046600000000001</v>
      </c>
      <c r="M1747" s="187" t="s">
        <v>280</v>
      </c>
      <c r="N1747" s="272">
        <v>192.78728599999999</v>
      </c>
      <c r="O1747" s="186">
        <f t="shared" si="88"/>
        <v>154.31966767527601</v>
      </c>
      <c r="P1747" s="186">
        <f t="shared" si="89"/>
        <v>38.009243252152501</v>
      </c>
      <c r="Q1747" s="215">
        <f>IF(P1747="-",0,P1747/(1+'General inputs'!$H$30)^'MP Calculations'!$C$40)</f>
        <v>84.429514146047978</v>
      </c>
    </row>
    <row r="1748" spans="3:17">
      <c r="C1748" s="159"/>
      <c r="D1748" s="165" t="s">
        <v>278</v>
      </c>
      <c r="E1748" s="162">
        <v>28856</v>
      </c>
      <c r="F1748" s="166" t="str">
        <f t="shared" si="87"/>
        <v>Date check - OK</v>
      </c>
      <c r="G1748" s="68"/>
      <c r="H1748" s="162" t="s">
        <v>279</v>
      </c>
      <c r="I1748" s="173">
        <v>150735.53351548137</v>
      </c>
      <c r="J1748" s="168">
        <f>IFERROR(MIN('MP Calculations'!$E$30/I1748,1),"-")</f>
        <v>0.24630200300931615</v>
      </c>
      <c r="K1748" s="12"/>
      <c r="L1748" s="159">
        <v>1.0016350000000001</v>
      </c>
      <c r="M1748" s="187" t="s">
        <v>280</v>
      </c>
      <c r="N1748" s="272">
        <v>192.78728599999999</v>
      </c>
      <c r="O1748" s="186">
        <f t="shared" si="88"/>
        <v>193.10249321261</v>
      </c>
      <c r="P1748" s="186">
        <f t="shared" si="89"/>
        <v>47.561530864358723</v>
      </c>
      <c r="Q1748" s="215">
        <f>IF(P1748="-",0,P1748/(1+'General inputs'!$H$30)^'MP Calculations'!$C$40)</f>
        <v>105.64790559708565</v>
      </c>
    </row>
    <row r="1749" spans="3:17">
      <c r="C1749" s="159"/>
      <c r="D1749" s="165" t="s">
        <v>278</v>
      </c>
      <c r="E1749" s="162">
        <v>28856</v>
      </c>
      <c r="F1749" s="166" t="str">
        <f t="shared" si="87"/>
        <v>Date check - OK</v>
      </c>
      <c r="G1749" s="68"/>
      <c r="H1749" s="162" t="s">
        <v>279</v>
      </c>
      <c r="I1749" s="173">
        <v>150735.53351548137</v>
      </c>
      <c r="J1749" s="168">
        <f>IFERROR(MIN('MP Calculations'!$E$30/I1749,1),"-")</f>
        <v>0.24630200300931615</v>
      </c>
      <c r="K1749" s="12"/>
      <c r="L1749" s="159">
        <v>3.8990360000000002</v>
      </c>
      <c r="M1749" s="187" t="s">
        <v>280</v>
      </c>
      <c r="N1749" s="272">
        <v>192.78728599999999</v>
      </c>
      <c r="O1749" s="186">
        <f t="shared" si="88"/>
        <v>751.68456845629601</v>
      </c>
      <c r="P1749" s="186">
        <f t="shared" si="89"/>
        <v>185.14141484197913</v>
      </c>
      <c r="Q1749" s="215">
        <f>IF(P1749="-",0,P1749/(1+'General inputs'!$H$30)^'MP Calculations'!$C$40)</f>
        <v>411.25258926419144</v>
      </c>
    </row>
    <row r="1750" spans="3:17">
      <c r="C1750" s="159"/>
      <c r="D1750" s="165" t="s">
        <v>278</v>
      </c>
      <c r="E1750" s="162">
        <v>28856</v>
      </c>
      <c r="F1750" s="166" t="str">
        <f t="shared" si="87"/>
        <v>Date check - OK</v>
      </c>
      <c r="G1750" s="68"/>
      <c r="H1750" s="162" t="s">
        <v>279</v>
      </c>
      <c r="I1750" s="173">
        <v>150735.53351548137</v>
      </c>
      <c r="J1750" s="168">
        <f>IFERROR(MIN('MP Calculations'!$E$30/I1750,1),"-")</f>
        <v>0.24630200300931615</v>
      </c>
      <c r="K1750" s="12"/>
      <c r="L1750" s="159">
        <v>0.69997100000000001</v>
      </c>
      <c r="M1750" s="187" t="s">
        <v>280</v>
      </c>
      <c r="N1750" s="272">
        <v>192.78728599999999</v>
      </c>
      <c r="O1750" s="186">
        <f t="shared" si="88"/>
        <v>134.94550936870598</v>
      </c>
      <c r="P1750" s="186">
        <f t="shared" si="89"/>
        <v>33.237349254624725</v>
      </c>
      <c r="Q1750" s="215">
        <f>IF(P1750="-",0,P1750/(1+'General inputs'!$H$30)^'MP Calculations'!$C$40)</f>
        <v>73.829758473593301</v>
      </c>
    </row>
    <row r="1751" spans="3:17">
      <c r="C1751" s="159"/>
      <c r="D1751" s="165" t="s">
        <v>278</v>
      </c>
      <c r="E1751" s="162">
        <v>28856</v>
      </c>
      <c r="F1751" s="166" t="str">
        <f t="shared" si="87"/>
        <v>Date check - OK</v>
      </c>
      <c r="G1751" s="68"/>
      <c r="H1751" s="162" t="s">
        <v>279</v>
      </c>
      <c r="I1751" s="173">
        <v>150735.53351548137</v>
      </c>
      <c r="J1751" s="168">
        <f>IFERROR(MIN('MP Calculations'!$E$30/I1751,1),"-")</f>
        <v>0.24630200300931615</v>
      </c>
      <c r="K1751" s="12"/>
      <c r="L1751" s="159">
        <v>60.787762999999998</v>
      </c>
      <c r="M1751" s="187" t="s">
        <v>280</v>
      </c>
      <c r="N1751" s="272">
        <v>192.78728599999999</v>
      </c>
      <c r="O1751" s="186">
        <f t="shared" si="88"/>
        <v>11719.107850781218</v>
      </c>
      <c r="P1751" s="186">
        <f t="shared" si="89"/>
        <v>2886.4397371296159</v>
      </c>
      <c r="Q1751" s="215">
        <f>IF(P1751="-",0,P1751/(1+'General inputs'!$H$30)^'MP Calculations'!$C$40)</f>
        <v>6411.6168533268255</v>
      </c>
    </row>
    <row r="1752" spans="3:17">
      <c r="C1752" s="159"/>
      <c r="D1752" s="165" t="s">
        <v>278</v>
      </c>
      <c r="E1752" s="162">
        <v>28856</v>
      </c>
      <c r="F1752" s="166" t="str">
        <f t="shared" si="87"/>
        <v>Date check - OK</v>
      </c>
      <c r="G1752" s="68"/>
      <c r="H1752" s="162" t="s">
        <v>279</v>
      </c>
      <c r="I1752" s="173">
        <v>150735.53351548137</v>
      </c>
      <c r="J1752" s="168">
        <f>IFERROR(MIN('MP Calculations'!$E$30/I1752,1),"-")</f>
        <v>0.24630200300931615</v>
      </c>
      <c r="K1752" s="12"/>
      <c r="L1752" s="159">
        <v>0.78199799999999997</v>
      </c>
      <c r="M1752" s="187" t="s">
        <v>280</v>
      </c>
      <c r="N1752" s="272">
        <v>192.78728599999999</v>
      </c>
      <c r="O1752" s="186">
        <f t="shared" si="88"/>
        <v>150.75927207742799</v>
      </c>
      <c r="P1752" s="186">
        <f t="shared" si="89"/>
        <v>37.132310684896979</v>
      </c>
      <c r="Q1752" s="215">
        <f>IF(P1752="-",0,P1752/(1+'General inputs'!$H$30)^'MP Calculations'!$C$40)</f>
        <v>82.481593475776876</v>
      </c>
    </row>
    <row r="1753" spans="3:17">
      <c r="C1753" s="159"/>
      <c r="D1753" s="165" t="s">
        <v>278</v>
      </c>
      <c r="E1753" s="162">
        <v>28856</v>
      </c>
      <c r="F1753" s="166" t="str">
        <f t="shared" si="87"/>
        <v>Date check - OK</v>
      </c>
      <c r="G1753" s="68"/>
      <c r="H1753" s="162" t="s">
        <v>279</v>
      </c>
      <c r="I1753" s="173">
        <v>150735.53351548137</v>
      </c>
      <c r="J1753" s="168">
        <f>IFERROR(MIN('MP Calculations'!$E$30/I1753,1),"-")</f>
        <v>0.24630200300931615</v>
      </c>
      <c r="K1753" s="12"/>
      <c r="L1753" s="159">
        <v>66.487171000000004</v>
      </c>
      <c r="M1753" s="187" t="s">
        <v>280</v>
      </c>
      <c r="N1753" s="272">
        <v>192.78728599999999</v>
      </c>
      <c r="O1753" s="186">
        <f t="shared" si="88"/>
        <v>12817.881250907907</v>
      </c>
      <c r="P1753" s="186">
        <f t="shared" si="89"/>
        <v>3157.0698264341763</v>
      </c>
      <c r="Q1753" s="215">
        <f>IF(P1753="-",0,P1753/(1+'General inputs'!$H$30)^'MP Calculations'!$C$40)</f>
        <v>7012.7644952755154</v>
      </c>
    </row>
    <row r="1754" spans="3:17">
      <c r="C1754" s="159"/>
      <c r="D1754" s="165" t="s">
        <v>278</v>
      </c>
      <c r="E1754" s="162">
        <v>28856</v>
      </c>
      <c r="F1754" s="166" t="str">
        <f t="shared" si="87"/>
        <v>Date check - OK</v>
      </c>
      <c r="G1754" s="68"/>
      <c r="H1754" s="162" t="s">
        <v>279</v>
      </c>
      <c r="I1754" s="173">
        <v>150735.53351548137</v>
      </c>
      <c r="J1754" s="168">
        <f>IFERROR(MIN('MP Calculations'!$E$30/I1754,1),"-")</f>
        <v>0.24630200300931615</v>
      </c>
      <c r="K1754" s="12"/>
      <c r="L1754" s="159">
        <v>71.883669999999995</v>
      </c>
      <c r="M1754" s="187" t="s">
        <v>280</v>
      </c>
      <c r="N1754" s="272">
        <v>192.78728599999999</v>
      </c>
      <c r="O1754" s="186">
        <f t="shared" si="88"/>
        <v>13858.257647019618</v>
      </c>
      <c r="P1754" s="186">
        <f t="shared" si="89"/>
        <v>3413.3166166801047</v>
      </c>
      <c r="Q1754" s="215">
        <f>IF(P1754="-",0,P1754/(1+'General inputs'!$H$30)^'MP Calculations'!$C$40)</f>
        <v>7581.962673161438</v>
      </c>
    </row>
    <row r="1755" spans="3:17">
      <c r="C1755" s="159"/>
      <c r="D1755" s="165" t="s">
        <v>278</v>
      </c>
      <c r="E1755" s="162">
        <v>28856</v>
      </c>
      <c r="F1755" s="166" t="str">
        <f t="shared" si="87"/>
        <v>Date check - OK</v>
      </c>
      <c r="G1755" s="68"/>
      <c r="H1755" s="162" t="s">
        <v>279</v>
      </c>
      <c r="I1755" s="173">
        <v>150735.53351548137</v>
      </c>
      <c r="J1755" s="168">
        <f>IFERROR(MIN('MP Calculations'!$E$30/I1755,1),"-")</f>
        <v>0.24630200300931615</v>
      </c>
      <c r="K1755" s="12"/>
      <c r="L1755" s="159">
        <v>0.493867</v>
      </c>
      <c r="M1755" s="187" t="s">
        <v>280</v>
      </c>
      <c r="N1755" s="272">
        <v>192.78728599999999</v>
      </c>
      <c r="O1755" s="186">
        <f t="shared" si="88"/>
        <v>95.211278574961995</v>
      </c>
      <c r="P1755" s="186">
        <f t="shared" si="89"/>
        <v>23.450728622091127</v>
      </c>
      <c r="Q1755" s="215">
        <f>IF(P1755="-",0,P1755/(1+'General inputs'!$H$30)^'MP Calculations'!$C$40)</f>
        <v>52.090845660860381</v>
      </c>
    </row>
    <row r="1756" spans="3:17">
      <c r="C1756" s="159"/>
      <c r="D1756" s="165" t="s">
        <v>278</v>
      </c>
      <c r="E1756" s="162">
        <v>28856</v>
      </c>
      <c r="F1756" s="166" t="str">
        <f t="shared" si="87"/>
        <v>Date check - OK</v>
      </c>
      <c r="G1756" s="68"/>
      <c r="H1756" s="162" t="s">
        <v>279</v>
      </c>
      <c r="I1756" s="173">
        <v>150735.53351548137</v>
      </c>
      <c r="J1756" s="168">
        <f>IFERROR(MIN('MP Calculations'!$E$30/I1756,1),"-")</f>
        <v>0.24630200300931615</v>
      </c>
      <c r="K1756" s="12"/>
      <c r="L1756" s="159">
        <v>0.691191</v>
      </c>
      <c r="M1756" s="187" t="s">
        <v>280</v>
      </c>
      <c r="N1756" s="272">
        <v>192.78728599999999</v>
      </c>
      <c r="O1756" s="186">
        <f t="shared" si="88"/>
        <v>133.25283699762599</v>
      </c>
      <c r="P1756" s="186">
        <f t="shared" si="89"/>
        <v>32.820440659189188</v>
      </c>
      <c r="Q1756" s="215">
        <f>IF(P1756="-",0,P1756/(1+'General inputs'!$H$30)^'MP Calculations'!$C$40)</f>
        <v>72.90368399422465</v>
      </c>
    </row>
    <row r="1757" spans="3:17">
      <c r="C1757" s="159"/>
      <c r="D1757" s="165" t="s">
        <v>278</v>
      </c>
      <c r="E1757" s="162">
        <v>28856</v>
      </c>
      <c r="F1757" s="166" t="str">
        <f t="shared" si="87"/>
        <v>Date check - OK</v>
      </c>
      <c r="G1757" s="68"/>
      <c r="H1757" s="162" t="s">
        <v>279</v>
      </c>
      <c r="I1757" s="173">
        <v>150735.53351548137</v>
      </c>
      <c r="J1757" s="168">
        <f>IFERROR(MIN('MP Calculations'!$E$30/I1757,1),"-")</f>
        <v>0.24630200300931615</v>
      </c>
      <c r="K1757" s="12"/>
      <c r="L1757" s="159">
        <v>67.077106999999998</v>
      </c>
      <c r="M1757" s="187" t="s">
        <v>280</v>
      </c>
      <c r="N1757" s="272">
        <v>192.78728599999999</v>
      </c>
      <c r="O1757" s="186">
        <f t="shared" si="88"/>
        <v>12931.613411261602</v>
      </c>
      <c r="P1757" s="186">
        <f t="shared" si="89"/>
        <v>3185.0822853358682</v>
      </c>
      <c r="Q1757" s="215">
        <f>IF(P1757="-",0,P1757/(1+'General inputs'!$H$30)^'MP Calculations'!$C$40)</f>
        <v>7074.9882622528294</v>
      </c>
    </row>
    <row r="1758" spans="3:17">
      <c r="C1758" s="159"/>
      <c r="D1758" s="165" t="s">
        <v>278</v>
      </c>
      <c r="E1758" s="162">
        <v>28856</v>
      </c>
      <c r="F1758" s="166" t="str">
        <f t="shared" si="87"/>
        <v>Date check - OK</v>
      </c>
      <c r="G1758" s="68"/>
      <c r="H1758" s="162" t="s">
        <v>279</v>
      </c>
      <c r="I1758" s="173">
        <v>150735.53351548137</v>
      </c>
      <c r="J1758" s="168">
        <f>IFERROR(MIN('MP Calculations'!$E$30/I1758,1),"-")</f>
        <v>0.24630200300931615</v>
      </c>
      <c r="K1758" s="12"/>
      <c r="L1758" s="159">
        <v>9.1958029999999997</v>
      </c>
      <c r="M1758" s="187" t="s">
        <v>280</v>
      </c>
      <c r="N1758" s="272">
        <v>192.78728599999999</v>
      </c>
      <c r="O1758" s="186">
        <f t="shared" si="88"/>
        <v>1772.833902960658</v>
      </c>
      <c r="P1758" s="186">
        <f t="shared" si="89"/>
        <v>436.65254130203368</v>
      </c>
      <c r="Q1758" s="215">
        <f>IF(P1758="-",0,P1758/(1+'General inputs'!$H$30)^'MP Calculations'!$C$40)</f>
        <v>969.93148924847571</v>
      </c>
    </row>
    <row r="1759" spans="3:17">
      <c r="C1759" s="159"/>
      <c r="D1759" s="165" t="s">
        <v>278</v>
      </c>
      <c r="E1759" s="162">
        <v>28856</v>
      </c>
      <c r="F1759" s="166" t="str">
        <f t="shared" si="87"/>
        <v>Date check - OK</v>
      </c>
      <c r="G1759" s="68"/>
      <c r="H1759" s="162" t="s">
        <v>279</v>
      </c>
      <c r="I1759" s="173">
        <v>150735.53351548137</v>
      </c>
      <c r="J1759" s="168">
        <f>IFERROR(MIN('MP Calculations'!$E$30/I1759,1),"-")</f>
        <v>0.24630200300931615</v>
      </c>
      <c r="K1759" s="12"/>
      <c r="L1759" s="159">
        <v>4.6533009999999999</v>
      </c>
      <c r="M1759" s="187" t="s">
        <v>280</v>
      </c>
      <c r="N1759" s="272">
        <v>192.78728599999999</v>
      </c>
      <c r="O1759" s="186">
        <f t="shared" si="88"/>
        <v>897.09727073108593</v>
      </c>
      <c r="P1759" s="186">
        <f t="shared" si="89"/>
        <v>220.95685467525723</v>
      </c>
      <c r="Q1759" s="215">
        <f>IF(P1759="-",0,P1759/(1+'General inputs'!$H$30)^'MP Calculations'!$C$40)</f>
        <v>490.80903199551153</v>
      </c>
    </row>
    <row r="1760" spans="3:17">
      <c r="C1760" s="159"/>
      <c r="D1760" s="165" t="s">
        <v>278</v>
      </c>
      <c r="E1760" s="162">
        <v>28856</v>
      </c>
      <c r="F1760" s="166" t="str">
        <f t="shared" si="87"/>
        <v>Date check - OK</v>
      </c>
      <c r="G1760" s="68"/>
      <c r="H1760" s="162" t="s">
        <v>279</v>
      </c>
      <c r="I1760" s="173">
        <v>150735.53351548137</v>
      </c>
      <c r="J1760" s="168">
        <f>IFERROR(MIN('MP Calculations'!$E$30/I1760,1),"-")</f>
        <v>0.24630200300931615</v>
      </c>
      <c r="K1760" s="12"/>
      <c r="L1760" s="159">
        <v>35.292589</v>
      </c>
      <c r="M1760" s="187" t="s">
        <v>280</v>
      </c>
      <c r="N1760" s="272">
        <v>192.78728599999999</v>
      </c>
      <c r="O1760" s="186">
        <f t="shared" si="88"/>
        <v>6803.9624492234534</v>
      </c>
      <c r="P1760" s="186">
        <f t="shared" si="89"/>
        <v>1675.829579643909</v>
      </c>
      <c r="Q1760" s="215">
        <f>IF(P1760="-",0,P1760/(1+'General inputs'!$H$30)^'MP Calculations'!$C$40)</f>
        <v>3722.5018204722705</v>
      </c>
    </row>
    <row r="1761" spans="3:17">
      <c r="C1761" s="159"/>
      <c r="D1761" s="165" t="s">
        <v>278</v>
      </c>
      <c r="E1761" s="162">
        <v>28856</v>
      </c>
      <c r="F1761" s="166" t="str">
        <f t="shared" si="87"/>
        <v>Date check - OK</v>
      </c>
      <c r="G1761" s="68"/>
      <c r="H1761" s="162" t="s">
        <v>279</v>
      </c>
      <c r="I1761" s="173">
        <v>150735.53351548137</v>
      </c>
      <c r="J1761" s="168">
        <f>IFERROR(MIN('MP Calculations'!$E$30/I1761,1),"-")</f>
        <v>0.24630200300931615</v>
      </c>
      <c r="K1761" s="12"/>
      <c r="L1761" s="159">
        <v>26.384378000000002</v>
      </c>
      <c r="M1761" s="187" t="s">
        <v>280</v>
      </c>
      <c r="N1761" s="272">
        <v>192.78728599999999</v>
      </c>
      <c r="O1761" s="186">
        <f t="shared" si="88"/>
        <v>5086.5726274181079</v>
      </c>
      <c r="P1761" s="186">
        <f t="shared" si="89"/>
        <v>1252.8330265854399</v>
      </c>
      <c r="Q1761" s="215">
        <f>IF(P1761="-",0,P1761/(1+'General inputs'!$H$30)^'MP Calculations'!$C$40)</f>
        <v>2782.9042277694202</v>
      </c>
    </row>
    <row r="1762" spans="3:17">
      <c r="C1762" s="159"/>
      <c r="D1762" s="165" t="s">
        <v>278</v>
      </c>
      <c r="E1762" s="162">
        <v>28856</v>
      </c>
      <c r="F1762" s="166" t="str">
        <f t="shared" si="87"/>
        <v>Date check - OK</v>
      </c>
      <c r="G1762" s="68"/>
      <c r="H1762" s="162" t="s">
        <v>279</v>
      </c>
      <c r="I1762" s="173">
        <v>150735.53351548137</v>
      </c>
      <c r="J1762" s="168">
        <f>IFERROR(MIN('MP Calculations'!$E$30/I1762,1),"-")</f>
        <v>0.24630200300931615</v>
      </c>
      <c r="K1762" s="12"/>
      <c r="L1762" s="159">
        <v>1.1998819999999999</v>
      </c>
      <c r="M1762" s="187" t="s">
        <v>280</v>
      </c>
      <c r="N1762" s="272">
        <v>192.78728599999999</v>
      </c>
      <c r="O1762" s="186">
        <f t="shared" si="88"/>
        <v>231.32199430025199</v>
      </c>
      <c r="P1762" s="186">
        <f t="shared" si="89"/>
        <v>56.975070536261676</v>
      </c>
      <c r="Q1762" s="215">
        <f>IF(P1762="-",0,P1762/(1+'General inputs'!$H$30)^'MP Calculations'!$C$40)</f>
        <v>126.55809777378217</v>
      </c>
    </row>
    <row r="1763" spans="3:17">
      <c r="C1763" s="159"/>
      <c r="D1763" s="165" t="s">
        <v>278</v>
      </c>
      <c r="E1763" s="162">
        <v>28856</v>
      </c>
      <c r="F1763" s="166" t="str">
        <f t="shared" si="87"/>
        <v>Date check - OK</v>
      </c>
      <c r="G1763" s="68"/>
      <c r="H1763" s="162" t="s">
        <v>279</v>
      </c>
      <c r="I1763" s="173">
        <v>150735.53351548137</v>
      </c>
      <c r="J1763" s="168">
        <f>IFERROR(MIN('MP Calculations'!$E$30/I1763,1),"-")</f>
        <v>0.24630200300931615</v>
      </c>
      <c r="K1763" s="12"/>
      <c r="L1763" s="159">
        <v>32.418205999999998</v>
      </c>
      <c r="M1763" s="187" t="s">
        <v>280</v>
      </c>
      <c r="N1763" s="272">
        <v>192.78728599999999</v>
      </c>
      <c r="O1763" s="186">
        <f t="shared" si="88"/>
        <v>6249.8179517289154</v>
      </c>
      <c r="P1763" s="186">
        <f t="shared" si="89"/>
        <v>1539.3426799544134</v>
      </c>
      <c r="Q1763" s="215">
        <f>IF(P1763="-",0,P1763/(1+'General inputs'!$H$30)^'MP Calculations'!$C$40)</f>
        <v>3419.3249707876371</v>
      </c>
    </row>
    <row r="1764" spans="3:17">
      <c r="C1764" s="159"/>
      <c r="D1764" s="165" t="s">
        <v>278</v>
      </c>
      <c r="E1764" s="162">
        <v>28856</v>
      </c>
      <c r="F1764" s="166" t="str">
        <f t="shared" si="87"/>
        <v>Date check - OK</v>
      </c>
      <c r="G1764" s="68"/>
      <c r="H1764" s="162" t="s">
        <v>279</v>
      </c>
      <c r="I1764" s="173">
        <v>150735.53351548137</v>
      </c>
      <c r="J1764" s="168">
        <f>IFERROR(MIN('MP Calculations'!$E$30/I1764,1),"-")</f>
        <v>0.24630200300931615</v>
      </c>
      <c r="K1764" s="12"/>
      <c r="L1764" s="159">
        <v>46.227573</v>
      </c>
      <c r="M1764" s="187" t="s">
        <v>280</v>
      </c>
      <c r="N1764" s="272">
        <v>192.78728599999999</v>
      </c>
      <c r="O1764" s="186">
        <f t="shared" si="88"/>
        <v>8912.0883370368774</v>
      </c>
      <c r="P1764" s="186">
        <f t="shared" si="89"/>
        <v>2195.0652084081485</v>
      </c>
      <c r="Q1764" s="215">
        <f>IF(P1764="-",0,P1764/(1+'General inputs'!$H$30)^'MP Calculations'!$C$40)</f>
        <v>4875.8742139465821</v>
      </c>
    </row>
    <row r="1765" spans="3:17">
      <c r="C1765" s="159"/>
      <c r="D1765" s="165" t="s">
        <v>278</v>
      </c>
      <c r="E1765" s="162">
        <v>28856</v>
      </c>
      <c r="F1765" s="166" t="str">
        <f t="shared" si="87"/>
        <v>Date check - OK</v>
      </c>
      <c r="G1765" s="68"/>
      <c r="H1765" s="162" t="s">
        <v>279</v>
      </c>
      <c r="I1765" s="173">
        <v>150735.53351548137</v>
      </c>
      <c r="J1765" s="168">
        <f>IFERROR(MIN('MP Calculations'!$E$30/I1765,1),"-")</f>
        <v>0.24630200300931615</v>
      </c>
      <c r="K1765" s="12"/>
      <c r="L1765" s="159">
        <v>93.281803999999994</v>
      </c>
      <c r="M1765" s="187" t="s">
        <v>280</v>
      </c>
      <c r="N1765" s="272">
        <v>192.78728599999999</v>
      </c>
      <c r="O1765" s="186">
        <f t="shared" si="88"/>
        <v>17983.545826343943</v>
      </c>
      <c r="P1765" s="186">
        <f t="shared" si="89"/>
        <v>4429.3833582383404</v>
      </c>
      <c r="Q1765" s="215">
        <f>IF(P1765="-",0,P1765/(1+'General inputs'!$H$30)^'MP Calculations'!$C$40)</f>
        <v>9838.9405551102391</v>
      </c>
    </row>
    <row r="1766" spans="3:17">
      <c r="C1766" s="159"/>
      <c r="D1766" s="165" t="s">
        <v>278</v>
      </c>
      <c r="E1766" s="162">
        <v>28856</v>
      </c>
      <c r="F1766" s="166" t="str">
        <f t="shared" si="87"/>
        <v>Date check - OK</v>
      </c>
      <c r="G1766" s="68"/>
      <c r="H1766" s="162" t="s">
        <v>279</v>
      </c>
      <c r="I1766" s="173">
        <v>150735.53351548137</v>
      </c>
      <c r="J1766" s="168">
        <f>IFERROR(MIN('MP Calculations'!$E$30/I1766,1),"-")</f>
        <v>0.24630200300931615</v>
      </c>
      <c r="K1766" s="12"/>
      <c r="L1766" s="159">
        <v>0.50103600000000004</v>
      </c>
      <c r="M1766" s="187" t="s">
        <v>280</v>
      </c>
      <c r="N1766" s="272">
        <v>192.78728599999999</v>
      </c>
      <c r="O1766" s="186">
        <f t="shared" si="88"/>
        <v>96.593370628296</v>
      </c>
      <c r="P1766" s="186">
        <f t="shared" si="89"/>
        <v>23.791140663170552</v>
      </c>
      <c r="Q1766" s="215">
        <f>IF(P1766="-",0,P1766/(1+'General inputs'!$H$30)^'MP Calculations'!$C$40)</f>
        <v>52.846999185073805</v>
      </c>
    </row>
    <row r="1767" spans="3:17">
      <c r="C1767" s="159"/>
      <c r="D1767" s="165" t="s">
        <v>278</v>
      </c>
      <c r="E1767" s="162">
        <v>28856</v>
      </c>
      <c r="F1767" s="166" t="str">
        <f t="shared" si="87"/>
        <v>Date check - OK</v>
      </c>
      <c r="G1767" s="68"/>
      <c r="H1767" s="162" t="s">
        <v>279</v>
      </c>
      <c r="I1767" s="173">
        <v>150735.53351548137</v>
      </c>
      <c r="J1767" s="168">
        <f>IFERROR(MIN('MP Calculations'!$E$30/I1767,1),"-")</f>
        <v>0.24630200300931615</v>
      </c>
      <c r="K1767" s="12"/>
      <c r="L1767" s="159">
        <v>7.4434199999999997</v>
      </c>
      <c r="M1767" s="187" t="s">
        <v>280</v>
      </c>
      <c r="N1767" s="272">
        <v>192.78728599999999</v>
      </c>
      <c r="O1767" s="186">
        <f t="shared" si="88"/>
        <v>1434.99674035812</v>
      </c>
      <c r="P1767" s="186">
        <f t="shared" si="89"/>
        <v>353.44257146204455</v>
      </c>
      <c r="Q1767" s="215">
        <f>IF(P1767="-",0,P1767/(1+'General inputs'!$H$30)^'MP Calculations'!$C$40)</f>
        <v>785.09809808908358</v>
      </c>
    </row>
    <row r="1768" spans="3:17">
      <c r="C1768" s="159"/>
      <c r="D1768" s="165" t="s">
        <v>278</v>
      </c>
      <c r="E1768" s="162">
        <v>28856</v>
      </c>
      <c r="F1768" s="166" t="str">
        <f t="shared" si="87"/>
        <v>Date check - OK</v>
      </c>
      <c r="G1768" s="68"/>
      <c r="H1768" s="162" t="s">
        <v>279</v>
      </c>
      <c r="I1768" s="173">
        <v>150735.53351548137</v>
      </c>
      <c r="J1768" s="168">
        <f>IFERROR(MIN('MP Calculations'!$E$30/I1768,1),"-")</f>
        <v>0.24630200300931615</v>
      </c>
      <c r="K1768" s="12"/>
      <c r="L1768" s="159">
        <v>2.531228</v>
      </c>
      <c r="M1768" s="187" t="s">
        <v>280</v>
      </c>
      <c r="N1768" s="272">
        <v>192.78728599999999</v>
      </c>
      <c r="O1768" s="186">
        <f t="shared" si="88"/>
        <v>487.988576367208</v>
      </c>
      <c r="P1768" s="186">
        <f t="shared" si="89"/>
        <v>120.19256380490796</v>
      </c>
      <c r="Q1768" s="215">
        <f>IF(P1768="-",0,P1768/(1+'General inputs'!$H$30)^'MP Calculations'!$C$40)</f>
        <v>266.98242053113148</v>
      </c>
    </row>
    <row r="1769" spans="3:17">
      <c r="C1769" s="159"/>
      <c r="D1769" s="165" t="s">
        <v>278</v>
      </c>
      <c r="E1769" s="162">
        <v>28856</v>
      </c>
      <c r="F1769" s="166" t="str">
        <f t="shared" si="87"/>
        <v>Date check - OK</v>
      </c>
      <c r="G1769" s="68"/>
      <c r="H1769" s="162" t="s">
        <v>279</v>
      </c>
      <c r="I1769" s="173">
        <v>150735.53351548137</v>
      </c>
      <c r="J1769" s="168">
        <f>IFERROR(MIN('MP Calculations'!$E$30/I1769,1),"-")</f>
        <v>0.24630200300931615</v>
      </c>
      <c r="K1769" s="12"/>
      <c r="L1769" s="159">
        <v>0.69907200000000003</v>
      </c>
      <c r="M1769" s="187" t="s">
        <v>280</v>
      </c>
      <c r="N1769" s="272">
        <v>192.78728599999999</v>
      </c>
      <c r="O1769" s="186">
        <f t="shared" si="88"/>
        <v>134.772193598592</v>
      </c>
      <c r="P1769" s="186">
        <f t="shared" si="89"/>
        <v>33.194661233292543</v>
      </c>
      <c r="Q1769" s="215">
        <f>IF(P1769="-",0,P1769/(1+'General inputs'!$H$30)^'MP Calculations'!$C$40)</f>
        <v>73.734936041138582</v>
      </c>
    </row>
    <row r="1770" spans="3:17">
      <c r="C1770" s="159"/>
      <c r="D1770" s="165" t="s">
        <v>278</v>
      </c>
      <c r="E1770" s="162">
        <v>28856</v>
      </c>
      <c r="F1770" s="166" t="str">
        <f t="shared" si="87"/>
        <v>Date check - OK</v>
      </c>
      <c r="G1770" s="68"/>
      <c r="H1770" s="162" t="s">
        <v>279</v>
      </c>
      <c r="I1770" s="173">
        <v>150735.53351548137</v>
      </c>
      <c r="J1770" s="168">
        <f>IFERROR(MIN('MP Calculations'!$E$30/I1770,1),"-")</f>
        <v>0.24630200300931615</v>
      </c>
      <c r="K1770" s="12"/>
      <c r="L1770" s="159">
        <v>14.608345999999999</v>
      </c>
      <c r="M1770" s="187" t="s">
        <v>280</v>
      </c>
      <c r="N1770" s="272">
        <v>192.78728599999999</v>
      </c>
      <c r="O1770" s="186">
        <f t="shared" si="88"/>
        <v>2816.3033782889556</v>
      </c>
      <c r="P1770" s="186">
        <f t="shared" si="89"/>
        <v>693.66116315447357</v>
      </c>
      <c r="Q1770" s="215">
        <f>IF(P1770="-",0,P1770/(1+'General inputs'!$H$30)^'MP Calculations'!$C$40)</f>
        <v>1540.8219153060379</v>
      </c>
    </row>
    <row r="1771" spans="3:17">
      <c r="C1771" s="159"/>
      <c r="D1771" s="165" t="s">
        <v>281</v>
      </c>
      <c r="E1771" s="162">
        <v>28856</v>
      </c>
      <c r="F1771" s="166" t="str">
        <f t="shared" si="87"/>
        <v>Date check - OK</v>
      </c>
      <c r="G1771" s="68"/>
      <c r="H1771" s="162" t="s">
        <v>279</v>
      </c>
      <c r="I1771" s="173">
        <v>150735.53351548137</v>
      </c>
      <c r="J1771" s="168">
        <f>IFERROR(MIN('MP Calculations'!$E$30/I1771,1),"-")</f>
        <v>0.24630200300931615</v>
      </c>
      <c r="K1771" s="12"/>
      <c r="L1771" s="159">
        <v>39.434759</v>
      </c>
      <c r="M1771" s="187" t="s">
        <v>280</v>
      </c>
      <c r="N1771" s="272">
        <v>421.28581700000001</v>
      </c>
      <c r="O1771" s="186">
        <f t="shared" si="88"/>
        <v>16613.304663513103</v>
      </c>
      <c r="P1771" s="186">
        <f t="shared" si="89"/>
        <v>4091.8902152272904</v>
      </c>
      <c r="Q1771" s="215">
        <f>IF(P1771="-",0,P1771/(1+'General inputs'!$H$30)^'MP Calculations'!$C$40)</f>
        <v>9089.270747084478</v>
      </c>
    </row>
    <row r="1772" spans="3:17">
      <c r="C1772" s="159"/>
      <c r="D1772" s="165" t="s">
        <v>278</v>
      </c>
      <c r="E1772" s="162">
        <v>28856</v>
      </c>
      <c r="F1772" s="166" t="str">
        <f t="shared" si="87"/>
        <v>Date check - OK</v>
      </c>
      <c r="G1772" s="68"/>
      <c r="H1772" s="162" t="s">
        <v>279</v>
      </c>
      <c r="I1772" s="173">
        <v>150735.53351548137</v>
      </c>
      <c r="J1772" s="168">
        <f>IFERROR(MIN('MP Calculations'!$E$30/I1772,1),"-")</f>
        <v>0.24630200300931615</v>
      </c>
      <c r="K1772" s="12"/>
      <c r="L1772" s="159">
        <v>84.083168999999998</v>
      </c>
      <c r="M1772" s="187" t="s">
        <v>280</v>
      </c>
      <c r="N1772" s="272">
        <v>192.78728599999999</v>
      </c>
      <c r="O1772" s="186">
        <f t="shared" si="88"/>
        <v>16210.165949789332</v>
      </c>
      <c r="P1772" s="186">
        <f t="shared" si="89"/>
        <v>3992.5963425465266</v>
      </c>
      <c r="Q1772" s="215">
        <f>IF(P1772="-",0,P1772/(1+'General inputs'!$H$30)^'MP Calculations'!$C$40)</f>
        <v>8868.710359378214</v>
      </c>
    </row>
    <row r="1773" spans="3:17">
      <c r="C1773" s="159"/>
      <c r="D1773" s="165" t="s">
        <v>278</v>
      </c>
      <c r="E1773" s="162">
        <v>28856</v>
      </c>
      <c r="F1773" s="166" t="str">
        <f t="shared" si="87"/>
        <v>Date check - OK</v>
      </c>
      <c r="G1773" s="68"/>
      <c r="H1773" s="162" t="s">
        <v>279</v>
      </c>
      <c r="I1773" s="173">
        <v>150735.53351548137</v>
      </c>
      <c r="J1773" s="168">
        <f>IFERROR(MIN('MP Calculations'!$E$30/I1773,1),"-")</f>
        <v>0.24630200300931615</v>
      </c>
      <c r="K1773" s="12"/>
      <c r="L1773" s="159">
        <v>22.626059999999999</v>
      </c>
      <c r="M1773" s="187" t="s">
        <v>280</v>
      </c>
      <c r="N1773" s="272">
        <v>192.78728599999999</v>
      </c>
      <c r="O1773" s="186">
        <f t="shared" si="88"/>
        <v>4362.0167002731596</v>
      </c>
      <c r="P1773" s="186">
        <f t="shared" si="89"/>
        <v>1074.373450437367</v>
      </c>
      <c r="Q1773" s="215">
        <f>IF(P1773="-",0,P1773/(1+'General inputs'!$H$30)^'MP Calculations'!$C$40)</f>
        <v>2386.4939333329958</v>
      </c>
    </row>
    <row r="1774" spans="3:17">
      <c r="C1774" s="159"/>
      <c r="D1774" s="165" t="s">
        <v>278</v>
      </c>
      <c r="E1774" s="162">
        <v>28856</v>
      </c>
      <c r="F1774" s="166" t="str">
        <f t="shared" si="87"/>
        <v>Date check - OK</v>
      </c>
      <c r="G1774" s="68"/>
      <c r="H1774" s="162" t="s">
        <v>279</v>
      </c>
      <c r="I1774" s="173">
        <v>150735.53351548137</v>
      </c>
      <c r="J1774" s="168">
        <f>IFERROR(MIN('MP Calculations'!$E$30/I1774,1),"-")</f>
        <v>0.24630200300931615</v>
      </c>
      <c r="K1774" s="12"/>
      <c r="L1774" s="159">
        <v>23.337714999999999</v>
      </c>
      <c r="M1774" s="187" t="s">
        <v>280</v>
      </c>
      <c r="N1774" s="272">
        <v>192.78728599999999</v>
      </c>
      <c r="O1774" s="186">
        <f t="shared" si="88"/>
        <v>4499.2147362914893</v>
      </c>
      <c r="P1774" s="186">
        <f t="shared" si="89"/>
        <v>1108.1656015176259</v>
      </c>
      <c r="Q1774" s="215">
        <f>IF(P1774="-",0,P1774/(1+'General inputs'!$H$30)^'MP Calculations'!$C$40)</f>
        <v>2461.5560670021405</v>
      </c>
    </row>
    <row r="1775" spans="3:17">
      <c r="C1775" s="159"/>
      <c r="D1775" s="165" t="s">
        <v>278</v>
      </c>
      <c r="E1775" s="162">
        <v>28856</v>
      </c>
      <c r="F1775" s="166" t="str">
        <f t="shared" si="87"/>
        <v>Date check - OK</v>
      </c>
      <c r="G1775" s="68"/>
      <c r="H1775" s="162" t="s">
        <v>279</v>
      </c>
      <c r="I1775" s="173">
        <v>150735.53351548137</v>
      </c>
      <c r="J1775" s="168">
        <f>IFERROR(MIN('MP Calculations'!$E$30/I1775,1),"-")</f>
        <v>0.24630200300931615</v>
      </c>
      <c r="K1775" s="12"/>
      <c r="L1775" s="159">
        <v>77.658592999999996</v>
      </c>
      <c r="M1775" s="187" t="s">
        <v>280</v>
      </c>
      <c r="N1775" s="272">
        <v>192.78728599999999</v>
      </c>
      <c r="O1775" s="186">
        <f t="shared" si="88"/>
        <v>14971.589379048597</v>
      </c>
      <c r="P1775" s="186">
        <f t="shared" si="89"/>
        <v>3687.532452292673</v>
      </c>
      <c r="Q1775" s="215">
        <f>IF(P1775="-",0,P1775/(1+'General inputs'!$H$30)^'MP Calculations'!$C$40)</f>
        <v>8191.0752939608683</v>
      </c>
    </row>
    <row r="1776" spans="3:17">
      <c r="C1776" s="159"/>
      <c r="D1776" s="165" t="s">
        <v>281</v>
      </c>
      <c r="E1776" s="162">
        <v>28856</v>
      </c>
      <c r="F1776" s="166" t="str">
        <f t="shared" si="87"/>
        <v>Date check - OK</v>
      </c>
      <c r="G1776" s="68"/>
      <c r="H1776" s="162" t="s">
        <v>279</v>
      </c>
      <c r="I1776" s="173">
        <v>150735.53351548137</v>
      </c>
      <c r="J1776" s="168">
        <f>IFERROR(MIN('MP Calculations'!$E$30/I1776,1),"-")</f>
        <v>0.24630200300931615</v>
      </c>
      <c r="K1776" s="12"/>
      <c r="L1776" s="159">
        <v>18.242999999999999</v>
      </c>
      <c r="M1776" s="187" t="s">
        <v>280</v>
      </c>
      <c r="N1776" s="272">
        <v>421.28581700000001</v>
      </c>
      <c r="O1776" s="186">
        <f t="shared" si="88"/>
        <v>7685.5171595309994</v>
      </c>
      <c r="P1776" s="186">
        <f t="shared" si="89"/>
        <v>1892.9582705549551</v>
      </c>
      <c r="Q1776" s="215">
        <f>IF(P1776="-",0,P1776/(1+'General inputs'!$H$30)^'MP Calculations'!$C$40)</f>
        <v>4204.8073943868176</v>
      </c>
    </row>
    <row r="1777" spans="3:17">
      <c r="C1777" s="159"/>
      <c r="D1777" s="165" t="s">
        <v>278</v>
      </c>
      <c r="E1777" s="162">
        <v>28856</v>
      </c>
      <c r="F1777" s="166" t="str">
        <f t="shared" si="87"/>
        <v>Date check - OK</v>
      </c>
      <c r="G1777" s="68"/>
      <c r="H1777" s="162" t="s">
        <v>279</v>
      </c>
      <c r="I1777" s="173">
        <v>150735.53351548137</v>
      </c>
      <c r="J1777" s="168">
        <f>IFERROR(MIN('MP Calculations'!$E$30/I1777,1),"-")</f>
        <v>0.24630200300931615</v>
      </c>
      <c r="K1777" s="12"/>
      <c r="L1777" s="159">
        <v>4.8403390000000002</v>
      </c>
      <c r="M1777" s="187" t="s">
        <v>280</v>
      </c>
      <c r="N1777" s="272">
        <v>192.78728599999999</v>
      </c>
      <c r="O1777" s="186">
        <f t="shared" si="88"/>
        <v>933.15581912995401</v>
      </c>
      <c r="P1777" s="186">
        <f t="shared" si="89"/>
        <v>229.83814737150681</v>
      </c>
      <c r="Q1777" s="215">
        <f>IF(P1777="-",0,P1777/(1+'General inputs'!$H$30)^'MP Calculations'!$C$40)</f>
        <v>510.53694981694122</v>
      </c>
    </row>
    <row r="1778" spans="3:17">
      <c r="C1778" s="159"/>
      <c r="D1778" s="165" t="s">
        <v>278</v>
      </c>
      <c r="E1778" s="162">
        <v>28856</v>
      </c>
      <c r="F1778" s="166" t="str">
        <f t="shared" si="87"/>
        <v>Date check - OK</v>
      </c>
      <c r="G1778" s="68"/>
      <c r="H1778" s="162" t="s">
        <v>279</v>
      </c>
      <c r="I1778" s="173">
        <v>150735.53351548137</v>
      </c>
      <c r="J1778" s="168">
        <f>IFERROR(MIN('MP Calculations'!$E$30/I1778,1),"-")</f>
        <v>0.24630200300931615</v>
      </c>
      <c r="K1778" s="12"/>
      <c r="L1778" s="159">
        <v>14.967211000000001</v>
      </c>
      <c r="M1778" s="187" t="s">
        <v>280</v>
      </c>
      <c r="N1778" s="272">
        <v>192.78728599999999</v>
      </c>
      <c r="O1778" s="186">
        <f t="shared" si="88"/>
        <v>2885.4879876793461</v>
      </c>
      <c r="P1778" s="186">
        <f t="shared" si="89"/>
        <v>710.70147102474391</v>
      </c>
      <c r="Q1778" s="215">
        <f>IF(P1778="-",0,P1778/(1+'General inputs'!$H$30)^'MP Calculations'!$C$40)</f>
        <v>1578.6733638298001</v>
      </c>
    </row>
    <row r="1779" spans="3:17">
      <c r="C1779" s="159"/>
      <c r="D1779" s="165" t="s">
        <v>278</v>
      </c>
      <c r="E1779" s="162">
        <v>28856</v>
      </c>
      <c r="F1779" s="166" t="str">
        <f t="shared" si="87"/>
        <v>Date check - OK</v>
      </c>
      <c r="G1779" s="68"/>
      <c r="H1779" s="162" t="s">
        <v>279</v>
      </c>
      <c r="I1779" s="173">
        <v>150735.53351548137</v>
      </c>
      <c r="J1779" s="168">
        <f>IFERROR(MIN('MP Calculations'!$E$30/I1779,1),"-")</f>
        <v>0.24630200300931615</v>
      </c>
      <c r="K1779" s="12"/>
      <c r="L1779" s="159">
        <v>0.72510799999999997</v>
      </c>
      <c r="M1779" s="187" t="s">
        <v>280</v>
      </c>
      <c r="N1779" s="272">
        <v>192.78728599999999</v>
      </c>
      <c r="O1779" s="186">
        <f t="shared" si="88"/>
        <v>139.79160337688799</v>
      </c>
      <c r="P1779" s="186">
        <f t="shared" si="89"/>
        <v>34.430951915611395</v>
      </c>
      <c r="Q1779" s="215">
        <f>IF(P1779="-",0,P1779/(1+'General inputs'!$H$30)^'MP Calculations'!$C$40)</f>
        <v>76.481094941462274</v>
      </c>
    </row>
    <row r="1780" spans="3:17">
      <c r="C1780" s="159"/>
      <c r="D1780" s="165" t="s">
        <v>278</v>
      </c>
      <c r="E1780" s="162">
        <v>28856</v>
      </c>
      <c r="F1780" s="166" t="str">
        <f t="shared" si="87"/>
        <v>Date check - OK</v>
      </c>
      <c r="G1780" s="68"/>
      <c r="H1780" s="162" t="s">
        <v>279</v>
      </c>
      <c r="I1780" s="173">
        <v>150735.53351548137</v>
      </c>
      <c r="J1780" s="168">
        <f>IFERROR(MIN('MP Calculations'!$E$30/I1780,1),"-")</f>
        <v>0.24630200300931615</v>
      </c>
      <c r="K1780" s="12"/>
      <c r="L1780" s="159">
        <v>15.903765</v>
      </c>
      <c r="M1780" s="187" t="s">
        <v>280</v>
      </c>
      <c r="N1780" s="272">
        <v>192.78728599999999</v>
      </c>
      <c r="O1780" s="186">
        <f t="shared" si="88"/>
        <v>3066.04369153179</v>
      </c>
      <c r="P1780" s="186">
        <f t="shared" si="89"/>
        <v>755.17270253835773</v>
      </c>
      <c r="Q1780" s="215">
        <f>IF(P1780="-",0,P1780/(1+'General inputs'!$H$30)^'MP Calculations'!$C$40)</f>
        <v>1677.4568214551555</v>
      </c>
    </row>
    <row r="1781" spans="3:17">
      <c r="C1781" s="159"/>
      <c r="D1781" s="165" t="s">
        <v>278</v>
      </c>
      <c r="E1781" s="162">
        <v>28856</v>
      </c>
      <c r="F1781" s="166" t="str">
        <f t="shared" si="87"/>
        <v>Date check - OK</v>
      </c>
      <c r="G1781" s="68"/>
      <c r="H1781" s="162" t="s">
        <v>279</v>
      </c>
      <c r="I1781" s="173">
        <v>150735.53351548137</v>
      </c>
      <c r="J1781" s="168">
        <f>IFERROR(MIN('MP Calculations'!$E$30/I1781,1),"-")</f>
        <v>0.24630200300931615</v>
      </c>
      <c r="K1781" s="12"/>
      <c r="L1781" s="159">
        <v>50.881523999999999</v>
      </c>
      <c r="M1781" s="187" t="s">
        <v>280</v>
      </c>
      <c r="N1781" s="272">
        <v>192.78728599999999</v>
      </c>
      <c r="O1781" s="186">
        <f t="shared" si="88"/>
        <v>9809.3109195038633</v>
      </c>
      <c r="P1781" s="186">
        <f t="shared" si="89"/>
        <v>2416.0529276149582</v>
      </c>
      <c r="Q1781" s="215">
        <f>IF(P1781="-",0,P1781/(1+'General inputs'!$H$30)^'MP Calculations'!$C$40)</f>
        <v>5366.7518049866931</v>
      </c>
    </row>
    <row r="1782" spans="3:17">
      <c r="C1782" s="159"/>
      <c r="D1782" s="165" t="s">
        <v>278</v>
      </c>
      <c r="E1782" s="162">
        <v>28856</v>
      </c>
      <c r="F1782" s="166" t="str">
        <f t="shared" si="87"/>
        <v>Date check - OK</v>
      </c>
      <c r="G1782" s="68"/>
      <c r="H1782" s="162" t="s">
        <v>279</v>
      </c>
      <c r="I1782" s="173">
        <v>150735.53351548137</v>
      </c>
      <c r="J1782" s="168">
        <f>IFERROR(MIN('MP Calculations'!$E$30/I1782,1),"-")</f>
        <v>0.24630200300931615</v>
      </c>
      <c r="K1782" s="12"/>
      <c r="L1782" s="159">
        <v>29.793078000000001</v>
      </c>
      <c r="M1782" s="187" t="s">
        <v>280</v>
      </c>
      <c r="N1782" s="272">
        <v>192.78728599999999</v>
      </c>
      <c r="O1782" s="186">
        <f t="shared" si="88"/>
        <v>5743.7266492063081</v>
      </c>
      <c r="P1782" s="186">
        <f t="shared" si="89"/>
        <v>1414.6913784375015</v>
      </c>
      <c r="Q1782" s="215">
        <f>IF(P1782="-",0,P1782/(1+'General inputs'!$H$30)^'MP Calculations'!$C$40)</f>
        <v>3142.4384051981101</v>
      </c>
    </row>
    <row r="1783" spans="3:17">
      <c r="C1783" s="159"/>
      <c r="D1783" s="165" t="s">
        <v>278</v>
      </c>
      <c r="E1783" s="162">
        <v>28856</v>
      </c>
      <c r="F1783" s="166" t="str">
        <f t="shared" si="87"/>
        <v>Date check - OK</v>
      </c>
      <c r="G1783" s="68"/>
      <c r="H1783" s="162" t="s">
        <v>279</v>
      </c>
      <c r="I1783" s="173">
        <v>150735.53351548137</v>
      </c>
      <c r="J1783" s="168">
        <f>IFERROR(MIN('MP Calculations'!$E$30/I1783,1),"-")</f>
        <v>0.24630200300931615</v>
      </c>
      <c r="K1783" s="12"/>
      <c r="L1783" s="159">
        <v>47.051867000000001</v>
      </c>
      <c r="M1783" s="187" t="s">
        <v>280</v>
      </c>
      <c r="N1783" s="272">
        <v>192.78728599999999</v>
      </c>
      <c r="O1783" s="186">
        <f t="shared" si="88"/>
        <v>9071.0017401629611</v>
      </c>
      <c r="P1783" s="186">
        <f t="shared" si="89"/>
        <v>2234.2058979031299</v>
      </c>
      <c r="Q1783" s="215">
        <f>IF(P1783="-",0,P1783/(1+'General inputs'!$H$30)^'MP Calculations'!$C$40)</f>
        <v>4962.8169971922198</v>
      </c>
    </row>
    <row r="1784" spans="3:17">
      <c r="C1784" s="159"/>
      <c r="D1784" s="165" t="s">
        <v>278</v>
      </c>
      <c r="E1784" s="162">
        <v>28856</v>
      </c>
      <c r="F1784" s="166" t="str">
        <f t="shared" si="87"/>
        <v>Date check - OK</v>
      </c>
      <c r="G1784" s="68"/>
      <c r="H1784" s="162" t="s">
        <v>279</v>
      </c>
      <c r="I1784" s="173">
        <v>150735.53351548137</v>
      </c>
      <c r="J1784" s="168">
        <f>IFERROR(MIN('MP Calculations'!$E$30/I1784,1),"-")</f>
        <v>0.24630200300931615</v>
      </c>
      <c r="K1784" s="12"/>
      <c r="L1784" s="159">
        <v>83.083732999999995</v>
      </c>
      <c r="M1784" s="187" t="s">
        <v>280</v>
      </c>
      <c r="N1784" s="272">
        <v>192.78728599999999</v>
      </c>
      <c r="O1784" s="186">
        <f t="shared" si="88"/>
        <v>16017.487395818636</v>
      </c>
      <c r="P1784" s="186">
        <f t="shared" si="89"/>
        <v>3945.1392287666054</v>
      </c>
      <c r="Q1784" s="215">
        <f>IF(P1784="-",0,P1784/(1+'General inputs'!$H$30)^'MP Calculations'!$C$40)</f>
        <v>8763.294394302784</v>
      </c>
    </row>
    <row r="1785" spans="3:17">
      <c r="C1785" s="159"/>
      <c r="D1785" s="165" t="s">
        <v>278</v>
      </c>
      <c r="E1785" s="162">
        <v>28856</v>
      </c>
      <c r="F1785" s="166" t="str">
        <f t="shared" si="87"/>
        <v>Date check - OK</v>
      </c>
      <c r="G1785" s="68"/>
      <c r="H1785" s="162" t="s">
        <v>279</v>
      </c>
      <c r="I1785" s="173">
        <v>150735.53351548137</v>
      </c>
      <c r="J1785" s="168">
        <f>IFERROR(MIN('MP Calculations'!$E$30/I1785,1),"-")</f>
        <v>0.24630200300931615</v>
      </c>
      <c r="K1785" s="12"/>
      <c r="L1785" s="159">
        <v>0.49912400000000001</v>
      </c>
      <c r="M1785" s="187" t="s">
        <v>280</v>
      </c>
      <c r="N1785" s="272">
        <v>192.78728599999999</v>
      </c>
      <c r="O1785" s="186">
        <f t="shared" si="88"/>
        <v>96.224761337464003</v>
      </c>
      <c r="P1785" s="186">
        <f t="shared" si="89"/>
        <v>23.700351456510788</v>
      </c>
      <c r="Q1785" s="215">
        <f>IF(P1785="-",0,P1785/(1+'General inputs'!$H$30)^'MP Calculations'!$C$40)</f>
        <v>52.645330118496034</v>
      </c>
    </row>
    <row r="1786" spans="3:17">
      <c r="C1786" s="159"/>
      <c r="D1786" s="165" t="s">
        <v>278</v>
      </c>
      <c r="E1786" s="162">
        <v>28856</v>
      </c>
      <c r="F1786" s="166" t="str">
        <f t="shared" si="87"/>
        <v>Date check - OK</v>
      </c>
      <c r="G1786" s="68"/>
      <c r="H1786" s="162" t="s">
        <v>279</v>
      </c>
      <c r="I1786" s="173">
        <v>150735.53351548137</v>
      </c>
      <c r="J1786" s="168">
        <f>IFERROR(MIN('MP Calculations'!$E$30/I1786,1),"-")</f>
        <v>0.24630200300931615</v>
      </c>
      <c r="K1786" s="12"/>
      <c r="L1786" s="159">
        <v>1.786081</v>
      </c>
      <c r="M1786" s="187" t="s">
        <v>280</v>
      </c>
      <c r="N1786" s="272">
        <v>192.78728599999999</v>
      </c>
      <c r="O1786" s="186">
        <f t="shared" si="88"/>
        <v>344.33370856616602</v>
      </c>
      <c r="P1786" s="186">
        <f t="shared" si="89"/>
        <v>84.81008212347281</v>
      </c>
      <c r="Q1786" s="215">
        <f>IF(P1786="-",0,P1786/(1+'General inputs'!$H$30)^'MP Calculations'!$C$40)</f>
        <v>188.38770298237213</v>
      </c>
    </row>
    <row r="1787" spans="3:17">
      <c r="C1787" s="159"/>
      <c r="D1787" s="165" t="s">
        <v>278</v>
      </c>
      <c r="E1787" s="162">
        <v>28856</v>
      </c>
      <c r="F1787" s="166" t="str">
        <f t="shared" si="87"/>
        <v>Date check - OK</v>
      </c>
      <c r="G1787" s="68"/>
      <c r="H1787" s="162" t="s">
        <v>279</v>
      </c>
      <c r="I1787" s="173">
        <v>150735.53351548137</v>
      </c>
      <c r="J1787" s="168">
        <f>IFERROR(MIN('MP Calculations'!$E$30/I1787,1),"-")</f>
        <v>0.24630200300931615</v>
      </c>
      <c r="K1787" s="12"/>
      <c r="L1787" s="159">
        <v>1.0577190000000001</v>
      </c>
      <c r="M1787" s="187" t="s">
        <v>280</v>
      </c>
      <c r="N1787" s="272">
        <v>192.78728599999999</v>
      </c>
      <c r="O1787" s="186">
        <f t="shared" si="88"/>
        <v>203.914775360634</v>
      </c>
      <c r="P1787" s="186">
        <f t="shared" si="89"/>
        <v>50.224617614518898</v>
      </c>
      <c r="Q1787" s="215">
        <f>IF(P1787="-",0,P1787/(1+'General inputs'!$H$30)^'MP Calculations'!$C$40)</f>
        <v>111.563390916096</v>
      </c>
    </row>
    <row r="1788" spans="3:17">
      <c r="C1788" s="159"/>
      <c r="D1788" s="165" t="s">
        <v>278</v>
      </c>
      <c r="E1788" s="162">
        <v>28856</v>
      </c>
      <c r="F1788" s="166" t="str">
        <f t="shared" si="87"/>
        <v>Date check - OK</v>
      </c>
      <c r="G1788" s="68"/>
      <c r="H1788" s="162" t="s">
        <v>279</v>
      </c>
      <c r="I1788" s="173">
        <v>150735.53351548137</v>
      </c>
      <c r="J1788" s="168">
        <f>IFERROR(MIN('MP Calculations'!$E$30/I1788,1),"-")</f>
        <v>0.24630200300931615</v>
      </c>
      <c r="K1788" s="12"/>
      <c r="L1788" s="159">
        <v>82.683086000000003</v>
      </c>
      <c r="M1788" s="187" t="s">
        <v>280</v>
      </c>
      <c r="N1788" s="272">
        <v>192.78728599999999</v>
      </c>
      <c r="O1788" s="186">
        <f t="shared" si="88"/>
        <v>15940.247748044596</v>
      </c>
      <c r="P1788" s="186">
        <f t="shared" si="89"/>
        <v>3926.1149488081251</v>
      </c>
      <c r="Q1788" s="215">
        <f>IF(P1788="-",0,P1788/(1+'General inputs'!$H$30)^'MP Calculations'!$C$40)</f>
        <v>8721.0359703921222</v>
      </c>
    </row>
    <row r="1789" spans="3:17">
      <c r="C1789" s="159"/>
      <c r="D1789" s="165" t="s">
        <v>278</v>
      </c>
      <c r="E1789" s="162">
        <v>28856</v>
      </c>
      <c r="F1789" s="166" t="str">
        <f t="shared" si="87"/>
        <v>Date check - OK</v>
      </c>
      <c r="G1789" s="68"/>
      <c r="H1789" s="162" t="s">
        <v>279</v>
      </c>
      <c r="I1789" s="173">
        <v>150735.53351548137</v>
      </c>
      <c r="J1789" s="168">
        <f>IFERROR(MIN('MP Calculations'!$E$30/I1789,1),"-")</f>
        <v>0.24630200300931615</v>
      </c>
      <c r="K1789" s="12"/>
      <c r="L1789" s="159">
        <v>2.1992880000000001</v>
      </c>
      <c r="M1789" s="187" t="s">
        <v>280</v>
      </c>
      <c r="N1789" s="272">
        <v>192.78728599999999</v>
      </c>
      <c r="O1789" s="186">
        <f t="shared" si="88"/>
        <v>423.99476465236802</v>
      </c>
      <c r="P1789" s="186">
        <f t="shared" si="89"/>
        <v>104.43075979934184</v>
      </c>
      <c r="Q1789" s="215">
        <f>IF(P1789="-",0,P1789/(1+'General inputs'!$H$30)^'MP Calculations'!$C$40)</f>
        <v>231.97089858561583</v>
      </c>
    </row>
    <row r="1790" spans="3:17">
      <c r="C1790" s="159"/>
      <c r="D1790" s="165" t="s">
        <v>278</v>
      </c>
      <c r="E1790" s="162">
        <v>28856</v>
      </c>
      <c r="F1790" s="166" t="str">
        <f t="shared" si="87"/>
        <v>Date check - OK</v>
      </c>
      <c r="G1790" s="68"/>
      <c r="H1790" s="162" t="s">
        <v>279</v>
      </c>
      <c r="I1790" s="173">
        <v>150735.53351548137</v>
      </c>
      <c r="J1790" s="168">
        <f>IFERROR(MIN('MP Calculations'!$E$30/I1790,1),"-")</f>
        <v>0.24630200300931615</v>
      </c>
      <c r="K1790" s="12"/>
      <c r="L1790" s="159">
        <v>0.40048499999999998</v>
      </c>
      <c r="M1790" s="187" t="s">
        <v>280</v>
      </c>
      <c r="N1790" s="272">
        <v>192.78728599999999</v>
      </c>
      <c r="O1790" s="186">
        <f t="shared" si="88"/>
        <v>77.208416233709997</v>
      </c>
      <c r="P1790" s="186">
        <f t="shared" si="89"/>
        <v>19.016587567539773</v>
      </c>
      <c r="Q1790" s="215">
        <f>IF(P1790="-",0,P1790/(1+'General inputs'!$H$30)^'MP Calculations'!$C$40)</f>
        <v>42.241336887238205</v>
      </c>
    </row>
    <row r="1791" spans="3:17">
      <c r="C1791" s="159"/>
      <c r="D1791" s="165" t="s">
        <v>278</v>
      </c>
      <c r="E1791" s="162">
        <v>28856</v>
      </c>
      <c r="F1791" s="166" t="str">
        <f t="shared" si="87"/>
        <v>Date check - OK</v>
      </c>
      <c r="G1791" s="68"/>
      <c r="H1791" s="162" t="s">
        <v>279</v>
      </c>
      <c r="I1791" s="173">
        <v>150735.53351548137</v>
      </c>
      <c r="J1791" s="168">
        <f>IFERROR(MIN('MP Calculations'!$E$30/I1791,1),"-")</f>
        <v>0.24630200300931615</v>
      </c>
      <c r="K1791" s="12"/>
      <c r="L1791" s="159">
        <v>10.321431</v>
      </c>
      <c r="M1791" s="187" t="s">
        <v>280</v>
      </c>
      <c r="N1791" s="272">
        <v>192.78728599999999</v>
      </c>
      <c r="O1791" s="186">
        <f t="shared" si="88"/>
        <v>1989.8406701262661</v>
      </c>
      <c r="P1791" s="186">
        <f t="shared" si="89"/>
        <v>490.10174272149925</v>
      </c>
      <c r="Q1791" s="215">
        <f>IF(P1791="-",0,P1791/(1+'General inputs'!$H$30)^'MP Calculations'!$C$40)</f>
        <v>1088.6576127180392</v>
      </c>
    </row>
    <row r="1792" spans="3:17">
      <c r="C1792" s="159"/>
      <c r="D1792" s="165" t="s">
        <v>278</v>
      </c>
      <c r="E1792" s="162">
        <v>28856</v>
      </c>
      <c r="F1792" s="166" t="str">
        <f t="shared" si="87"/>
        <v>Date check - OK</v>
      </c>
      <c r="G1792" s="68"/>
      <c r="H1792" s="162" t="s">
        <v>279</v>
      </c>
      <c r="I1792" s="173">
        <v>150735.53351548137</v>
      </c>
      <c r="J1792" s="168">
        <f>IFERROR(MIN('MP Calculations'!$E$30/I1792,1),"-")</f>
        <v>0.24630200300931615</v>
      </c>
      <c r="K1792" s="12"/>
      <c r="L1792" s="159">
        <v>1.000292</v>
      </c>
      <c r="M1792" s="187" t="s">
        <v>280</v>
      </c>
      <c r="N1792" s="272">
        <v>192.78728599999999</v>
      </c>
      <c r="O1792" s="186">
        <f t="shared" si="88"/>
        <v>192.84357988751199</v>
      </c>
      <c r="P1792" s="186">
        <f t="shared" si="89"/>
        <v>47.49775999378128</v>
      </c>
      <c r="Q1792" s="215">
        <f>IF(P1792="-",0,P1792/(1+'General inputs'!$H$30)^'MP Calculations'!$C$40)</f>
        <v>105.50625206339633</v>
      </c>
    </row>
    <row r="1793" spans="3:17">
      <c r="C1793" s="159"/>
      <c r="D1793" s="165" t="s">
        <v>278</v>
      </c>
      <c r="E1793" s="162">
        <v>28856</v>
      </c>
      <c r="F1793" s="166" t="str">
        <f t="shared" si="87"/>
        <v>Date check - OK</v>
      </c>
      <c r="G1793" s="68"/>
      <c r="H1793" s="162" t="s">
        <v>279</v>
      </c>
      <c r="I1793" s="173">
        <v>150735.53351548137</v>
      </c>
      <c r="J1793" s="168">
        <f>IFERROR(MIN('MP Calculations'!$E$30/I1793,1),"-")</f>
        <v>0.24630200300931615</v>
      </c>
      <c r="K1793" s="12"/>
      <c r="L1793" s="159">
        <v>76.322130999999999</v>
      </c>
      <c r="M1793" s="187" t="s">
        <v>280</v>
      </c>
      <c r="N1793" s="272">
        <v>192.78728599999999</v>
      </c>
      <c r="O1793" s="186">
        <f t="shared" si="88"/>
        <v>14713.936497226465</v>
      </c>
      <c r="P1793" s="186">
        <f t="shared" si="89"/>
        <v>3624.0720314187593</v>
      </c>
      <c r="Q1793" s="215">
        <f>IF(P1793="-",0,P1793/(1+'General inputs'!$H$30)^'MP Calculations'!$C$40)</f>
        <v>8050.1113587847894</v>
      </c>
    </row>
    <row r="1794" spans="3:17">
      <c r="C1794" s="159"/>
      <c r="D1794" s="165" t="s">
        <v>278</v>
      </c>
      <c r="E1794" s="162">
        <v>28856</v>
      </c>
      <c r="F1794" s="166" t="str">
        <f t="shared" ref="F1794:F1857" si="90">IF(E1794="","-",IF(OR(E1794&lt;$E$15,E1794&gt;$E$16),"ERROR - date outside of range","Date check - OK"))</f>
        <v>Date check - OK</v>
      </c>
      <c r="G1794" s="68"/>
      <c r="H1794" s="162" t="s">
        <v>279</v>
      </c>
      <c r="I1794" s="173">
        <v>150735.53351548137</v>
      </c>
      <c r="J1794" s="168">
        <f>IFERROR(MIN('MP Calculations'!$E$30/I1794,1),"-")</f>
        <v>0.24630200300931615</v>
      </c>
      <c r="K1794" s="12"/>
      <c r="L1794" s="159">
        <v>81.111829</v>
      </c>
      <c r="M1794" s="187" t="s">
        <v>280</v>
      </c>
      <c r="N1794" s="272">
        <v>192.78728599999999</v>
      </c>
      <c r="O1794" s="186">
        <f t="shared" ref="O1794:O1857" si="91">IF(N1794="","-",L1794*N1794)</f>
        <v>15637.329375406094</v>
      </c>
      <c r="P1794" s="186">
        <f t="shared" ref="P1794:P1857" si="92">IF(O1794="-","-",IF(OR(E1794&lt;$E$15,E1794&gt;$E$16),0,O1794*J1794))</f>
        <v>3851.5055468789396</v>
      </c>
      <c r="Q1794" s="215">
        <f>IF(P1794="-",0,P1794/(1+'General inputs'!$H$30)^'MP Calculations'!$C$40)</f>
        <v>8555.3069261746587</v>
      </c>
    </row>
    <row r="1795" spans="3:17">
      <c r="C1795" s="159"/>
      <c r="D1795" s="165" t="s">
        <v>278</v>
      </c>
      <c r="E1795" s="162">
        <v>28856</v>
      </c>
      <c r="F1795" s="166" t="str">
        <f t="shared" si="90"/>
        <v>Date check - OK</v>
      </c>
      <c r="G1795" s="68"/>
      <c r="H1795" s="162" t="s">
        <v>279</v>
      </c>
      <c r="I1795" s="173">
        <v>150735.53351548137</v>
      </c>
      <c r="J1795" s="168">
        <f>IFERROR(MIN('MP Calculations'!$E$30/I1795,1),"-")</f>
        <v>0.24630200300931615</v>
      </c>
      <c r="K1795" s="12"/>
      <c r="L1795" s="159">
        <v>13.539483000000001</v>
      </c>
      <c r="M1795" s="187" t="s">
        <v>280</v>
      </c>
      <c r="N1795" s="272">
        <v>192.78728599999999</v>
      </c>
      <c r="O1795" s="186">
        <f t="shared" si="91"/>
        <v>2610.2401814131381</v>
      </c>
      <c r="P1795" s="186">
        <f t="shared" si="92"/>
        <v>642.9073850174567</v>
      </c>
      <c r="Q1795" s="215">
        <f>IF(P1795="-",0,P1795/(1+'General inputs'!$H$30)^'MP Calculations'!$C$40)</f>
        <v>1428.0831059391355</v>
      </c>
    </row>
    <row r="1796" spans="3:17">
      <c r="C1796" s="159"/>
      <c r="D1796" s="165" t="s">
        <v>278</v>
      </c>
      <c r="E1796" s="162">
        <v>28856</v>
      </c>
      <c r="F1796" s="166" t="str">
        <f t="shared" si="90"/>
        <v>Date check - OK</v>
      </c>
      <c r="G1796" s="68"/>
      <c r="H1796" s="162" t="s">
        <v>279</v>
      </c>
      <c r="I1796" s="173">
        <v>150735.53351548137</v>
      </c>
      <c r="J1796" s="168">
        <f>IFERROR(MIN('MP Calculations'!$E$30/I1796,1),"-")</f>
        <v>0.24630200300931615</v>
      </c>
      <c r="K1796" s="12"/>
      <c r="L1796" s="159">
        <v>21.184265</v>
      </c>
      <c r="M1796" s="187" t="s">
        <v>280</v>
      </c>
      <c r="N1796" s="272">
        <v>192.78728599999999</v>
      </c>
      <c r="O1796" s="186">
        <f t="shared" si="91"/>
        <v>4084.05695525479</v>
      </c>
      <c r="P1796" s="186">
        <f t="shared" si="92"/>
        <v>1005.9114084833839</v>
      </c>
      <c r="Q1796" s="215">
        <f>IF(P1796="-",0,P1796/(1+'General inputs'!$H$30)^'MP Calculations'!$C$40)</f>
        <v>2234.4199522417302</v>
      </c>
    </row>
    <row r="1797" spans="3:17">
      <c r="C1797" s="159"/>
      <c r="D1797" s="165" t="s">
        <v>278</v>
      </c>
      <c r="E1797" s="162">
        <v>28928</v>
      </c>
      <c r="F1797" s="166" t="str">
        <f t="shared" si="90"/>
        <v>Date check - OK</v>
      </c>
      <c r="G1797" s="68"/>
      <c r="H1797" s="162" t="s">
        <v>279</v>
      </c>
      <c r="I1797" s="173">
        <v>150735.53351548137</v>
      </c>
      <c r="J1797" s="168">
        <f>IFERROR(MIN('MP Calculations'!$E$30/I1797,1),"-")</f>
        <v>0.24630200300931615</v>
      </c>
      <c r="K1797" s="12"/>
      <c r="L1797" s="159">
        <v>37.693182</v>
      </c>
      <c r="M1797" s="187" t="s">
        <v>280</v>
      </c>
      <c r="N1797" s="272">
        <v>192.78728599999999</v>
      </c>
      <c r="O1797" s="186">
        <f t="shared" si="91"/>
        <v>7266.7662584840518</v>
      </c>
      <c r="P1797" s="186">
        <f t="shared" si="92"/>
        <v>1789.8190848651359</v>
      </c>
      <c r="Q1797" s="215">
        <f>IF(P1797="-",0,P1797/(1+'General inputs'!$H$30)^'MP Calculations'!$C$40)</f>
        <v>3975.7054551705637</v>
      </c>
    </row>
    <row r="1798" spans="3:17">
      <c r="C1798" s="159"/>
      <c r="D1798" s="165" t="s">
        <v>278</v>
      </c>
      <c r="E1798" s="162">
        <v>28928</v>
      </c>
      <c r="F1798" s="166" t="str">
        <f t="shared" si="90"/>
        <v>Date check - OK</v>
      </c>
      <c r="G1798" s="68"/>
      <c r="H1798" s="162" t="s">
        <v>279</v>
      </c>
      <c r="I1798" s="173">
        <v>150735.53351548137</v>
      </c>
      <c r="J1798" s="168">
        <f>IFERROR(MIN('MP Calculations'!$E$30/I1798,1),"-")</f>
        <v>0.24630200300931615</v>
      </c>
      <c r="K1798" s="12"/>
      <c r="L1798" s="159">
        <v>0.99940899999999999</v>
      </c>
      <c r="M1798" s="187" t="s">
        <v>280</v>
      </c>
      <c r="N1798" s="272">
        <v>192.78728599999999</v>
      </c>
      <c r="O1798" s="186">
        <f t="shared" si="91"/>
        <v>192.67334871397398</v>
      </c>
      <c r="P1798" s="186">
        <f t="shared" si="92"/>
        <v>47.455831714764237</v>
      </c>
      <c r="Q1798" s="215">
        <f>IF(P1798="-",0,P1798/(1+'General inputs'!$H$30)^'MP Calculations'!$C$40)</f>
        <v>105.41311723819329</v>
      </c>
    </row>
    <row r="1799" spans="3:17">
      <c r="C1799" s="159"/>
      <c r="D1799" s="165" t="s">
        <v>278</v>
      </c>
      <c r="E1799" s="162">
        <v>28928</v>
      </c>
      <c r="F1799" s="166" t="str">
        <f t="shared" si="90"/>
        <v>Date check - OK</v>
      </c>
      <c r="G1799" s="68"/>
      <c r="H1799" s="162" t="s">
        <v>279</v>
      </c>
      <c r="I1799" s="173">
        <v>150735.53351548137</v>
      </c>
      <c r="J1799" s="168">
        <f>IFERROR(MIN('MP Calculations'!$E$30/I1799,1),"-")</f>
        <v>0.24630200300931615</v>
      </c>
      <c r="K1799" s="12"/>
      <c r="L1799" s="159">
        <v>18.007453000000002</v>
      </c>
      <c r="M1799" s="187" t="s">
        <v>280</v>
      </c>
      <c r="N1799" s="272">
        <v>192.78728599999999</v>
      </c>
      <c r="O1799" s="186">
        <f t="shared" si="91"/>
        <v>3471.6079916425583</v>
      </c>
      <c r="P1799" s="186">
        <f t="shared" si="92"/>
        <v>855.06400200471137</v>
      </c>
      <c r="Q1799" s="215">
        <f>IF(P1799="-",0,P1799/(1+'General inputs'!$H$30)^'MP Calculations'!$C$40)</f>
        <v>1899.3442667118827</v>
      </c>
    </row>
    <row r="1800" spans="3:17">
      <c r="C1800" s="159"/>
      <c r="D1800" s="165" t="s">
        <v>278</v>
      </c>
      <c r="E1800" s="162">
        <v>28928</v>
      </c>
      <c r="F1800" s="166" t="str">
        <f t="shared" si="90"/>
        <v>Date check - OK</v>
      </c>
      <c r="G1800" s="68"/>
      <c r="H1800" s="162" t="s">
        <v>279</v>
      </c>
      <c r="I1800" s="173">
        <v>150735.53351548137</v>
      </c>
      <c r="J1800" s="168">
        <f>IFERROR(MIN('MP Calculations'!$E$30/I1800,1),"-")</f>
        <v>0.24630200300931615</v>
      </c>
      <c r="K1800" s="12"/>
      <c r="L1800" s="159">
        <v>55.463118000000001</v>
      </c>
      <c r="M1800" s="187" t="s">
        <v>280</v>
      </c>
      <c r="N1800" s="272">
        <v>192.78728599999999</v>
      </c>
      <c r="O1800" s="186">
        <f t="shared" si="91"/>
        <v>10692.583992317748</v>
      </c>
      <c r="P1800" s="186">
        <f t="shared" si="92"/>
        <v>2633.6048546532115</v>
      </c>
      <c r="Q1800" s="215">
        <f>IF(P1800="-",0,P1800/(1+'General inputs'!$H$30)^'MP Calculations'!$C$40)</f>
        <v>5849.9975086573659</v>
      </c>
    </row>
    <row r="1801" spans="3:17">
      <c r="C1801" s="159"/>
      <c r="D1801" s="165" t="s">
        <v>278</v>
      </c>
      <c r="E1801" s="162">
        <v>28928</v>
      </c>
      <c r="F1801" s="166" t="str">
        <f t="shared" si="90"/>
        <v>Date check - OK</v>
      </c>
      <c r="G1801" s="68"/>
      <c r="H1801" s="162" t="s">
        <v>279</v>
      </c>
      <c r="I1801" s="173">
        <v>150735.53351548137</v>
      </c>
      <c r="J1801" s="168">
        <f>IFERROR(MIN('MP Calculations'!$E$30/I1801,1),"-")</f>
        <v>0.24630200300931615</v>
      </c>
      <c r="K1801" s="12"/>
      <c r="L1801" s="159">
        <v>35.972625000000001</v>
      </c>
      <c r="M1801" s="187" t="s">
        <v>280</v>
      </c>
      <c r="N1801" s="272">
        <v>192.78728599999999</v>
      </c>
      <c r="O1801" s="186">
        <f t="shared" si="91"/>
        <v>6935.0647440457496</v>
      </c>
      <c r="P1801" s="186">
        <f t="shared" si="92"/>
        <v>1708.1203374577585</v>
      </c>
      <c r="Q1801" s="215">
        <f>IF(P1801="-",0,P1801/(1+'General inputs'!$H$30)^'MP Calculations'!$C$40)</f>
        <v>3794.2289257857028</v>
      </c>
    </row>
    <row r="1802" spans="3:17">
      <c r="C1802" s="159"/>
      <c r="D1802" s="165" t="s">
        <v>278</v>
      </c>
      <c r="E1802" s="162">
        <v>28928</v>
      </c>
      <c r="F1802" s="166" t="str">
        <f t="shared" si="90"/>
        <v>Date check - OK</v>
      </c>
      <c r="G1802" s="68"/>
      <c r="H1802" s="162" t="s">
        <v>279</v>
      </c>
      <c r="I1802" s="173">
        <v>150735.53351548137</v>
      </c>
      <c r="J1802" s="168">
        <f>IFERROR(MIN('MP Calculations'!$E$30/I1802,1),"-")</f>
        <v>0.24630200300931615</v>
      </c>
      <c r="K1802" s="12"/>
      <c r="L1802" s="159">
        <v>18.086589</v>
      </c>
      <c r="M1802" s="187" t="s">
        <v>280</v>
      </c>
      <c r="N1802" s="272">
        <v>192.78728599999999</v>
      </c>
      <c r="O1802" s="186">
        <f t="shared" si="91"/>
        <v>3486.8644063074539</v>
      </c>
      <c r="P1802" s="186">
        <f t="shared" si="92"/>
        <v>858.82168749541586</v>
      </c>
      <c r="Q1802" s="215">
        <f>IF(P1802="-",0,P1802/(1+'General inputs'!$H$30)^'MP Calculations'!$C$40)</f>
        <v>1907.6911721787751</v>
      </c>
    </row>
    <row r="1803" spans="3:17">
      <c r="C1803" s="159"/>
      <c r="D1803" s="165" t="s">
        <v>278</v>
      </c>
      <c r="E1803" s="162">
        <v>28928</v>
      </c>
      <c r="F1803" s="166" t="str">
        <f t="shared" si="90"/>
        <v>Date check - OK</v>
      </c>
      <c r="G1803" s="68"/>
      <c r="H1803" s="162" t="s">
        <v>279</v>
      </c>
      <c r="I1803" s="173">
        <v>150735.53351548137</v>
      </c>
      <c r="J1803" s="168">
        <f>IFERROR(MIN('MP Calculations'!$E$30/I1803,1),"-")</f>
        <v>0.24630200300931615</v>
      </c>
      <c r="K1803" s="12"/>
      <c r="L1803" s="159">
        <v>46.281165000000001</v>
      </c>
      <c r="M1803" s="187" t="s">
        <v>280</v>
      </c>
      <c r="N1803" s="272">
        <v>192.78728599999999</v>
      </c>
      <c r="O1803" s="186">
        <f t="shared" si="91"/>
        <v>8922.4201932681899</v>
      </c>
      <c r="P1803" s="186">
        <f t="shared" si="92"/>
        <v>2197.6099652927251</v>
      </c>
      <c r="Q1803" s="215">
        <f>IF(P1803="-",0,P1803/(1+'General inputs'!$H$30)^'MP Calculations'!$C$40)</f>
        <v>4881.5268544361415</v>
      </c>
    </row>
    <row r="1804" spans="3:17">
      <c r="C1804" s="159"/>
      <c r="D1804" s="165" t="s">
        <v>278</v>
      </c>
      <c r="E1804" s="162">
        <v>28928</v>
      </c>
      <c r="F1804" s="166" t="str">
        <f t="shared" si="90"/>
        <v>Date check - OK</v>
      </c>
      <c r="G1804" s="68"/>
      <c r="H1804" s="162" t="s">
        <v>279</v>
      </c>
      <c r="I1804" s="173">
        <v>150735.53351548137</v>
      </c>
      <c r="J1804" s="168">
        <f>IFERROR(MIN('MP Calculations'!$E$30/I1804,1),"-")</f>
        <v>0.24630200300931615</v>
      </c>
      <c r="K1804" s="12"/>
      <c r="L1804" s="159">
        <v>16.196007999999999</v>
      </c>
      <c r="M1804" s="187" t="s">
        <v>280</v>
      </c>
      <c r="N1804" s="272">
        <v>192.78728599999999</v>
      </c>
      <c r="O1804" s="186">
        <f t="shared" si="91"/>
        <v>3122.3844263542878</v>
      </c>
      <c r="P1804" s="186">
        <f t="shared" si="92"/>
        <v>769.04953837615574</v>
      </c>
      <c r="Q1804" s="215">
        <f>IF(P1804="-",0,P1804/(1+'General inputs'!$H$30)^'MP Calculations'!$C$40)</f>
        <v>1708.2812843337581</v>
      </c>
    </row>
    <row r="1805" spans="3:17">
      <c r="C1805" s="159"/>
      <c r="D1805" s="165" t="s">
        <v>278</v>
      </c>
      <c r="E1805" s="162">
        <v>28928</v>
      </c>
      <c r="F1805" s="166" t="str">
        <f t="shared" si="90"/>
        <v>Date check - OK</v>
      </c>
      <c r="G1805" s="68"/>
      <c r="H1805" s="162" t="s">
        <v>279</v>
      </c>
      <c r="I1805" s="173">
        <v>150735.53351548137</v>
      </c>
      <c r="J1805" s="168">
        <f>IFERROR(MIN('MP Calculations'!$E$30/I1805,1),"-")</f>
        <v>0.24630200300931615</v>
      </c>
      <c r="K1805" s="12"/>
      <c r="L1805" s="159">
        <v>58.977739</v>
      </c>
      <c r="M1805" s="187" t="s">
        <v>280</v>
      </c>
      <c r="N1805" s="272">
        <v>192.78728599999999</v>
      </c>
      <c r="O1805" s="186">
        <f t="shared" si="91"/>
        <v>11370.158236226354</v>
      </c>
      <c r="P1805" s="186">
        <f t="shared" si="92"/>
        <v>2800.4927481154245</v>
      </c>
      <c r="Q1805" s="215">
        <f>IF(P1805="-",0,P1805/(1+'General inputs'!$H$30)^'MP Calculations'!$C$40)</f>
        <v>6220.7037515677439</v>
      </c>
    </row>
    <row r="1806" spans="3:17">
      <c r="C1806" s="159"/>
      <c r="D1806" s="165" t="s">
        <v>278</v>
      </c>
      <c r="E1806" s="162">
        <v>28928</v>
      </c>
      <c r="F1806" s="166" t="str">
        <f t="shared" si="90"/>
        <v>Date check - OK</v>
      </c>
      <c r="G1806" s="68"/>
      <c r="H1806" s="162" t="s">
        <v>279</v>
      </c>
      <c r="I1806" s="173">
        <v>150735.53351548137</v>
      </c>
      <c r="J1806" s="168">
        <f>IFERROR(MIN('MP Calculations'!$E$30/I1806,1),"-")</f>
        <v>0.24630200300931615</v>
      </c>
      <c r="K1806" s="12"/>
      <c r="L1806" s="159">
        <v>27.794530999999999</v>
      </c>
      <c r="M1806" s="187" t="s">
        <v>280</v>
      </c>
      <c r="N1806" s="272">
        <v>192.78728599999999</v>
      </c>
      <c r="O1806" s="186">
        <f t="shared" si="91"/>
        <v>5358.4321971328654</v>
      </c>
      <c r="P1806" s="186">
        <f t="shared" si="92"/>
        <v>1319.7925831434356</v>
      </c>
      <c r="Q1806" s="215">
        <f>IF(P1806="-",0,P1806/(1+'General inputs'!$H$30)^'MP Calculations'!$C$40)</f>
        <v>2931.6407545695488</v>
      </c>
    </row>
    <row r="1807" spans="3:17">
      <c r="C1807" s="159"/>
      <c r="D1807" s="165" t="s">
        <v>278</v>
      </c>
      <c r="E1807" s="162">
        <v>28928</v>
      </c>
      <c r="F1807" s="166" t="str">
        <f t="shared" si="90"/>
        <v>Date check - OK</v>
      </c>
      <c r="G1807" s="68"/>
      <c r="H1807" s="162" t="s">
        <v>279</v>
      </c>
      <c r="I1807" s="173">
        <v>150735.53351548137</v>
      </c>
      <c r="J1807" s="168">
        <f>IFERROR(MIN('MP Calculations'!$E$30/I1807,1),"-")</f>
        <v>0.24630200300931615</v>
      </c>
      <c r="K1807" s="12"/>
      <c r="L1807" s="159">
        <v>15.897283</v>
      </c>
      <c r="M1807" s="187" t="s">
        <v>280</v>
      </c>
      <c r="N1807" s="272">
        <v>192.78728599999999</v>
      </c>
      <c r="O1807" s="186">
        <f t="shared" si="91"/>
        <v>3064.7940443439379</v>
      </c>
      <c r="P1807" s="186">
        <f t="shared" si="92"/>
        <v>754.86491193293477</v>
      </c>
      <c r="Q1807" s="215">
        <f>IF(P1807="-",0,P1807/(1+'General inputs'!$H$30)^'MP Calculations'!$C$40)</f>
        <v>1676.7731295673118</v>
      </c>
    </row>
    <row r="1808" spans="3:17">
      <c r="C1808" s="159"/>
      <c r="D1808" s="165" t="s">
        <v>278</v>
      </c>
      <c r="E1808" s="162">
        <v>28928</v>
      </c>
      <c r="F1808" s="166" t="str">
        <f t="shared" si="90"/>
        <v>Date check - OK</v>
      </c>
      <c r="G1808" s="68"/>
      <c r="H1808" s="162" t="s">
        <v>279</v>
      </c>
      <c r="I1808" s="173">
        <v>150735.53351548137</v>
      </c>
      <c r="J1808" s="168">
        <f>IFERROR(MIN('MP Calculations'!$E$30/I1808,1),"-")</f>
        <v>0.24630200300931615</v>
      </c>
      <c r="K1808" s="12"/>
      <c r="L1808" s="159">
        <v>3.2522099999999998</v>
      </c>
      <c r="M1808" s="187" t="s">
        <v>280</v>
      </c>
      <c r="N1808" s="272">
        <v>192.78728599999999</v>
      </c>
      <c r="O1808" s="186">
        <f t="shared" si="91"/>
        <v>626.98473940205997</v>
      </c>
      <c r="P1808" s="186">
        <f t="shared" si="92"/>
        <v>154.42759717100148</v>
      </c>
      <c r="Q1808" s="215">
        <f>IF(P1808="-",0,P1808/(1+'General inputs'!$H$30)^'MP Calculations'!$C$40)</f>
        <v>343.02832375256241</v>
      </c>
    </row>
    <row r="1809" spans="3:17">
      <c r="C1809" s="159"/>
      <c r="D1809" s="165" t="s">
        <v>278</v>
      </c>
      <c r="E1809" s="162">
        <v>28955</v>
      </c>
      <c r="F1809" s="166" t="str">
        <f t="shared" si="90"/>
        <v>Date check - OK</v>
      </c>
      <c r="G1809" s="68"/>
      <c r="H1809" s="162" t="s">
        <v>279</v>
      </c>
      <c r="I1809" s="173">
        <v>150735.53351548137</v>
      </c>
      <c r="J1809" s="168">
        <f>IFERROR(MIN('MP Calculations'!$E$30/I1809,1),"-")</f>
        <v>0.24630200300931615</v>
      </c>
      <c r="K1809" s="12"/>
      <c r="L1809" s="159">
        <v>40.302384000000004</v>
      </c>
      <c r="M1809" s="187" t="s">
        <v>280</v>
      </c>
      <c r="N1809" s="272">
        <v>192.78728599999999</v>
      </c>
      <c r="O1809" s="186">
        <f t="shared" si="91"/>
        <v>7769.7872306898244</v>
      </c>
      <c r="P1809" s="186">
        <f t="shared" si="92"/>
        <v>1913.7141578751114</v>
      </c>
      <c r="Q1809" s="215">
        <f>IF(P1809="-",0,P1809/(1+'General inputs'!$H$30)^'MP Calculations'!$C$40)</f>
        <v>4250.912218691934</v>
      </c>
    </row>
    <row r="1810" spans="3:17">
      <c r="C1810" s="159"/>
      <c r="D1810" s="165" t="s">
        <v>278</v>
      </c>
      <c r="E1810" s="162">
        <v>28955</v>
      </c>
      <c r="F1810" s="166" t="str">
        <f t="shared" si="90"/>
        <v>Date check - OK</v>
      </c>
      <c r="G1810" s="68"/>
      <c r="H1810" s="162" t="s">
        <v>279</v>
      </c>
      <c r="I1810" s="173">
        <v>150735.53351548137</v>
      </c>
      <c r="J1810" s="168">
        <f>IFERROR(MIN('MP Calculations'!$E$30/I1810,1),"-")</f>
        <v>0.24630200300931615</v>
      </c>
      <c r="K1810" s="12"/>
      <c r="L1810" s="159">
        <v>41.809057000000003</v>
      </c>
      <c r="M1810" s="187" t="s">
        <v>280</v>
      </c>
      <c r="N1810" s="272">
        <v>192.78728599999999</v>
      </c>
      <c r="O1810" s="186">
        <f t="shared" si="91"/>
        <v>8060.2546292493025</v>
      </c>
      <c r="P1810" s="186">
        <f t="shared" si="92"/>
        <v>1985.2568599492161</v>
      </c>
      <c r="Q1810" s="215">
        <f>IF(P1810="-",0,P1810/(1+'General inputs'!$H$30)^'MP Calculations'!$C$40)</f>
        <v>4409.8292362379234</v>
      </c>
    </row>
    <row r="1811" spans="3:17">
      <c r="C1811" s="159"/>
      <c r="D1811" s="165" t="s">
        <v>278</v>
      </c>
      <c r="E1811" s="162">
        <v>28955</v>
      </c>
      <c r="F1811" s="166" t="str">
        <f t="shared" si="90"/>
        <v>Date check - OK</v>
      </c>
      <c r="G1811" s="68"/>
      <c r="H1811" s="162" t="s">
        <v>279</v>
      </c>
      <c r="I1811" s="173">
        <v>150735.53351548137</v>
      </c>
      <c r="J1811" s="168">
        <f>IFERROR(MIN('MP Calculations'!$E$30/I1811,1),"-")</f>
        <v>0.24630200300931615</v>
      </c>
      <c r="K1811" s="12"/>
      <c r="L1811" s="159">
        <v>0.80039099999999996</v>
      </c>
      <c r="M1811" s="187" t="s">
        <v>280</v>
      </c>
      <c r="N1811" s="272">
        <v>192.78728599999999</v>
      </c>
      <c r="O1811" s="186">
        <f t="shared" si="91"/>
        <v>154.30520862882599</v>
      </c>
      <c r="P1811" s="186">
        <f t="shared" si="92"/>
        <v>38.005681960050254</v>
      </c>
      <c r="Q1811" s="215">
        <f>IF(P1811="-",0,P1811/(1+'General inputs'!$H$30)^'MP Calculations'!$C$40)</f>
        <v>84.421603487055634</v>
      </c>
    </row>
    <row r="1812" spans="3:17">
      <c r="C1812" s="159"/>
      <c r="D1812" s="165" t="s">
        <v>278</v>
      </c>
      <c r="E1812" s="162">
        <v>28955</v>
      </c>
      <c r="F1812" s="166" t="str">
        <f t="shared" si="90"/>
        <v>Date check - OK</v>
      </c>
      <c r="G1812" s="68"/>
      <c r="H1812" s="162" t="s">
        <v>279</v>
      </c>
      <c r="I1812" s="173">
        <v>150735.53351548137</v>
      </c>
      <c r="J1812" s="168">
        <f>IFERROR(MIN('MP Calculations'!$E$30/I1812,1),"-")</f>
        <v>0.24630200300931615</v>
      </c>
      <c r="K1812" s="12"/>
      <c r="L1812" s="159">
        <v>79.501508000000001</v>
      </c>
      <c r="M1812" s="187" t="s">
        <v>280</v>
      </c>
      <c r="N1812" s="272">
        <v>192.78728599999999</v>
      </c>
      <c r="O1812" s="186">
        <f t="shared" si="91"/>
        <v>15326.879960227288</v>
      </c>
      <c r="P1812" s="186">
        <f t="shared" si="92"/>
        <v>3775.041234087329</v>
      </c>
      <c r="Q1812" s="215">
        <f>IF(P1812="-",0,P1812/(1+'General inputs'!$H$30)^'MP Calculations'!$C$40)</f>
        <v>8385.4575888521758</v>
      </c>
    </row>
    <row r="1813" spans="3:17">
      <c r="C1813" s="159"/>
      <c r="D1813" s="165" t="s">
        <v>278</v>
      </c>
      <c r="E1813" s="162">
        <v>28955</v>
      </c>
      <c r="F1813" s="166" t="str">
        <f t="shared" si="90"/>
        <v>Date check - OK</v>
      </c>
      <c r="G1813" s="68"/>
      <c r="H1813" s="162" t="s">
        <v>279</v>
      </c>
      <c r="I1813" s="173">
        <v>150735.53351548137</v>
      </c>
      <c r="J1813" s="168">
        <f>IFERROR(MIN('MP Calculations'!$E$30/I1813,1),"-")</f>
        <v>0.24630200300931615</v>
      </c>
      <c r="K1813" s="12"/>
      <c r="L1813" s="159">
        <v>69.004751999999996</v>
      </c>
      <c r="M1813" s="187" t="s">
        <v>280</v>
      </c>
      <c r="N1813" s="272">
        <v>192.78728599999999</v>
      </c>
      <c r="O1813" s="186">
        <f t="shared" si="91"/>
        <v>13303.238859183071</v>
      </c>
      <c r="P1813" s="186">
        <f t="shared" si="92"/>
        <v>3276.6143775281603</v>
      </c>
      <c r="Q1813" s="215">
        <f>IF(P1813="-",0,P1813/(1+'General inputs'!$H$30)^'MP Calculations'!$C$40)</f>
        <v>7278.3074922964015</v>
      </c>
    </row>
    <row r="1814" spans="3:17">
      <c r="C1814" s="159"/>
      <c r="D1814" s="165" t="s">
        <v>278</v>
      </c>
      <c r="E1814" s="162">
        <v>28955</v>
      </c>
      <c r="F1814" s="166" t="str">
        <f t="shared" si="90"/>
        <v>Date check - OK</v>
      </c>
      <c r="G1814" s="68"/>
      <c r="H1814" s="162" t="s">
        <v>279</v>
      </c>
      <c r="I1814" s="173">
        <v>150735.53351548137</v>
      </c>
      <c r="J1814" s="168">
        <f>IFERROR(MIN('MP Calculations'!$E$30/I1814,1),"-")</f>
        <v>0.24630200300931615</v>
      </c>
      <c r="K1814" s="12"/>
      <c r="L1814" s="159">
        <v>2.1980209999999998</v>
      </c>
      <c r="M1814" s="187" t="s">
        <v>280</v>
      </c>
      <c r="N1814" s="272">
        <v>192.78728599999999</v>
      </c>
      <c r="O1814" s="186">
        <f t="shared" si="91"/>
        <v>423.75050316100595</v>
      </c>
      <c r="P1814" s="186">
        <f t="shared" si="92"/>
        <v>104.37059770476132</v>
      </c>
      <c r="Q1814" s="215">
        <f>IF(P1814="-",0,P1814/(1+'General inputs'!$H$30)^'MP Calculations'!$C$40)</f>
        <v>231.83726118637205</v>
      </c>
    </row>
    <row r="1815" spans="3:17">
      <c r="C1815" s="159"/>
      <c r="D1815" s="165" t="s">
        <v>278</v>
      </c>
      <c r="E1815" s="162">
        <v>28955</v>
      </c>
      <c r="F1815" s="166" t="str">
        <f t="shared" si="90"/>
        <v>Date check - OK</v>
      </c>
      <c r="G1815" s="68"/>
      <c r="H1815" s="162" t="s">
        <v>279</v>
      </c>
      <c r="I1815" s="173">
        <v>150735.53351548137</v>
      </c>
      <c r="J1815" s="168">
        <f>IFERROR(MIN('MP Calculations'!$E$30/I1815,1),"-")</f>
        <v>0.24630200300931615</v>
      </c>
      <c r="K1815" s="12"/>
      <c r="L1815" s="159">
        <v>0.49140699999999998</v>
      </c>
      <c r="M1815" s="187" t="s">
        <v>280</v>
      </c>
      <c r="N1815" s="272">
        <v>192.78728599999999</v>
      </c>
      <c r="O1815" s="186">
        <f t="shared" si="91"/>
        <v>94.737021851401991</v>
      </c>
      <c r="P1815" s="186">
        <f t="shared" si="92"/>
        <v>23.333918241137663</v>
      </c>
      <c r="Q1815" s="215">
        <f>IF(P1815="-",0,P1815/(1+'General inputs'!$H$30)^'MP Calculations'!$C$40)</f>
        <v>51.831376045911995</v>
      </c>
    </row>
    <row r="1816" spans="3:17">
      <c r="C1816" s="159"/>
      <c r="D1816" s="165" t="s">
        <v>278</v>
      </c>
      <c r="E1816" s="162">
        <v>28955</v>
      </c>
      <c r="F1816" s="166" t="str">
        <f t="shared" si="90"/>
        <v>Date check - OK</v>
      </c>
      <c r="G1816" s="68"/>
      <c r="H1816" s="162" t="s">
        <v>279</v>
      </c>
      <c r="I1816" s="173">
        <v>150735.53351548137</v>
      </c>
      <c r="J1816" s="168">
        <f>IFERROR(MIN('MP Calculations'!$E$30/I1816,1),"-")</f>
        <v>0.24630200300931615</v>
      </c>
      <c r="K1816" s="12"/>
      <c r="L1816" s="159">
        <v>74.567633000000001</v>
      </c>
      <c r="M1816" s="187" t="s">
        <v>280</v>
      </c>
      <c r="N1816" s="272">
        <v>192.78728599999999</v>
      </c>
      <c r="O1816" s="186">
        <f t="shared" si="91"/>
        <v>14375.691589514037</v>
      </c>
      <c r="P1816" s="186">
        <f t="shared" si="92"/>
        <v>3540.7616331414874</v>
      </c>
      <c r="Q1816" s="215">
        <f>IF(P1816="-",0,P1816/(1+'General inputs'!$H$30)^'MP Calculations'!$C$40)</f>
        <v>7865.0548870418143</v>
      </c>
    </row>
    <row r="1817" spans="3:17">
      <c r="C1817" s="159"/>
      <c r="D1817" s="165" t="s">
        <v>278</v>
      </c>
      <c r="E1817" s="162">
        <v>28955</v>
      </c>
      <c r="F1817" s="166" t="str">
        <f t="shared" si="90"/>
        <v>Date check - OK</v>
      </c>
      <c r="G1817" s="68"/>
      <c r="H1817" s="162" t="s">
        <v>279</v>
      </c>
      <c r="I1817" s="173">
        <v>150735.53351548137</v>
      </c>
      <c r="J1817" s="168">
        <f>IFERROR(MIN('MP Calculations'!$E$30/I1817,1),"-")</f>
        <v>0.24630200300931615</v>
      </c>
      <c r="K1817" s="12"/>
      <c r="L1817" s="159">
        <v>4.9974350000000003</v>
      </c>
      <c r="M1817" s="187" t="s">
        <v>280</v>
      </c>
      <c r="N1817" s="272">
        <v>192.78728599999999</v>
      </c>
      <c r="O1817" s="186">
        <f t="shared" si="91"/>
        <v>963.44193061141004</v>
      </c>
      <c r="P1817" s="186">
        <f t="shared" si="92"/>
        <v>237.29767729275287</v>
      </c>
      <c r="Q1817" s="215">
        <f>IF(P1817="-",0,P1817/(1+'General inputs'!$H$30)^'MP Calculations'!$C$40)</f>
        <v>527.10672161772675</v>
      </c>
    </row>
    <row r="1818" spans="3:17">
      <c r="C1818" s="159"/>
      <c r="D1818" s="165" t="s">
        <v>278</v>
      </c>
      <c r="E1818" s="162">
        <v>28955</v>
      </c>
      <c r="F1818" s="166" t="str">
        <f t="shared" si="90"/>
        <v>Date check - OK</v>
      </c>
      <c r="G1818" s="68"/>
      <c r="H1818" s="162" t="s">
        <v>279</v>
      </c>
      <c r="I1818" s="173">
        <v>150735.53351548137</v>
      </c>
      <c r="J1818" s="168">
        <f>IFERROR(MIN('MP Calculations'!$E$30/I1818,1),"-")</f>
        <v>0.24630200300931615</v>
      </c>
      <c r="K1818" s="12"/>
      <c r="L1818" s="159">
        <v>88.282742999999996</v>
      </c>
      <c r="M1818" s="187" t="s">
        <v>280</v>
      </c>
      <c r="N1818" s="272">
        <v>192.78728599999999</v>
      </c>
      <c r="O1818" s="186">
        <f t="shared" si="91"/>
        <v>17019.790423605496</v>
      </c>
      <c r="P1818" s="186">
        <f t="shared" si="92"/>
        <v>4192.0084721328112</v>
      </c>
      <c r="Q1818" s="215">
        <f>IF(P1818="-",0,P1818/(1+'General inputs'!$H$30)^'MP Calculations'!$C$40)</f>
        <v>9311.6623304055593</v>
      </c>
    </row>
    <row r="1819" spans="3:17">
      <c r="C1819" s="159"/>
      <c r="D1819" s="165" t="s">
        <v>278</v>
      </c>
      <c r="E1819" s="162">
        <v>29045</v>
      </c>
      <c r="F1819" s="166" t="str">
        <f t="shared" si="90"/>
        <v>Date check - OK</v>
      </c>
      <c r="G1819" s="68"/>
      <c r="H1819" s="162" t="s">
        <v>279</v>
      </c>
      <c r="I1819" s="173">
        <v>150735.53351548137</v>
      </c>
      <c r="J1819" s="168">
        <f>IFERROR(MIN('MP Calculations'!$E$30/I1819,1),"-")</f>
        <v>0.24630200300931615</v>
      </c>
      <c r="K1819" s="12"/>
      <c r="L1819" s="159">
        <v>48.244582000000001</v>
      </c>
      <c r="M1819" s="187" t="s">
        <v>280</v>
      </c>
      <c r="N1819" s="272">
        <v>192.78728599999999</v>
      </c>
      <c r="O1819" s="186">
        <f t="shared" si="91"/>
        <v>9300.9420279844526</v>
      </c>
      <c r="P1819" s="186">
        <f t="shared" si="92"/>
        <v>2290.8406513661016</v>
      </c>
      <c r="Q1819" s="215">
        <f>IF(P1819="-",0,P1819/(1+'General inputs'!$H$30)^'MP Calculations'!$C$40)</f>
        <v>5088.6191523926955</v>
      </c>
    </row>
    <row r="1820" spans="3:17">
      <c r="C1820" s="159"/>
      <c r="D1820" s="165" t="s">
        <v>278</v>
      </c>
      <c r="E1820" s="162">
        <v>29045</v>
      </c>
      <c r="F1820" s="166" t="str">
        <f t="shared" si="90"/>
        <v>Date check - OK</v>
      </c>
      <c r="G1820" s="68"/>
      <c r="H1820" s="162" t="s">
        <v>279</v>
      </c>
      <c r="I1820" s="173">
        <v>150735.53351548137</v>
      </c>
      <c r="J1820" s="168">
        <f>IFERROR(MIN('MP Calculations'!$E$30/I1820,1),"-")</f>
        <v>0.24630200300931615</v>
      </c>
      <c r="K1820" s="12"/>
      <c r="L1820" s="159">
        <v>38.373398000000002</v>
      </c>
      <c r="M1820" s="187" t="s">
        <v>280</v>
      </c>
      <c r="N1820" s="272">
        <v>192.78728599999999</v>
      </c>
      <c r="O1820" s="186">
        <f t="shared" si="91"/>
        <v>7397.9032550178281</v>
      </c>
      <c r="P1820" s="186">
        <f t="shared" si="92"/>
        <v>1822.1183897800308</v>
      </c>
      <c r="Q1820" s="215">
        <f>IF(P1820="-",0,P1820/(1+'General inputs'!$H$30)^'MP Calculations'!$C$40)</f>
        <v>4047.451546065578</v>
      </c>
    </row>
    <row r="1821" spans="3:17">
      <c r="C1821" s="159"/>
      <c r="D1821" s="165" t="s">
        <v>278</v>
      </c>
      <c r="E1821" s="162">
        <v>29045</v>
      </c>
      <c r="F1821" s="166" t="str">
        <f t="shared" si="90"/>
        <v>Date check - OK</v>
      </c>
      <c r="G1821" s="68"/>
      <c r="H1821" s="162" t="s">
        <v>279</v>
      </c>
      <c r="I1821" s="173">
        <v>150735.53351548137</v>
      </c>
      <c r="J1821" s="168">
        <f>IFERROR(MIN('MP Calculations'!$E$30/I1821,1),"-")</f>
        <v>0.24630200300931615</v>
      </c>
      <c r="K1821" s="12"/>
      <c r="L1821" s="159">
        <v>32.243828999999998</v>
      </c>
      <c r="M1821" s="187" t="s">
        <v>280</v>
      </c>
      <c r="N1821" s="272">
        <v>192.78728599999999</v>
      </c>
      <c r="O1821" s="186">
        <f t="shared" si="91"/>
        <v>6216.200283158093</v>
      </c>
      <c r="P1821" s="186">
        <f t="shared" si="92"/>
        <v>1531.0625808489165</v>
      </c>
      <c r="Q1821" s="215">
        <f>IF(P1821="-",0,P1821/(1+'General inputs'!$H$30)^'MP Calculations'!$C$40)</f>
        <v>3400.9324776795656</v>
      </c>
    </row>
    <row r="1822" spans="3:17">
      <c r="C1822" s="159"/>
      <c r="D1822" s="165" t="s">
        <v>278</v>
      </c>
      <c r="E1822" s="162">
        <v>29045</v>
      </c>
      <c r="F1822" s="166" t="str">
        <f t="shared" si="90"/>
        <v>Date check - OK</v>
      </c>
      <c r="G1822" s="68"/>
      <c r="H1822" s="162" t="s">
        <v>279</v>
      </c>
      <c r="I1822" s="173">
        <v>150735.53351548137</v>
      </c>
      <c r="J1822" s="168">
        <f>IFERROR(MIN('MP Calculations'!$E$30/I1822,1),"-")</f>
        <v>0.24630200300931615</v>
      </c>
      <c r="K1822" s="12"/>
      <c r="L1822" s="159">
        <v>1.999231</v>
      </c>
      <c r="M1822" s="187" t="s">
        <v>280</v>
      </c>
      <c r="N1822" s="272">
        <v>192.78728599999999</v>
      </c>
      <c r="O1822" s="186">
        <f t="shared" si="91"/>
        <v>385.42631857706601</v>
      </c>
      <c r="P1822" s="186">
        <f t="shared" si="92"/>
        <v>94.93127427803816</v>
      </c>
      <c r="Q1822" s="215">
        <f>IF(P1822="-",0,P1822/(1+'General inputs'!$H$30)^'MP Calculations'!$C$40)</f>
        <v>210.86979583857106</v>
      </c>
    </row>
    <row r="1823" spans="3:17">
      <c r="C1823" s="159"/>
      <c r="D1823" s="165" t="s">
        <v>278</v>
      </c>
      <c r="E1823" s="162">
        <v>29045</v>
      </c>
      <c r="F1823" s="166" t="str">
        <f t="shared" si="90"/>
        <v>Date check - OK</v>
      </c>
      <c r="G1823" s="68"/>
      <c r="H1823" s="162" t="s">
        <v>279</v>
      </c>
      <c r="I1823" s="173">
        <v>150735.53351548137</v>
      </c>
      <c r="J1823" s="168">
        <f>IFERROR(MIN('MP Calculations'!$E$30/I1823,1),"-")</f>
        <v>0.24630200300931615</v>
      </c>
      <c r="K1823" s="12"/>
      <c r="L1823" s="159">
        <v>7.7416739999999997</v>
      </c>
      <c r="M1823" s="187" t="s">
        <v>280</v>
      </c>
      <c r="N1823" s="272">
        <v>192.78728599999999</v>
      </c>
      <c r="O1823" s="186">
        <f t="shared" si="91"/>
        <v>1492.4963195567639</v>
      </c>
      <c r="P1823" s="186">
        <f t="shared" si="92"/>
        <v>367.60483299086331</v>
      </c>
      <c r="Q1823" s="215">
        <f>IF(P1823="-",0,P1823/(1+'General inputs'!$H$30)^'MP Calculations'!$C$40)</f>
        <v>816.5565739170579</v>
      </c>
    </row>
    <row r="1824" spans="3:17">
      <c r="C1824" s="159"/>
      <c r="D1824" s="165" t="s">
        <v>278</v>
      </c>
      <c r="E1824" s="162">
        <v>29045</v>
      </c>
      <c r="F1824" s="166" t="str">
        <f t="shared" si="90"/>
        <v>Date check - OK</v>
      </c>
      <c r="G1824" s="68"/>
      <c r="H1824" s="162" t="s">
        <v>279</v>
      </c>
      <c r="I1824" s="173">
        <v>150735.53351548137</v>
      </c>
      <c r="J1824" s="168">
        <f>IFERROR(MIN('MP Calculations'!$E$30/I1824,1),"-")</f>
        <v>0.24630200300931615</v>
      </c>
      <c r="K1824" s="12"/>
      <c r="L1824" s="159">
        <v>3.0380929999999999</v>
      </c>
      <c r="M1824" s="187" t="s">
        <v>280</v>
      </c>
      <c r="N1824" s="272">
        <v>192.78728599999999</v>
      </c>
      <c r="O1824" s="186">
        <f t="shared" si="91"/>
        <v>585.70570408559797</v>
      </c>
      <c r="P1824" s="186">
        <f t="shared" si="92"/>
        <v>144.26048809026457</v>
      </c>
      <c r="Q1824" s="215">
        <f>IF(P1824="-",0,P1824/(1+'General inputs'!$H$30)^'MP Calculations'!$C$40)</f>
        <v>320.44423613308908</v>
      </c>
    </row>
    <row r="1825" spans="3:17">
      <c r="C1825" s="159"/>
      <c r="D1825" s="165" t="s">
        <v>278</v>
      </c>
      <c r="E1825" s="162">
        <v>29045</v>
      </c>
      <c r="F1825" s="166" t="str">
        <f t="shared" si="90"/>
        <v>Date check - OK</v>
      </c>
      <c r="G1825" s="68"/>
      <c r="H1825" s="162" t="s">
        <v>279</v>
      </c>
      <c r="I1825" s="173">
        <v>150735.53351548137</v>
      </c>
      <c r="J1825" s="168">
        <f>IFERROR(MIN('MP Calculations'!$E$30/I1825,1),"-")</f>
        <v>0.24630200300931615</v>
      </c>
      <c r="K1825" s="12"/>
      <c r="L1825" s="159">
        <v>69.458226999999994</v>
      </c>
      <c r="M1825" s="187" t="s">
        <v>280</v>
      </c>
      <c r="N1825" s="272">
        <v>192.78728599999999</v>
      </c>
      <c r="O1825" s="186">
        <f t="shared" si="91"/>
        <v>13390.66307370192</v>
      </c>
      <c r="P1825" s="186">
        <f t="shared" si="92"/>
        <v>3298.1471366756691</v>
      </c>
      <c r="Q1825" s="215">
        <f>IF(P1825="-",0,P1825/(1+'General inputs'!$H$30)^'MP Calculations'!$C$40)</f>
        <v>7326.1379734503525</v>
      </c>
    </row>
    <row r="1826" spans="3:17">
      <c r="C1826" s="159"/>
      <c r="D1826" s="165" t="s">
        <v>278</v>
      </c>
      <c r="E1826" s="162">
        <v>29045</v>
      </c>
      <c r="F1826" s="166" t="str">
        <f t="shared" si="90"/>
        <v>Date check - OK</v>
      </c>
      <c r="G1826" s="68"/>
      <c r="H1826" s="162" t="s">
        <v>279</v>
      </c>
      <c r="I1826" s="173">
        <v>150735.53351548137</v>
      </c>
      <c r="J1826" s="168">
        <f>IFERROR(MIN('MP Calculations'!$E$30/I1826,1),"-")</f>
        <v>0.24630200300931615</v>
      </c>
      <c r="K1826" s="12"/>
      <c r="L1826" s="159">
        <v>15.916845</v>
      </c>
      <c r="M1826" s="187" t="s">
        <v>280</v>
      </c>
      <c r="N1826" s="272">
        <v>192.78728599999999</v>
      </c>
      <c r="O1826" s="186">
        <f t="shared" si="91"/>
        <v>3068.5653492326701</v>
      </c>
      <c r="P1826" s="186">
        <f t="shared" si="92"/>
        <v>755.79379188098835</v>
      </c>
      <c r="Q1826" s="215">
        <f>IF(P1826="-",0,P1826/(1+'General inputs'!$H$30)^'MP Calculations'!$C$40)</f>
        <v>1678.8364403834178</v>
      </c>
    </row>
    <row r="1827" spans="3:17">
      <c r="C1827" s="159"/>
      <c r="D1827" s="165" t="s">
        <v>278</v>
      </c>
      <c r="E1827" s="162">
        <v>29075</v>
      </c>
      <c r="F1827" s="166" t="str">
        <f t="shared" si="90"/>
        <v>Date check - OK</v>
      </c>
      <c r="G1827" s="68"/>
      <c r="H1827" s="162" t="s">
        <v>279</v>
      </c>
      <c r="I1827" s="173">
        <v>150735.53351548137</v>
      </c>
      <c r="J1827" s="168">
        <f>IFERROR(MIN('MP Calculations'!$E$30/I1827,1),"-")</f>
        <v>0.24630200300931615</v>
      </c>
      <c r="K1827" s="12"/>
      <c r="L1827" s="159">
        <v>3.4992160000000001</v>
      </c>
      <c r="M1827" s="187" t="s">
        <v>280</v>
      </c>
      <c r="N1827" s="272">
        <v>192.78728599999999</v>
      </c>
      <c r="O1827" s="186">
        <f t="shared" si="91"/>
        <v>674.60435576777604</v>
      </c>
      <c r="P1827" s="186">
        <f t="shared" si="92"/>
        <v>166.15640406441256</v>
      </c>
      <c r="Q1827" s="215">
        <f>IF(P1827="-",0,P1827/(1+'General inputs'!$H$30)^'MP Calculations'!$C$40)</f>
        <v>369.08139355335192</v>
      </c>
    </row>
    <row r="1828" spans="3:17">
      <c r="C1828" s="159"/>
      <c r="D1828" s="165" t="s">
        <v>278</v>
      </c>
      <c r="E1828" s="162">
        <v>29075</v>
      </c>
      <c r="F1828" s="166" t="str">
        <f t="shared" si="90"/>
        <v>Date check - OK</v>
      </c>
      <c r="G1828" s="68"/>
      <c r="H1828" s="162" t="s">
        <v>279</v>
      </c>
      <c r="I1828" s="173">
        <v>150735.53351548137</v>
      </c>
      <c r="J1828" s="168">
        <f>IFERROR(MIN('MP Calculations'!$E$30/I1828,1),"-")</f>
        <v>0.24630200300931615</v>
      </c>
      <c r="K1828" s="12"/>
      <c r="L1828" s="159">
        <v>81.495467000000005</v>
      </c>
      <c r="M1828" s="187" t="s">
        <v>280</v>
      </c>
      <c r="N1828" s="272">
        <v>192.78728599999999</v>
      </c>
      <c r="O1828" s="186">
        <f t="shared" si="91"/>
        <v>15711.289904232563</v>
      </c>
      <c r="P1828" s="186">
        <f t="shared" si="92"/>
        <v>3869.722173272527</v>
      </c>
      <c r="Q1828" s="215">
        <f>IF(P1828="-",0,P1828/(1+'General inputs'!$H$30)^'MP Calculations'!$C$40)</f>
        <v>8595.7713181013132</v>
      </c>
    </row>
    <row r="1829" spans="3:17">
      <c r="C1829" s="159"/>
      <c r="D1829" s="165" t="s">
        <v>278</v>
      </c>
      <c r="E1829" s="162">
        <v>29075</v>
      </c>
      <c r="F1829" s="166" t="str">
        <f t="shared" si="90"/>
        <v>Date check - OK</v>
      </c>
      <c r="G1829" s="68"/>
      <c r="H1829" s="162" t="s">
        <v>279</v>
      </c>
      <c r="I1829" s="173">
        <v>150735.53351548137</v>
      </c>
      <c r="J1829" s="168">
        <f>IFERROR(MIN('MP Calculations'!$E$30/I1829,1),"-")</f>
        <v>0.24630200300931615</v>
      </c>
      <c r="K1829" s="12"/>
      <c r="L1829" s="159">
        <v>35.225121999999999</v>
      </c>
      <c r="M1829" s="187" t="s">
        <v>280</v>
      </c>
      <c r="N1829" s="272">
        <v>192.78728599999999</v>
      </c>
      <c r="O1829" s="186">
        <f t="shared" si="91"/>
        <v>6790.9556693988916</v>
      </c>
      <c r="P1829" s="186">
        <f t="shared" si="92"/>
        <v>1672.6259837204184</v>
      </c>
      <c r="Q1829" s="215">
        <f>IF(P1829="-",0,P1829/(1+'General inputs'!$H$30)^'MP Calculations'!$C$40)</f>
        <v>3715.3857080691314</v>
      </c>
    </row>
    <row r="1830" spans="3:17">
      <c r="C1830" s="159"/>
      <c r="D1830" s="165" t="s">
        <v>278</v>
      </c>
      <c r="E1830" s="162">
        <v>29095</v>
      </c>
      <c r="F1830" s="166" t="str">
        <f t="shared" si="90"/>
        <v>Date check - OK</v>
      </c>
      <c r="G1830" s="68"/>
      <c r="H1830" s="162" t="s">
        <v>279</v>
      </c>
      <c r="I1830" s="173">
        <v>150735.53351548137</v>
      </c>
      <c r="J1830" s="168">
        <f>IFERROR(MIN('MP Calculations'!$E$30/I1830,1),"-")</f>
        <v>0.24630200300931615</v>
      </c>
      <c r="K1830" s="12"/>
      <c r="L1830" s="159">
        <v>56.553502000000002</v>
      </c>
      <c r="M1830" s="187" t="s">
        <v>280</v>
      </c>
      <c r="N1830" s="272">
        <v>192.78728599999999</v>
      </c>
      <c r="O1830" s="186">
        <f t="shared" si="91"/>
        <v>10902.796164375572</v>
      </c>
      <c r="P1830" s="186">
        <f t="shared" si="92"/>
        <v>2685.3805336879927</v>
      </c>
      <c r="Q1830" s="215">
        <f>IF(P1830="-",0,P1830/(1+'General inputs'!$H$30)^'MP Calculations'!$C$40)</f>
        <v>5965.0062552532554</v>
      </c>
    </row>
    <row r="1831" spans="3:17">
      <c r="C1831" s="159"/>
      <c r="D1831" s="165" t="s">
        <v>278</v>
      </c>
      <c r="E1831" s="162">
        <v>29095</v>
      </c>
      <c r="F1831" s="166" t="str">
        <f t="shared" si="90"/>
        <v>Date check - OK</v>
      </c>
      <c r="G1831" s="68"/>
      <c r="H1831" s="162" t="s">
        <v>279</v>
      </c>
      <c r="I1831" s="173">
        <v>150735.53351548137</v>
      </c>
      <c r="J1831" s="168">
        <f>IFERROR(MIN('MP Calculations'!$E$30/I1831,1),"-")</f>
        <v>0.24630200300931615</v>
      </c>
      <c r="K1831" s="12"/>
      <c r="L1831" s="159">
        <v>55.087338000000003</v>
      </c>
      <c r="M1831" s="187" t="s">
        <v>280</v>
      </c>
      <c r="N1831" s="272">
        <v>192.78728599999999</v>
      </c>
      <c r="O1831" s="186">
        <f t="shared" si="91"/>
        <v>10620.138385984668</v>
      </c>
      <c r="P1831" s="186">
        <f t="shared" si="92"/>
        <v>2615.7613567041499</v>
      </c>
      <c r="Q1831" s="215">
        <f>IF(P1831="-",0,P1831/(1+'General inputs'!$H$30)^'MP Calculations'!$C$40)</f>
        <v>5810.3619428422016</v>
      </c>
    </row>
    <row r="1832" spans="3:17">
      <c r="C1832" s="159"/>
      <c r="D1832" s="165" t="s">
        <v>278</v>
      </c>
      <c r="E1832" s="162">
        <v>29095</v>
      </c>
      <c r="F1832" s="166" t="str">
        <f t="shared" si="90"/>
        <v>Date check - OK</v>
      </c>
      <c r="G1832" s="68"/>
      <c r="H1832" s="162" t="s">
        <v>279</v>
      </c>
      <c r="I1832" s="173">
        <v>150735.53351548137</v>
      </c>
      <c r="J1832" s="168">
        <f>IFERROR(MIN('MP Calculations'!$E$30/I1832,1),"-")</f>
        <v>0.24630200300931615</v>
      </c>
      <c r="K1832" s="12"/>
      <c r="L1832" s="159">
        <v>30.292251</v>
      </c>
      <c r="M1832" s="187" t="s">
        <v>280</v>
      </c>
      <c r="N1832" s="272">
        <v>192.78728599999999</v>
      </c>
      <c r="O1832" s="186">
        <f t="shared" si="91"/>
        <v>5839.9608571207855</v>
      </c>
      <c r="P1832" s="186">
        <f t="shared" si="92"/>
        <v>1438.3940566048523</v>
      </c>
      <c r="Q1832" s="215">
        <f>IF(P1832="-",0,P1832/(1+'General inputs'!$H$30)^'MP Calculations'!$C$40)</f>
        <v>3195.0889036138142</v>
      </c>
    </row>
    <row r="1833" spans="3:17">
      <c r="C1833" s="159"/>
      <c r="D1833" s="165" t="s">
        <v>278</v>
      </c>
      <c r="E1833" s="162">
        <v>29172</v>
      </c>
      <c r="F1833" s="166" t="str">
        <f t="shared" si="90"/>
        <v>Date check - OK</v>
      </c>
      <c r="G1833" s="68"/>
      <c r="H1833" s="162" t="s">
        <v>279</v>
      </c>
      <c r="I1833" s="173">
        <v>150735.53351548137</v>
      </c>
      <c r="J1833" s="168">
        <f>IFERROR(MIN('MP Calculations'!$E$30/I1833,1),"-")</f>
        <v>0.24630200300931615</v>
      </c>
      <c r="K1833" s="12"/>
      <c r="L1833" s="159">
        <v>0.69861600000000001</v>
      </c>
      <c r="M1833" s="187" t="s">
        <v>280</v>
      </c>
      <c r="N1833" s="272">
        <v>192.78728599999999</v>
      </c>
      <c r="O1833" s="186">
        <f t="shared" si="91"/>
        <v>134.68428259617599</v>
      </c>
      <c r="P1833" s="186">
        <f t="shared" si="92"/>
        <v>33.173008577310924</v>
      </c>
      <c r="Q1833" s="215">
        <f>IF(P1833="-",0,P1833/(1+'General inputs'!$H$30)^'MP Calculations'!$C$40)</f>
        <v>73.686839234465225</v>
      </c>
    </row>
    <row r="1834" spans="3:17">
      <c r="C1834" s="159"/>
      <c r="D1834" s="165" t="s">
        <v>278</v>
      </c>
      <c r="E1834" s="162">
        <v>29172</v>
      </c>
      <c r="F1834" s="166" t="str">
        <f t="shared" si="90"/>
        <v>Date check - OK</v>
      </c>
      <c r="G1834" s="68"/>
      <c r="H1834" s="162" t="s">
        <v>279</v>
      </c>
      <c r="I1834" s="173">
        <v>150735.53351548137</v>
      </c>
      <c r="J1834" s="168">
        <f>IFERROR(MIN('MP Calculations'!$E$30/I1834,1),"-")</f>
        <v>0.24630200300931615</v>
      </c>
      <c r="K1834" s="12"/>
      <c r="L1834" s="159">
        <v>10.197794</v>
      </c>
      <c r="M1834" s="187" t="s">
        <v>280</v>
      </c>
      <c r="N1834" s="272">
        <v>192.78728599999999</v>
      </c>
      <c r="O1834" s="186">
        <f t="shared" si="91"/>
        <v>1966.005028447084</v>
      </c>
      <c r="P1834" s="186">
        <f t="shared" si="92"/>
        <v>484.23097643290436</v>
      </c>
      <c r="Q1834" s="215">
        <f>IF(P1834="-",0,P1834/(1+'General inputs'!$H$30)^'MP Calculations'!$C$40)</f>
        <v>1075.6169441069114</v>
      </c>
    </row>
    <row r="1835" spans="3:17">
      <c r="C1835" s="159"/>
      <c r="D1835" s="165" t="s">
        <v>278</v>
      </c>
      <c r="E1835" s="162">
        <v>29182</v>
      </c>
      <c r="F1835" s="166" t="str">
        <f t="shared" si="90"/>
        <v>Date check - OK</v>
      </c>
      <c r="G1835" s="68"/>
      <c r="H1835" s="162" t="s">
        <v>279</v>
      </c>
      <c r="I1835" s="173">
        <v>150735.53351548137</v>
      </c>
      <c r="J1835" s="168">
        <f>IFERROR(MIN('MP Calculations'!$E$30/I1835,1),"-")</f>
        <v>0.24630200300931615</v>
      </c>
      <c r="K1835" s="12"/>
      <c r="L1835" s="159">
        <v>8.7984290000000005</v>
      </c>
      <c r="M1835" s="187" t="s">
        <v>280</v>
      </c>
      <c r="N1835" s="272">
        <v>192.78728599999999</v>
      </c>
      <c r="O1835" s="186">
        <f t="shared" si="91"/>
        <v>1696.225247973694</v>
      </c>
      <c r="P1835" s="186">
        <f t="shared" si="92"/>
        <v>417.78367613089483</v>
      </c>
      <c r="Q1835" s="215">
        <f>IF(P1835="-",0,P1835/(1+'General inputs'!$H$30)^'MP Calculations'!$C$40)</f>
        <v>928.01828649623928</v>
      </c>
    </row>
    <row r="1836" spans="3:17">
      <c r="C1836" s="159"/>
      <c r="D1836" s="165" t="s">
        <v>278</v>
      </c>
      <c r="E1836" s="162">
        <v>29201</v>
      </c>
      <c r="F1836" s="166" t="str">
        <f t="shared" si="90"/>
        <v>Date check - OK</v>
      </c>
      <c r="G1836" s="68"/>
      <c r="H1836" s="162" t="s">
        <v>279</v>
      </c>
      <c r="I1836" s="173">
        <v>150735.53351548137</v>
      </c>
      <c r="J1836" s="168">
        <f>IFERROR(MIN('MP Calculations'!$E$30/I1836,1),"-")</f>
        <v>0.24630200300931615</v>
      </c>
      <c r="K1836" s="12"/>
      <c r="L1836" s="159">
        <v>6.9857649999999998</v>
      </c>
      <c r="M1836" s="187" t="s">
        <v>280</v>
      </c>
      <c r="N1836" s="272">
        <v>192.78728599999999</v>
      </c>
      <c r="O1836" s="186">
        <f t="shared" si="91"/>
        <v>1346.7666749837899</v>
      </c>
      <c r="P1836" s="186">
        <f t="shared" si="92"/>
        <v>331.71132963470416</v>
      </c>
      <c r="Q1836" s="215">
        <f>IF(P1836="-",0,P1836/(1+'General inputs'!$H$30)^'MP Calculations'!$C$40)</f>
        <v>736.82672954062605</v>
      </c>
    </row>
    <row r="1837" spans="3:17">
      <c r="C1837" s="159"/>
      <c r="D1837" s="165" t="s">
        <v>278</v>
      </c>
      <c r="E1837" s="162">
        <v>29201</v>
      </c>
      <c r="F1837" s="166" t="str">
        <f t="shared" si="90"/>
        <v>Date check - OK</v>
      </c>
      <c r="G1837" s="68"/>
      <c r="H1837" s="162" t="s">
        <v>279</v>
      </c>
      <c r="I1837" s="173">
        <v>150735.53351548137</v>
      </c>
      <c r="J1837" s="168">
        <f>IFERROR(MIN('MP Calculations'!$E$30/I1837,1),"-")</f>
        <v>0.24630200300931615</v>
      </c>
      <c r="K1837" s="12"/>
      <c r="L1837" s="159">
        <v>1.000078</v>
      </c>
      <c r="M1837" s="187" t="s">
        <v>280</v>
      </c>
      <c r="N1837" s="272">
        <v>192.78728599999999</v>
      </c>
      <c r="O1837" s="186">
        <f t="shared" si="91"/>
        <v>192.80232340830801</v>
      </c>
      <c r="P1837" s="186">
        <f t="shared" si="92"/>
        <v>47.487598440316226</v>
      </c>
      <c r="Q1837" s="215">
        <f>IF(P1837="-",0,P1837/(1+'General inputs'!$H$30)^'MP Calculations'!$C$40)</f>
        <v>105.4836803164049</v>
      </c>
    </row>
    <row r="1838" spans="3:17">
      <c r="C1838" s="159"/>
      <c r="D1838" s="165" t="s">
        <v>278</v>
      </c>
      <c r="E1838" s="162">
        <v>29201</v>
      </c>
      <c r="F1838" s="166" t="str">
        <f t="shared" si="90"/>
        <v>Date check - OK</v>
      </c>
      <c r="G1838" s="68"/>
      <c r="H1838" s="162" t="s">
        <v>279</v>
      </c>
      <c r="I1838" s="173">
        <v>150735.53351548137</v>
      </c>
      <c r="J1838" s="168">
        <f>IFERROR(MIN('MP Calculations'!$E$30/I1838,1),"-")</f>
        <v>0.24630200300931615</v>
      </c>
      <c r="K1838" s="12"/>
      <c r="L1838" s="159">
        <v>6.1005729999999998</v>
      </c>
      <c r="M1838" s="187" t="s">
        <v>280</v>
      </c>
      <c r="N1838" s="272">
        <v>192.78728599999999</v>
      </c>
      <c r="O1838" s="186">
        <f t="shared" si="91"/>
        <v>1176.112911714878</v>
      </c>
      <c r="P1838" s="186">
        <f t="shared" si="92"/>
        <v>289.67896592049345</v>
      </c>
      <c r="Q1838" s="215">
        <f>IF(P1838="-",0,P1838/(1+'General inputs'!$H$30)^'MP Calculations'!$C$40)</f>
        <v>643.46070214412384</v>
      </c>
    </row>
    <row r="1839" spans="3:17">
      <c r="C1839" s="159"/>
      <c r="D1839" s="165" t="s">
        <v>278</v>
      </c>
      <c r="E1839" s="162">
        <v>29201</v>
      </c>
      <c r="F1839" s="166" t="str">
        <f t="shared" si="90"/>
        <v>Date check - OK</v>
      </c>
      <c r="G1839" s="68"/>
      <c r="H1839" s="162" t="s">
        <v>279</v>
      </c>
      <c r="I1839" s="173">
        <v>150735.53351548137</v>
      </c>
      <c r="J1839" s="168">
        <f>IFERROR(MIN('MP Calculations'!$E$30/I1839,1),"-")</f>
        <v>0.24630200300931615</v>
      </c>
      <c r="K1839" s="12"/>
      <c r="L1839" s="159">
        <v>66.400369999999995</v>
      </c>
      <c r="M1839" s="187" t="s">
        <v>280</v>
      </c>
      <c r="N1839" s="272">
        <v>192.78728599999999</v>
      </c>
      <c r="O1839" s="186">
        <f t="shared" si="91"/>
        <v>12801.147121695818</v>
      </c>
      <c r="P1839" s="186">
        <f t="shared" si="92"/>
        <v>3152.9481768906221</v>
      </c>
      <c r="Q1839" s="215">
        <f>IF(P1839="-",0,P1839/(1+'General inputs'!$H$30)^'MP Calculations'!$C$40)</f>
        <v>7003.609120459605</v>
      </c>
    </row>
    <row r="1840" spans="3:17">
      <c r="C1840" s="159"/>
      <c r="D1840" s="165" t="s">
        <v>278</v>
      </c>
      <c r="E1840" s="162">
        <v>29201</v>
      </c>
      <c r="F1840" s="166" t="str">
        <f t="shared" si="90"/>
        <v>Date check - OK</v>
      </c>
      <c r="G1840" s="68"/>
      <c r="H1840" s="162" t="s">
        <v>279</v>
      </c>
      <c r="I1840" s="173">
        <v>150735.53351548137</v>
      </c>
      <c r="J1840" s="168">
        <f>IFERROR(MIN('MP Calculations'!$E$30/I1840,1),"-")</f>
        <v>0.24630200300931615</v>
      </c>
      <c r="K1840" s="12"/>
      <c r="L1840" s="159">
        <v>64.097466999999995</v>
      </c>
      <c r="M1840" s="187" t="s">
        <v>280</v>
      </c>
      <c r="N1840" s="272">
        <v>192.78728599999999</v>
      </c>
      <c r="O1840" s="186">
        <f t="shared" si="91"/>
        <v>12357.17670240456</v>
      </c>
      <c r="P1840" s="186">
        <f t="shared" si="92"/>
        <v>3043.5973733422993</v>
      </c>
      <c r="Q1840" s="215">
        <f>IF(P1840="-",0,P1840/(1+'General inputs'!$H$30)^'MP Calculations'!$C$40)</f>
        <v>6760.7093827874533</v>
      </c>
    </row>
    <row r="1841" spans="3:17">
      <c r="C1841" s="159"/>
      <c r="D1841" s="165" t="s">
        <v>278</v>
      </c>
      <c r="E1841" s="162">
        <v>29201</v>
      </c>
      <c r="F1841" s="166" t="str">
        <f t="shared" si="90"/>
        <v>Date check - OK</v>
      </c>
      <c r="G1841" s="68"/>
      <c r="H1841" s="162" t="s">
        <v>279</v>
      </c>
      <c r="I1841" s="173">
        <v>150735.53351548137</v>
      </c>
      <c r="J1841" s="168">
        <f>IFERROR(MIN('MP Calculations'!$E$30/I1841,1),"-")</f>
        <v>0.24630200300931615</v>
      </c>
      <c r="K1841" s="12"/>
      <c r="L1841" s="159">
        <v>6.0988199999999999</v>
      </c>
      <c r="M1841" s="187" t="s">
        <v>280</v>
      </c>
      <c r="N1841" s="272">
        <v>192.78728599999999</v>
      </c>
      <c r="O1841" s="186">
        <f t="shared" si="91"/>
        <v>1175.7749556025199</v>
      </c>
      <c r="P1841" s="186">
        <f t="shared" si="92"/>
        <v>289.59572665309042</v>
      </c>
      <c r="Q1841" s="215">
        <f>IF(P1841="-",0,P1841/(1+'General inputs'!$H$30)^'MP Calculations'!$C$40)</f>
        <v>643.27580367460985</v>
      </c>
    </row>
    <row r="1842" spans="3:17">
      <c r="C1842" s="159"/>
      <c r="D1842" s="165" t="s">
        <v>278</v>
      </c>
      <c r="E1842" s="162">
        <v>29201</v>
      </c>
      <c r="F1842" s="166" t="str">
        <f t="shared" si="90"/>
        <v>Date check - OK</v>
      </c>
      <c r="G1842" s="68"/>
      <c r="H1842" s="162" t="s">
        <v>279</v>
      </c>
      <c r="I1842" s="173">
        <v>150735.53351548137</v>
      </c>
      <c r="J1842" s="168">
        <f>IFERROR(MIN('MP Calculations'!$E$30/I1842,1),"-")</f>
        <v>0.24630200300931615</v>
      </c>
      <c r="K1842" s="12"/>
      <c r="L1842" s="159">
        <v>3.381945</v>
      </c>
      <c r="M1842" s="187" t="s">
        <v>280</v>
      </c>
      <c r="N1842" s="272">
        <v>192.78728599999999</v>
      </c>
      <c r="O1842" s="186">
        <f t="shared" si="91"/>
        <v>651.99599795126994</v>
      </c>
      <c r="P1842" s="186">
        <f t="shared" si="92"/>
        <v>160.58792024945578</v>
      </c>
      <c r="Q1842" s="215">
        <f>IF(P1842="-",0,P1842/(1+'General inputs'!$H$30)^'MP Calculations'!$C$40)</f>
        <v>356.71218167749305</v>
      </c>
    </row>
    <row r="1843" spans="3:17">
      <c r="C1843" s="159"/>
      <c r="D1843" s="165" t="s">
        <v>278</v>
      </c>
      <c r="E1843" s="162">
        <v>29201</v>
      </c>
      <c r="F1843" s="166" t="str">
        <f t="shared" si="90"/>
        <v>Date check - OK</v>
      </c>
      <c r="G1843" s="68"/>
      <c r="H1843" s="162" t="s">
        <v>279</v>
      </c>
      <c r="I1843" s="173">
        <v>150735.53351548137</v>
      </c>
      <c r="J1843" s="168">
        <f>IFERROR(MIN('MP Calculations'!$E$30/I1843,1),"-")</f>
        <v>0.24630200300931615</v>
      </c>
      <c r="K1843" s="12"/>
      <c r="L1843" s="159">
        <v>58.643416000000002</v>
      </c>
      <c r="M1843" s="187" t="s">
        <v>280</v>
      </c>
      <c r="N1843" s="272">
        <v>192.78728599999999</v>
      </c>
      <c r="O1843" s="186">
        <f t="shared" si="91"/>
        <v>11305.705012408976</v>
      </c>
      <c r="P1843" s="186">
        <f t="shared" si="92"/>
        <v>2784.6177899887966</v>
      </c>
      <c r="Q1843" s="215">
        <f>IF(P1843="-",0,P1843/(1+'General inputs'!$H$30)^'MP Calculations'!$C$40)</f>
        <v>6185.4408816171781</v>
      </c>
    </row>
    <row r="1844" spans="3:17">
      <c r="C1844" s="159"/>
      <c r="D1844" s="165" t="s">
        <v>278</v>
      </c>
      <c r="E1844" s="162">
        <v>29201</v>
      </c>
      <c r="F1844" s="166" t="str">
        <f t="shared" si="90"/>
        <v>Date check - OK</v>
      </c>
      <c r="G1844" s="68"/>
      <c r="H1844" s="162" t="s">
        <v>279</v>
      </c>
      <c r="I1844" s="173">
        <v>150735.53351548137</v>
      </c>
      <c r="J1844" s="168">
        <f>IFERROR(MIN('MP Calculations'!$E$30/I1844,1),"-")</f>
        <v>0.24630200300931615</v>
      </c>
      <c r="K1844" s="12"/>
      <c r="L1844" s="159">
        <v>0.76894300000000004</v>
      </c>
      <c r="M1844" s="187" t="s">
        <v>280</v>
      </c>
      <c r="N1844" s="272">
        <v>192.78728599999999</v>
      </c>
      <c r="O1844" s="186">
        <f t="shared" si="91"/>
        <v>148.242434058698</v>
      </c>
      <c r="P1844" s="186">
        <f t="shared" si="92"/>
        <v>36.512408439633788</v>
      </c>
      <c r="Q1844" s="215">
        <f>IF(P1844="-",0,P1844/(1+'General inputs'!$H$30)^'MP Calculations'!$C$40)</f>
        <v>81.104611433845491</v>
      </c>
    </row>
    <row r="1845" spans="3:17">
      <c r="C1845" s="159"/>
      <c r="D1845" s="165" t="s">
        <v>278</v>
      </c>
      <c r="E1845" s="162">
        <v>29221</v>
      </c>
      <c r="F1845" s="166" t="str">
        <f t="shared" si="90"/>
        <v>Date check - OK</v>
      </c>
      <c r="G1845" s="68"/>
      <c r="H1845" s="162" t="s">
        <v>279</v>
      </c>
      <c r="I1845" s="173">
        <v>150735.53351548137</v>
      </c>
      <c r="J1845" s="168">
        <f>IFERROR(MIN('MP Calculations'!$E$30/I1845,1),"-")</f>
        <v>0.24630200300931615</v>
      </c>
      <c r="K1845" s="12"/>
      <c r="L1845" s="159">
        <v>28.195031</v>
      </c>
      <c r="M1845" s="187" t="s">
        <v>280</v>
      </c>
      <c r="N1845" s="272">
        <v>192.78728599999999</v>
      </c>
      <c r="O1845" s="186">
        <f t="shared" si="91"/>
        <v>5435.6435051758663</v>
      </c>
      <c r="P1845" s="186">
        <f t="shared" si="92"/>
        <v>1338.8098829693961</v>
      </c>
      <c r="Q1845" s="215">
        <f>IF(P1845="-",0,P1845/(1+'General inputs'!$H$30)^'MP Calculations'!$C$40)</f>
        <v>2973.8836735885861</v>
      </c>
    </row>
    <row r="1846" spans="3:17">
      <c r="C1846" s="159"/>
      <c r="D1846" s="165" t="s">
        <v>291</v>
      </c>
      <c r="E1846" s="162">
        <v>29221</v>
      </c>
      <c r="F1846" s="166" t="str">
        <f t="shared" si="90"/>
        <v>Date check - OK</v>
      </c>
      <c r="G1846" s="68"/>
      <c r="H1846" s="162" t="s">
        <v>279</v>
      </c>
      <c r="I1846" s="173">
        <v>150735.53351548137</v>
      </c>
      <c r="J1846" s="168">
        <f>IFERROR(MIN('MP Calculations'!$E$30/I1846,1),"-")</f>
        <v>0.24630200300931615</v>
      </c>
      <c r="K1846" s="12"/>
      <c r="L1846" s="159">
        <v>2.7993809999999999</v>
      </c>
      <c r="M1846" s="187" t="s">
        <v>280</v>
      </c>
      <c r="N1846" s="272">
        <v>297.51652200000001</v>
      </c>
      <c r="O1846" s="186">
        <f t="shared" si="91"/>
        <v>832.86209887288203</v>
      </c>
      <c r="P1846" s="186">
        <f t="shared" si="92"/>
        <v>205.13560318293395</v>
      </c>
      <c r="Q1846" s="215">
        <f>IF(P1846="-",0,P1846/(1+'General inputs'!$H$30)^'MP Calculations'!$C$40)</f>
        <v>455.66546000125339</v>
      </c>
    </row>
    <row r="1847" spans="3:17">
      <c r="C1847" s="159"/>
      <c r="D1847" s="165" t="s">
        <v>282</v>
      </c>
      <c r="E1847" s="162">
        <v>29221</v>
      </c>
      <c r="F1847" s="166" t="str">
        <f t="shared" si="90"/>
        <v>Date check - OK</v>
      </c>
      <c r="G1847" s="68"/>
      <c r="H1847" s="162" t="s">
        <v>279</v>
      </c>
      <c r="I1847" s="173">
        <v>150735.53351548137</v>
      </c>
      <c r="J1847" s="168">
        <f>IFERROR(MIN('MP Calculations'!$E$30/I1847,1),"-")</f>
        <v>0.24630200300931615</v>
      </c>
      <c r="K1847" s="12"/>
      <c r="L1847" s="159">
        <v>1.998019</v>
      </c>
      <c r="M1847" s="187" t="s">
        <v>280</v>
      </c>
      <c r="N1847" s="272">
        <v>237.97403299999999</v>
      </c>
      <c r="O1847" s="186">
        <f t="shared" si="91"/>
        <v>475.47663944062697</v>
      </c>
      <c r="P1847" s="186">
        <f t="shared" si="92"/>
        <v>117.11084867836483</v>
      </c>
      <c r="Q1847" s="215">
        <f>IF(P1847="-",0,P1847/(1+'General inputs'!$H$30)^'MP Calculations'!$C$40)</f>
        <v>260.137040602242</v>
      </c>
    </row>
    <row r="1848" spans="3:17">
      <c r="C1848" s="159"/>
      <c r="D1848" s="165" t="s">
        <v>291</v>
      </c>
      <c r="E1848" s="162">
        <v>29221</v>
      </c>
      <c r="F1848" s="166" t="str">
        <f t="shared" si="90"/>
        <v>Date check - OK</v>
      </c>
      <c r="G1848" s="68"/>
      <c r="H1848" s="162" t="s">
        <v>279</v>
      </c>
      <c r="I1848" s="173">
        <v>150735.53351548137</v>
      </c>
      <c r="J1848" s="168">
        <f>IFERROR(MIN('MP Calculations'!$E$30/I1848,1),"-")</f>
        <v>0.24630200300931615</v>
      </c>
      <c r="K1848" s="12"/>
      <c r="L1848" s="159">
        <v>0.79945600000000006</v>
      </c>
      <c r="M1848" s="187" t="s">
        <v>280</v>
      </c>
      <c r="N1848" s="272">
        <v>297.51652200000001</v>
      </c>
      <c r="O1848" s="186">
        <f t="shared" si="91"/>
        <v>237.85136861203202</v>
      </c>
      <c r="P1848" s="186">
        <f t="shared" si="92"/>
        <v>58.583268507650672</v>
      </c>
      <c r="Q1848" s="215">
        <f>IF(P1848="-",0,P1848/(1+'General inputs'!$H$30)^'MP Calculations'!$C$40)</f>
        <v>130.13037024640877</v>
      </c>
    </row>
    <row r="1849" spans="3:17">
      <c r="C1849" s="159"/>
      <c r="D1849" s="165" t="s">
        <v>281</v>
      </c>
      <c r="E1849" s="162">
        <v>29221</v>
      </c>
      <c r="F1849" s="166" t="str">
        <f t="shared" si="90"/>
        <v>Date check - OK</v>
      </c>
      <c r="G1849" s="68"/>
      <c r="H1849" s="162" t="s">
        <v>279</v>
      </c>
      <c r="I1849" s="173">
        <v>150735.53351548137</v>
      </c>
      <c r="J1849" s="168">
        <f>IFERROR(MIN('MP Calculations'!$E$30/I1849,1),"-")</f>
        <v>0.24630200300931615</v>
      </c>
      <c r="K1849" s="12"/>
      <c r="L1849" s="159">
        <v>10.997604000000001</v>
      </c>
      <c r="M1849" s="187" t="s">
        <v>280</v>
      </c>
      <c r="N1849" s="272">
        <v>421.28581700000001</v>
      </c>
      <c r="O1849" s="186">
        <f t="shared" si="91"/>
        <v>4633.1345861824684</v>
      </c>
      <c r="P1849" s="186">
        <f t="shared" si="92"/>
        <v>1141.1503287884811</v>
      </c>
      <c r="Q1849" s="215">
        <f>IF(P1849="-",0,P1849/(1+'General inputs'!$H$30)^'MP Calculations'!$C$40)</f>
        <v>2534.8246790406215</v>
      </c>
    </row>
    <row r="1850" spans="3:17">
      <c r="C1850" s="159"/>
      <c r="D1850" s="165" t="s">
        <v>281</v>
      </c>
      <c r="E1850" s="162">
        <v>29221</v>
      </c>
      <c r="F1850" s="166" t="str">
        <f t="shared" si="90"/>
        <v>Date check - OK</v>
      </c>
      <c r="G1850" s="68"/>
      <c r="H1850" s="162" t="s">
        <v>279</v>
      </c>
      <c r="I1850" s="173">
        <v>150735.53351548137</v>
      </c>
      <c r="J1850" s="168">
        <f>IFERROR(MIN('MP Calculations'!$E$30/I1850,1),"-")</f>
        <v>0.24630200300931615</v>
      </c>
      <c r="K1850" s="12"/>
      <c r="L1850" s="159">
        <v>7.2996109999999996</v>
      </c>
      <c r="M1850" s="187" t="s">
        <v>280</v>
      </c>
      <c r="N1850" s="272">
        <v>421.28581700000001</v>
      </c>
      <c r="O1850" s="186">
        <f t="shared" si="91"/>
        <v>3075.222583917187</v>
      </c>
      <c r="P1850" s="186">
        <f t="shared" si="92"/>
        <v>757.433482118288</v>
      </c>
      <c r="Q1850" s="215">
        <f>IF(P1850="-",0,P1850/(1+'General inputs'!$H$30)^'MP Calculations'!$C$40)</f>
        <v>1682.478666280072</v>
      </c>
    </row>
    <row r="1851" spans="3:17">
      <c r="C1851" s="159"/>
      <c r="D1851" s="165" t="s">
        <v>291</v>
      </c>
      <c r="E1851" s="162">
        <v>29221</v>
      </c>
      <c r="F1851" s="166" t="str">
        <f t="shared" si="90"/>
        <v>Date check - OK</v>
      </c>
      <c r="G1851" s="68"/>
      <c r="H1851" s="162" t="s">
        <v>279</v>
      </c>
      <c r="I1851" s="173">
        <v>150735.53351548137</v>
      </c>
      <c r="J1851" s="168">
        <f>IFERROR(MIN('MP Calculations'!$E$30/I1851,1),"-")</f>
        <v>0.24630200300931615</v>
      </c>
      <c r="K1851" s="12"/>
      <c r="L1851" s="159">
        <v>0.60018700000000003</v>
      </c>
      <c r="M1851" s="187" t="s">
        <v>280</v>
      </c>
      <c r="N1851" s="272">
        <v>297.51652200000001</v>
      </c>
      <c r="O1851" s="186">
        <f t="shared" si="91"/>
        <v>178.56554878961401</v>
      </c>
      <c r="P1851" s="186">
        <f t="shared" si="92"/>
        <v>43.981052335339697</v>
      </c>
      <c r="Q1851" s="215">
        <f>IF(P1851="-",0,P1851/(1+'General inputs'!$H$30)^'MP Calculations'!$C$40)</f>
        <v>97.69462800589568</v>
      </c>
    </row>
    <row r="1852" spans="3:17">
      <c r="C1852" s="159"/>
      <c r="D1852" s="165" t="s">
        <v>281</v>
      </c>
      <c r="E1852" s="162">
        <v>29221</v>
      </c>
      <c r="F1852" s="166" t="str">
        <f t="shared" si="90"/>
        <v>Date check - OK</v>
      </c>
      <c r="G1852" s="68"/>
      <c r="H1852" s="162" t="s">
        <v>279</v>
      </c>
      <c r="I1852" s="173">
        <v>150735.53351548137</v>
      </c>
      <c r="J1852" s="168">
        <f>IFERROR(MIN('MP Calculations'!$E$30/I1852,1),"-")</f>
        <v>0.24630200300931615</v>
      </c>
      <c r="K1852" s="12"/>
      <c r="L1852" s="159">
        <v>6.0981100000000001</v>
      </c>
      <c r="M1852" s="187" t="s">
        <v>280</v>
      </c>
      <c r="N1852" s="272">
        <v>421.28581700000001</v>
      </c>
      <c r="O1852" s="186">
        <f t="shared" si="91"/>
        <v>2569.0472535058702</v>
      </c>
      <c r="P1852" s="186">
        <f t="shared" si="92"/>
        <v>632.76148436407823</v>
      </c>
      <c r="Q1852" s="215">
        <f>IF(P1852="-",0,P1852/(1+'General inputs'!$H$30)^'MP Calculations'!$C$40)</f>
        <v>1405.5461283661789</v>
      </c>
    </row>
    <row r="1853" spans="3:17">
      <c r="C1853" s="159"/>
      <c r="D1853" s="165" t="s">
        <v>291</v>
      </c>
      <c r="E1853" s="162">
        <v>29221</v>
      </c>
      <c r="F1853" s="166" t="str">
        <f t="shared" si="90"/>
        <v>Date check - OK</v>
      </c>
      <c r="G1853" s="68"/>
      <c r="H1853" s="162" t="s">
        <v>279</v>
      </c>
      <c r="I1853" s="173">
        <v>150735.53351548137</v>
      </c>
      <c r="J1853" s="168">
        <f>IFERROR(MIN('MP Calculations'!$E$30/I1853,1),"-")</f>
        <v>0.24630200300931615</v>
      </c>
      <c r="K1853" s="12"/>
      <c r="L1853" s="159">
        <v>36.588774999999998</v>
      </c>
      <c r="M1853" s="187" t="s">
        <v>280</v>
      </c>
      <c r="N1853" s="272">
        <v>297.51652200000001</v>
      </c>
      <c r="O1853" s="186">
        <f t="shared" si="91"/>
        <v>10885.76508224055</v>
      </c>
      <c r="P1853" s="186">
        <f t="shared" si="92"/>
        <v>2681.1857440447206</v>
      </c>
      <c r="Q1853" s="215">
        <f>IF(P1853="-",0,P1853/(1+'General inputs'!$H$30)^'MP Calculations'!$C$40)</f>
        <v>5955.6884151379754</v>
      </c>
    </row>
    <row r="1854" spans="3:17">
      <c r="C1854" s="159"/>
      <c r="D1854" s="165" t="s">
        <v>278</v>
      </c>
      <c r="E1854" s="162">
        <v>29300</v>
      </c>
      <c r="F1854" s="166" t="str">
        <f t="shared" si="90"/>
        <v>Date check - OK</v>
      </c>
      <c r="G1854" s="68"/>
      <c r="H1854" s="162" t="s">
        <v>279</v>
      </c>
      <c r="I1854" s="173">
        <v>150735.53351548137</v>
      </c>
      <c r="J1854" s="168">
        <f>IFERROR(MIN('MP Calculations'!$E$30/I1854,1),"-")</f>
        <v>0.24630200300931615</v>
      </c>
      <c r="K1854" s="12"/>
      <c r="L1854" s="159">
        <v>52.792107999999999</v>
      </c>
      <c r="M1854" s="187" t="s">
        <v>280</v>
      </c>
      <c r="N1854" s="272">
        <v>192.78728599999999</v>
      </c>
      <c r="O1854" s="186">
        <f t="shared" si="91"/>
        <v>10177.647223538888</v>
      </c>
      <c r="P1854" s="186">
        <f t="shared" si="92"/>
        <v>2506.7748970798334</v>
      </c>
      <c r="Q1854" s="215">
        <f>IF(P1854="-",0,P1854/(1+'General inputs'!$H$30)^'MP Calculations'!$C$40)</f>
        <v>5568.2715183226919</v>
      </c>
    </row>
    <row r="1855" spans="3:17">
      <c r="C1855" s="159"/>
      <c r="D1855" s="165" t="s">
        <v>278</v>
      </c>
      <c r="E1855" s="162">
        <v>29300</v>
      </c>
      <c r="F1855" s="166" t="str">
        <f t="shared" si="90"/>
        <v>Date check - OK</v>
      </c>
      <c r="G1855" s="68"/>
      <c r="H1855" s="162" t="s">
        <v>279</v>
      </c>
      <c r="I1855" s="173">
        <v>150735.53351548137</v>
      </c>
      <c r="J1855" s="168">
        <f>IFERROR(MIN('MP Calculations'!$E$30/I1855,1),"-")</f>
        <v>0.24630200300931615</v>
      </c>
      <c r="K1855" s="12"/>
      <c r="L1855" s="159">
        <v>66.201295999999999</v>
      </c>
      <c r="M1855" s="187" t="s">
        <v>280</v>
      </c>
      <c r="N1855" s="272">
        <v>192.78728599999999</v>
      </c>
      <c r="O1855" s="186">
        <f t="shared" si="91"/>
        <v>12762.768185522655</v>
      </c>
      <c r="P1855" s="186">
        <f t="shared" si="92"/>
        <v>3143.4953680378053</v>
      </c>
      <c r="Q1855" s="215">
        <f>IF(P1855="-",0,P1855/(1+'General inputs'!$H$30)^'MP Calculations'!$C$40)</f>
        <v>6982.6117000830864</v>
      </c>
    </row>
    <row r="1856" spans="3:17">
      <c r="C1856" s="159"/>
      <c r="D1856" s="165" t="s">
        <v>278</v>
      </c>
      <c r="E1856" s="162">
        <v>29300</v>
      </c>
      <c r="F1856" s="166" t="str">
        <f t="shared" si="90"/>
        <v>Date check - OK</v>
      </c>
      <c r="G1856" s="68"/>
      <c r="H1856" s="162" t="s">
        <v>279</v>
      </c>
      <c r="I1856" s="173">
        <v>150735.53351548137</v>
      </c>
      <c r="J1856" s="168">
        <f>IFERROR(MIN('MP Calculations'!$E$30/I1856,1),"-")</f>
        <v>0.24630200300931615</v>
      </c>
      <c r="K1856" s="12"/>
      <c r="L1856" s="159">
        <v>14.073746</v>
      </c>
      <c r="M1856" s="187" t="s">
        <v>280</v>
      </c>
      <c r="N1856" s="272">
        <v>192.78728599999999</v>
      </c>
      <c r="O1856" s="186">
        <f t="shared" si="91"/>
        <v>2713.2392951933557</v>
      </c>
      <c r="P1856" s="186">
        <f t="shared" si="92"/>
        <v>668.27627304970872</v>
      </c>
      <c r="Q1856" s="215">
        <f>IF(P1856="-",0,P1856/(1+'General inputs'!$H$30)^'MP Calculations'!$C$40)</f>
        <v>1484.4347380087172</v>
      </c>
    </row>
    <row r="1857" spans="3:17">
      <c r="C1857" s="159"/>
      <c r="D1857" s="165" t="s">
        <v>278</v>
      </c>
      <c r="E1857" s="162">
        <v>29300</v>
      </c>
      <c r="F1857" s="166" t="str">
        <f t="shared" si="90"/>
        <v>Date check - OK</v>
      </c>
      <c r="G1857" s="68"/>
      <c r="H1857" s="162" t="s">
        <v>279</v>
      </c>
      <c r="I1857" s="173">
        <v>150735.53351548137</v>
      </c>
      <c r="J1857" s="168">
        <f>IFERROR(MIN('MP Calculations'!$E$30/I1857,1),"-")</f>
        <v>0.24630200300931615</v>
      </c>
      <c r="K1857" s="12"/>
      <c r="L1857" s="159">
        <v>29.700146</v>
      </c>
      <c r="M1857" s="187" t="s">
        <v>280</v>
      </c>
      <c r="N1857" s="272">
        <v>192.78728599999999</v>
      </c>
      <c r="O1857" s="186">
        <f t="shared" si="91"/>
        <v>5725.8105411437555</v>
      </c>
      <c r="P1857" s="186">
        <f t="shared" si="92"/>
        <v>1410.2786051355633</v>
      </c>
      <c r="Q1857" s="215">
        <f>IF(P1857="-",0,P1857/(1+'General inputs'!$H$30)^'MP Calculations'!$C$40)</f>
        <v>3132.6363603784416</v>
      </c>
    </row>
    <row r="1858" spans="3:17">
      <c r="C1858" s="159"/>
      <c r="D1858" s="165" t="s">
        <v>278</v>
      </c>
      <c r="E1858" s="162">
        <v>29300</v>
      </c>
      <c r="F1858" s="166" t="str">
        <f t="shared" ref="F1858:F1921" si="93">IF(E1858="","-",IF(OR(E1858&lt;$E$15,E1858&gt;$E$16),"ERROR - date outside of range","Date check - OK"))</f>
        <v>Date check - OK</v>
      </c>
      <c r="G1858" s="68"/>
      <c r="H1858" s="162" t="s">
        <v>279</v>
      </c>
      <c r="I1858" s="173">
        <v>150735.53351548137</v>
      </c>
      <c r="J1858" s="168">
        <f>IFERROR(MIN('MP Calculations'!$E$30/I1858,1),"-")</f>
        <v>0.24630200300931615</v>
      </c>
      <c r="K1858" s="12"/>
      <c r="L1858" s="159">
        <v>20.511824000000001</v>
      </c>
      <c r="M1858" s="187" t="s">
        <v>280</v>
      </c>
      <c r="N1858" s="272">
        <v>192.78728599999999</v>
      </c>
      <c r="O1858" s="186">
        <f t="shared" ref="O1858:O1921" si="94">IF(N1858="","-",L1858*N1858)</f>
        <v>3954.4188798696641</v>
      </c>
      <c r="P1858" s="186">
        <f t="shared" ref="P1858:P1921" si="95">IF(O1858="-","-",IF(OR(E1858&lt;$E$15,E1858&gt;$E$16),0,O1858*J1858))</f>
        <v>973.9812908497546</v>
      </c>
      <c r="Q1858" s="215">
        <f>IF(P1858="-",0,P1858/(1+'General inputs'!$H$30)^'MP Calculations'!$C$40)</f>
        <v>2163.4939329955878</v>
      </c>
    </row>
    <row r="1859" spans="3:17">
      <c r="C1859" s="159"/>
      <c r="D1859" s="165" t="s">
        <v>311</v>
      </c>
      <c r="E1859" s="162">
        <v>29402</v>
      </c>
      <c r="F1859" s="166" t="str">
        <f t="shared" si="93"/>
        <v>Date check - OK</v>
      </c>
      <c r="G1859" s="68"/>
      <c r="H1859" s="162" t="s">
        <v>279</v>
      </c>
      <c r="I1859" s="173">
        <v>150735.53351548137</v>
      </c>
      <c r="J1859" s="168">
        <f>IFERROR(MIN('MP Calculations'!$E$30/I1859,1),"-")</f>
        <v>0.24630200300931615</v>
      </c>
      <c r="K1859" s="12"/>
      <c r="L1859" s="159">
        <v>1</v>
      </c>
      <c r="M1859" s="187" t="s">
        <v>284</v>
      </c>
      <c r="N1859" s="272">
        <v>31033.215367000001</v>
      </c>
      <c r="O1859" s="186">
        <f t="shared" si="94"/>
        <v>31033.215367000001</v>
      </c>
      <c r="P1859" s="186">
        <f t="shared" si="95"/>
        <v>7643.5431047115908</v>
      </c>
      <c r="Q1859" s="215">
        <f>IF(P1859="-",0,P1859/(1+'General inputs'!$H$30)^'MP Calculations'!$C$40)</f>
        <v>16978.51826209743</v>
      </c>
    </row>
    <row r="1860" spans="3:17">
      <c r="C1860" s="159"/>
      <c r="D1860" s="165" t="s">
        <v>278</v>
      </c>
      <c r="E1860" s="162">
        <v>29450</v>
      </c>
      <c r="F1860" s="166" t="str">
        <f t="shared" si="93"/>
        <v>Date check - OK</v>
      </c>
      <c r="G1860" s="68"/>
      <c r="H1860" s="162" t="s">
        <v>279</v>
      </c>
      <c r="I1860" s="173">
        <v>150735.53351548137</v>
      </c>
      <c r="J1860" s="168">
        <f>IFERROR(MIN('MP Calculations'!$E$30/I1860,1),"-")</f>
        <v>0.24630200300931615</v>
      </c>
      <c r="K1860" s="12"/>
      <c r="L1860" s="159">
        <v>0.40011799999999997</v>
      </c>
      <c r="M1860" s="187" t="s">
        <v>280</v>
      </c>
      <c r="N1860" s="272">
        <v>192.78728599999999</v>
      </c>
      <c r="O1860" s="186">
        <f t="shared" si="94"/>
        <v>77.137663299747999</v>
      </c>
      <c r="P1860" s="186">
        <f t="shared" si="95"/>
        <v>18.999160978186147</v>
      </c>
      <c r="Q1860" s="215">
        <f>IF(P1860="-",0,P1860/(1+'General inputs'!$H$30)^'MP Calculations'!$C$40)</f>
        <v>42.202627395902411</v>
      </c>
    </row>
    <row r="1861" spans="3:17">
      <c r="C1861" s="159"/>
      <c r="D1861" s="165" t="s">
        <v>278</v>
      </c>
      <c r="E1861" s="162">
        <v>29450</v>
      </c>
      <c r="F1861" s="166" t="str">
        <f t="shared" si="93"/>
        <v>Date check - OK</v>
      </c>
      <c r="G1861" s="68"/>
      <c r="H1861" s="162" t="s">
        <v>279</v>
      </c>
      <c r="I1861" s="173">
        <v>150735.53351548137</v>
      </c>
      <c r="J1861" s="168">
        <f>IFERROR(MIN('MP Calculations'!$E$30/I1861,1),"-")</f>
        <v>0.24630200300931615</v>
      </c>
      <c r="K1861" s="12"/>
      <c r="L1861" s="159">
        <v>10.443808000000001</v>
      </c>
      <c r="M1861" s="187" t="s">
        <v>280</v>
      </c>
      <c r="N1861" s="272">
        <v>192.78728599999999</v>
      </c>
      <c r="O1861" s="186">
        <f t="shared" si="94"/>
        <v>2013.4333998250881</v>
      </c>
      <c r="P1861" s="186">
        <f t="shared" si="95"/>
        <v>495.9126793027765</v>
      </c>
      <c r="Q1861" s="215">
        <f>IF(P1861="-",0,P1861/(1+'General inputs'!$H$30)^'MP Calculations'!$C$40)</f>
        <v>1101.565382258096</v>
      </c>
    </row>
    <row r="1862" spans="3:17">
      <c r="C1862" s="159"/>
      <c r="D1862" s="165" t="s">
        <v>278</v>
      </c>
      <c r="E1862" s="162">
        <v>29450</v>
      </c>
      <c r="F1862" s="166" t="str">
        <f t="shared" si="93"/>
        <v>Date check - OK</v>
      </c>
      <c r="G1862" s="68"/>
      <c r="H1862" s="162" t="s">
        <v>279</v>
      </c>
      <c r="I1862" s="173">
        <v>150735.53351548137</v>
      </c>
      <c r="J1862" s="168">
        <f>IFERROR(MIN('MP Calculations'!$E$30/I1862,1),"-")</f>
        <v>0.24630200300931615</v>
      </c>
      <c r="K1862" s="12"/>
      <c r="L1862" s="159">
        <v>5.4988200000000003</v>
      </c>
      <c r="M1862" s="187" t="s">
        <v>280</v>
      </c>
      <c r="N1862" s="272">
        <v>192.78728599999999</v>
      </c>
      <c r="O1862" s="186">
        <f t="shared" si="94"/>
        <v>1060.10258400252</v>
      </c>
      <c r="P1862" s="186">
        <f t="shared" si="95"/>
        <v>261.1053898351725</v>
      </c>
      <c r="Q1862" s="215">
        <f>IF(P1862="-",0,P1862/(1+'General inputs'!$H$30)^'MP Calculations'!$C$40)</f>
        <v>579.99053173597815</v>
      </c>
    </row>
    <row r="1863" spans="3:17">
      <c r="C1863" s="159"/>
      <c r="D1863" s="165" t="s">
        <v>289</v>
      </c>
      <c r="E1863" s="162">
        <v>29531</v>
      </c>
      <c r="F1863" s="166" t="str">
        <f t="shared" si="93"/>
        <v>Date check - OK</v>
      </c>
      <c r="G1863" s="68"/>
      <c r="H1863" s="162" t="s">
        <v>279</v>
      </c>
      <c r="I1863" s="173">
        <v>150735.53351548137</v>
      </c>
      <c r="J1863" s="168">
        <f>IFERROR(MIN('MP Calculations'!$E$30/I1863,1),"-")</f>
        <v>0.24630200300931615</v>
      </c>
      <c r="K1863" s="12"/>
      <c r="L1863" s="159">
        <v>18.983975000000001</v>
      </c>
      <c r="M1863" s="187" t="s">
        <v>280</v>
      </c>
      <c r="N1863" s="272">
        <v>315.45229399999999</v>
      </c>
      <c r="O1863" s="186">
        <f t="shared" si="94"/>
        <v>5988.5384629886503</v>
      </c>
      <c r="P1863" s="186">
        <f t="shared" si="95"/>
        <v>1474.9890185324361</v>
      </c>
      <c r="Q1863" s="215">
        <f>IF(P1863="-",0,P1863/(1+'General inputs'!$H$30)^'MP Calculations'!$C$40)</f>
        <v>3276.3768902028146</v>
      </c>
    </row>
    <row r="1864" spans="3:17">
      <c r="C1864" s="159"/>
      <c r="D1864" s="165" t="s">
        <v>278</v>
      </c>
      <c r="E1864" s="162">
        <v>29537</v>
      </c>
      <c r="F1864" s="166" t="str">
        <f t="shared" si="93"/>
        <v>Date check - OK</v>
      </c>
      <c r="G1864" s="68"/>
      <c r="H1864" s="162" t="s">
        <v>279</v>
      </c>
      <c r="I1864" s="173">
        <v>150735.53351548137</v>
      </c>
      <c r="J1864" s="168">
        <f>IFERROR(MIN('MP Calculations'!$E$30/I1864,1),"-")</f>
        <v>0.24630200300931615</v>
      </c>
      <c r="K1864" s="12"/>
      <c r="L1864" s="159">
        <v>1.3164880000000001</v>
      </c>
      <c r="M1864" s="187" t="s">
        <v>280</v>
      </c>
      <c r="N1864" s="272">
        <v>192.78728599999999</v>
      </c>
      <c r="O1864" s="186">
        <f t="shared" si="94"/>
        <v>253.80214857156801</v>
      </c>
      <c r="P1864" s="186">
        <f t="shared" si="95"/>
        <v>62.511977561245246</v>
      </c>
      <c r="Q1864" s="215">
        <f>IF(P1864="-",0,P1864/(1+'General inputs'!$H$30)^'MP Calculations'!$C$40)</f>
        <v>138.85716847324233</v>
      </c>
    </row>
    <row r="1865" spans="3:17">
      <c r="C1865" s="159"/>
      <c r="D1865" s="165" t="s">
        <v>278</v>
      </c>
      <c r="E1865" s="162">
        <v>29537</v>
      </c>
      <c r="F1865" s="166" t="str">
        <f t="shared" si="93"/>
        <v>Date check - OK</v>
      </c>
      <c r="G1865" s="68"/>
      <c r="H1865" s="162" t="s">
        <v>279</v>
      </c>
      <c r="I1865" s="173">
        <v>150735.53351548137</v>
      </c>
      <c r="J1865" s="168">
        <f>IFERROR(MIN('MP Calculations'!$E$30/I1865,1),"-")</f>
        <v>0.24630200300931615</v>
      </c>
      <c r="K1865" s="12"/>
      <c r="L1865" s="159">
        <v>39.400874999999999</v>
      </c>
      <c r="M1865" s="187" t="s">
        <v>280</v>
      </c>
      <c r="N1865" s="272">
        <v>192.78728599999999</v>
      </c>
      <c r="O1865" s="186">
        <f t="shared" si="94"/>
        <v>7595.9877572752494</v>
      </c>
      <c r="P1865" s="186">
        <f t="shared" si="95"/>
        <v>1870.9069994511372</v>
      </c>
      <c r="Q1865" s="215">
        <f>IF(P1865="-",0,P1865/(1+'General inputs'!$H$30)^'MP Calculations'!$C$40)</f>
        <v>4155.8251483250597</v>
      </c>
    </row>
    <row r="1866" spans="3:17">
      <c r="C1866" s="159"/>
      <c r="D1866" s="165" t="s">
        <v>278</v>
      </c>
      <c r="E1866" s="162">
        <v>29537</v>
      </c>
      <c r="F1866" s="166" t="str">
        <f t="shared" si="93"/>
        <v>Date check - OK</v>
      </c>
      <c r="G1866" s="68"/>
      <c r="H1866" s="162" t="s">
        <v>279</v>
      </c>
      <c r="I1866" s="173">
        <v>150735.53351548137</v>
      </c>
      <c r="J1866" s="168">
        <f>IFERROR(MIN('MP Calculations'!$E$30/I1866,1),"-")</f>
        <v>0.24630200300931615</v>
      </c>
      <c r="K1866" s="12"/>
      <c r="L1866" s="159">
        <v>37.890828999999997</v>
      </c>
      <c r="M1866" s="187" t="s">
        <v>280</v>
      </c>
      <c r="N1866" s="272">
        <v>192.78728599999999</v>
      </c>
      <c r="O1866" s="186">
        <f t="shared" si="94"/>
        <v>7304.8700872000927</v>
      </c>
      <c r="P1866" s="186">
        <f t="shared" si="95"/>
        <v>1799.2041342002208</v>
      </c>
      <c r="Q1866" s="215">
        <f>IF(P1866="-",0,P1866/(1+'General inputs'!$H$30)^'MP Calculations'!$C$40)</f>
        <v>3996.5523620753211</v>
      </c>
    </row>
    <row r="1867" spans="3:17">
      <c r="C1867" s="159"/>
      <c r="D1867" s="165" t="s">
        <v>291</v>
      </c>
      <c r="E1867" s="162">
        <v>29567</v>
      </c>
      <c r="F1867" s="166" t="str">
        <f t="shared" si="93"/>
        <v>Date check - OK</v>
      </c>
      <c r="G1867" s="68"/>
      <c r="H1867" s="162" t="s">
        <v>279</v>
      </c>
      <c r="I1867" s="173">
        <v>150735.53351548137</v>
      </c>
      <c r="J1867" s="168">
        <f>IFERROR(MIN('MP Calculations'!$E$30/I1867,1),"-")</f>
        <v>0.24630200300931615</v>
      </c>
      <c r="K1867" s="12"/>
      <c r="L1867" s="159">
        <v>40.456401999999997</v>
      </c>
      <c r="M1867" s="187" t="s">
        <v>280</v>
      </c>
      <c r="N1867" s="272">
        <v>297.51652200000001</v>
      </c>
      <c r="O1867" s="186">
        <f t="shared" si="94"/>
        <v>12036.448015673843</v>
      </c>
      <c r="P1867" s="186">
        <f t="shared" si="95"/>
        <v>2964.601255377976</v>
      </c>
      <c r="Q1867" s="215">
        <f>IF(P1867="-",0,P1867/(1+'General inputs'!$H$30)^'MP Calculations'!$C$40)</f>
        <v>6585.2361744705795</v>
      </c>
    </row>
    <row r="1868" spans="3:17">
      <c r="C1868" s="159"/>
      <c r="D1868" s="165" t="s">
        <v>278</v>
      </c>
      <c r="E1868" s="162">
        <v>29567</v>
      </c>
      <c r="F1868" s="166" t="str">
        <f t="shared" si="93"/>
        <v>Date check - OK</v>
      </c>
      <c r="G1868" s="68"/>
      <c r="H1868" s="162" t="s">
        <v>279</v>
      </c>
      <c r="I1868" s="173">
        <v>150735.53351548137</v>
      </c>
      <c r="J1868" s="168">
        <f>IFERROR(MIN('MP Calculations'!$E$30/I1868,1),"-")</f>
        <v>0.24630200300931615</v>
      </c>
      <c r="K1868" s="12"/>
      <c r="L1868" s="159">
        <v>6.4995520000000004</v>
      </c>
      <c r="M1868" s="187" t="s">
        <v>280</v>
      </c>
      <c r="N1868" s="272">
        <v>192.78728599999999</v>
      </c>
      <c r="O1868" s="186">
        <f t="shared" si="94"/>
        <v>1253.030990295872</v>
      </c>
      <c r="P1868" s="186">
        <f t="shared" si="95"/>
        <v>308.62404274262025</v>
      </c>
      <c r="Q1868" s="215">
        <f>IF(P1868="-",0,P1868/(1+'General inputs'!$H$30)^'MP Calculations'!$C$40)</f>
        <v>685.54319299879614</v>
      </c>
    </row>
    <row r="1869" spans="3:17">
      <c r="C1869" s="159"/>
      <c r="D1869" s="165" t="s">
        <v>291</v>
      </c>
      <c r="E1869" s="162">
        <v>29567</v>
      </c>
      <c r="F1869" s="166" t="str">
        <f t="shared" si="93"/>
        <v>Date check - OK</v>
      </c>
      <c r="G1869" s="68"/>
      <c r="H1869" s="162" t="s">
        <v>279</v>
      </c>
      <c r="I1869" s="173">
        <v>150735.53351548137</v>
      </c>
      <c r="J1869" s="168">
        <f>IFERROR(MIN('MP Calculations'!$E$30/I1869,1),"-")</f>
        <v>0.24630200300931615</v>
      </c>
      <c r="K1869" s="12"/>
      <c r="L1869" s="159">
        <v>52.914346000000002</v>
      </c>
      <c r="M1869" s="187" t="s">
        <v>280</v>
      </c>
      <c r="N1869" s="272">
        <v>297.51652200000001</v>
      </c>
      <c r="O1869" s="186">
        <f t="shared" si="94"/>
        <v>15742.892185824612</v>
      </c>
      <c r="P1869" s="186">
        <f t="shared" si="95"/>
        <v>3877.5058785283131</v>
      </c>
      <c r="Q1869" s="215">
        <f>IF(P1869="-",0,P1869/(1+'General inputs'!$H$30)^'MP Calculations'!$C$40)</f>
        <v>8613.0611770085889</v>
      </c>
    </row>
    <row r="1870" spans="3:17">
      <c r="C1870" s="159"/>
      <c r="D1870" s="165" t="s">
        <v>278</v>
      </c>
      <c r="E1870" s="162">
        <v>29567</v>
      </c>
      <c r="F1870" s="166" t="str">
        <f t="shared" si="93"/>
        <v>Date check - OK</v>
      </c>
      <c r="G1870" s="68"/>
      <c r="H1870" s="162" t="s">
        <v>279</v>
      </c>
      <c r="I1870" s="173">
        <v>150735.53351548137</v>
      </c>
      <c r="J1870" s="168">
        <f>IFERROR(MIN('MP Calculations'!$E$30/I1870,1),"-")</f>
        <v>0.24630200300931615</v>
      </c>
      <c r="K1870" s="12"/>
      <c r="L1870" s="159">
        <v>9.8441779999999994</v>
      </c>
      <c r="M1870" s="187" t="s">
        <v>280</v>
      </c>
      <c r="N1870" s="272">
        <v>192.78728599999999</v>
      </c>
      <c r="O1870" s="186">
        <f t="shared" si="94"/>
        <v>1897.8323595209079</v>
      </c>
      <c r="P1870" s="186">
        <f t="shared" si="95"/>
        <v>467.43991152589621</v>
      </c>
      <c r="Q1870" s="215">
        <f>IF(P1870="-",0,P1870/(1+'General inputs'!$H$30)^'MP Calculations'!$C$40)</f>
        <v>1038.3191362371595</v>
      </c>
    </row>
    <row r="1871" spans="3:17">
      <c r="C1871" s="159"/>
      <c r="D1871" s="165" t="s">
        <v>291</v>
      </c>
      <c r="E1871" s="162">
        <v>29567</v>
      </c>
      <c r="F1871" s="166" t="str">
        <f t="shared" si="93"/>
        <v>Date check - OK</v>
      </c>
      <c r="G1871" s="68"/>
      <c r="H1871" s="162" t="s">
        <v>279</v>
      </c>
      <c r="I1871" s="173">
        <v>150735.53351548137</v>
      </c>
      <c r="J1871" s="168">
        <f>IFERROR(MIN('MP Calculations'!$E$30/I1871,1),"-")</f>
        <v>0.24630200300931615</v>
      </c>
      <c r="K1871" s="12"/>
      <c r="L1871" s="159">
        <v>16.830645000000001</v>
      </c>
      <c r="M1871" s="187" t="s">
        <v>280</v>
      </c>
      <c r="N1871" s="272">
        <v>297.51652200000001</v>
      </c>
      <c r="O1871" s="186">
        <f t="shared" si="94"/>
        <v>5007.3949634166902</v>
      </c>
      <c r="P1871" s="186">
        <f t="shared" si="95"/>
        <v>1233.3314093482923</v>
      </c>
      <c r="Q1871" s="215">
        <f>IF(P1871="-",0,P1871/(1+'General inputs'!$H$30)^'MP Calculations'!$C$40)</f>
        <v>2739.5854998097066</v>
      </c>
    </row>
    <row r="1872" spans="3:17">
      <c r="C1872" s="159"/>
      <c r="D1872" s="165" t="s">
        <v>291</v>
      </c>
      <c r="E1872" s="162">
        <v>29567</v>
      </c>
      <c r="F1872" s="166" t="str">
        <f t="shared" si="93"/>
        <v>Date check - OK</v>
      </c>
      <c r="G1872" s="68"/>
      <c r="H1872" s="162" t="s">
        <v>279</v>
      </c>
      <c r="I1872" s="173">
        <v>150735.53351548137</v>
      </c>
      <c r="J1872" s="168">
        <f>IFERROR(MIN('MP Calculations'!$E$30/I1872,1),"-")</f>
        <v>0.24630200300931615</v>
      </c>
      <c r="K1872" s="12"/>
      <c r="L1872" s="159">
        <v>10.686305000000001</v>
      </c>
      <c r="M1872" s="187" t="s">
        <v>280</v>
      </c>
      <c r="N1872" s="272">
        <v>297.51652200000001</v>
      </c>
      <c r="O1872" s="186">
        <f t="shared" si="94"/>
        <v>3179.3522966312103</v>
      </c>
      <c r="P1872" s="186">
        <f t="shared" si="95"/>
        <v>783.08083893253661</v>
      </c>
      <c r="Q1872" s="215">
        <f>IF(P1872="-",0,P1872/(1+'General inputs'!$H$30)^'MP Calculations'!$C$40)</f>
        <v>1739.4488579934973</v>
      </c>
    </row>
    <row r="1873" spans="3:17">
      <c r="C1873" s="159"/>
      <c r="D1873" s="165" t="s">
        <v>291</v>
      </c>
      <c r="E1873" s="162">
        <v>29567</v>
      </c>
      <c r="F1873" s="166" t="str">
        <f t="shared" si="93"/>
        <v>Date check - OK</v>
      </c>
      <c r="G1873" s="68"/>
      <c r="H1873" s="162" t="s">
        <v>279</v>
      </c>
      <c r="I1873" s="173">
        <v>150735.53351548137</v>
      </c>
      <c r="J1873" s="168">
        <f>IFERROR(MIN('MP Calculations'!$E$30/I1873,1),"-")</f>
        <v>0.24630200300931615</v>
      </c>
      <c r="K1873" s="12"/>
      <c r="L1873" s="159">
        <v>46.069567999999997</v>
      </c>
      <c r="M1873" s="187" t="s">
        <v>280</v>
      </c>
      <c r="N1873" s="272">
        <v>297.51652200000001</v>
      </c>
      <c r="O1873" s="186">
        <f t="shared" si="94"/>
        <v>13706.457641402496</v>
      </c>
      <c r="P1873" s="186">
        <f t="shared" si="95"/>
        <v>3375.927971239782</v>
      </c>
      <c r="Q1873" s="215">
        <f>IF(P1873="-",0,P1873/(1+'General inputs'!$H$30)^'MP Calculations'!$C$40)</f>
        <v>7498.9116861116881</v>
      </c>
    </row>
    <row r="1874" spans="3:17">
      <c r="C1874" s="159"/>
      <c r="D1874" s="165" t="s">
        <v>291</v>
      </c>
      <c r="E1874" s="162">
        <v>29567</v>
      </c>
      <c r="F1874" s="166" t="str">
        <f t="shared" si="93"/>
        <v>Date check - OK</v>
      </c>
      <c r="G1874" s="68"/>
      <c r="H1874" s="162" t="s">
        <v>279</v>
      </c>
      <c r="I1874" s="173">
        <v>150735.53351548137</v>
      </c>
      <c r="J1874" s="168">
        <f>IFERROR(MIN('MP Calculations'!$E$30/I1874,1),"-")</f>
        <v>0.24630200300931615</v>
      </c>
      <c r="K1874" s="12"/>
      <c r="L1874" s="159">
        <v>37.201103000000003</v>
      </c>
      <c r="M1874" s="187" t="s">
        <v>280</v>
      </c>
      <c r="N1874" s="272">
        <v>297.51652200000001</v>
      </c>
      <c r="O1874" s="186">
        <f t="shared" si="94"/>
        <v>11067.942779123767</v>
      </c>
      <c r="P1874" s="186">
        <f t="shared" si="95"/>
        <v>2726.0564756906811</v>
      </c>
      <c r="Q1874" s="215">
        <f>IF(P1874="-",0,P1874/(1+'General inputs'!$H$30)^'MP Calculations'!$C$40)</f>
        <v>6055.3592780150357</v>
      </c>
    </row>
    <row r="1875" spans="3:17">
      <c r="C1875" s="159"/>
      <c r="D1875" s="165" t="s">
        <v>291</v>
      </c>
      <c r="E1875" s="162">
        <v>29567</v>
      </c>
      <c r="F1875" s="166" t="str">
        <f t="shared" si="93"/>
        <v>Date check - OK</v>
      </c>
      <c r="G1875" s="68"/>
      <c r="H1875" s="162" t="s">
        <v>279</v>
      </c>
      <c r="I1875" s="173">
        <v>150735.53351548137</v>
      </c>
      <c r="J1875" s="168">
        <f>IFERROR(MIN('MP Calculations'!$E$30/I1875,1),"-")</f>
        <v>0.24630200300931615</v>
      </c>
      <c r="K1875" s="12"/>
      <c r="L1875" s="159">
        <v>62.747093</v>
      </c>
      <c r="M1875" s="187" t="s">
        <v>280</v>
      </c>
      <c r="N1875" s="272">
        <v>297.51652200000001</v>
      </c>
      <c r="O1875" s="186">
        <f t="shared" si="94"/>
        <v>18668.296874970547</v>
      </c>
      <c r="P1875" s="186">
        <f t="shared" si="95"/>
        <v>4598.038913077803</v>
      </c>
      <c r="Q1875" s="215">
        <f>IF(P1875="-",0,P1875/(1+'General inputs'!$H$30)^'MP Calculations'!$C$40)</f>
        <v>10213.573284803471</v>
      </c>
    </row>
    <row r="1876" spans="3:17">
      <c r="C1876" s="159"/>
      <c r="D1876" s="165" t="s">
        <v>282</v>
      </c>
      <c r="E1876" s="162">
        <v>29567</v>
      </c>
      <c r="F1876" s="166" t="str">
        <f t="shared" si="93"/>
        <v>Date check - OK</v>
      </c>
      <c r="G1876" s="68"/>
      <c r="H1876" s="162" t="s">
        <v>279</v>
      </c>
      <c r="I1876" s="173">
        <v>150735.53351548137</v>
      </c>
      <c r="J1876" s="168">
        <f>IFERROR(MIN('MP Calculations'!$E$30/I1876,1),"-")</f>
        <v>0.24630200300931615</v>
      </c>
      <c r="K1876" s="12"/>
      <c r="L1876" s="159">
        <v>3.5982539999999998</v>
      </c>
      <c r="M1876" s="187" t="s">
        <v>280</v>
      </c>
      <c r="N1876" s="272">
        <v>237.97403299999999</v>
      </c>
      <c r="O1876" s="186">
        <f t="shared" si="94"/>
        <v>856.29101613838191</v>
      </c>
      <c r="P1876" s="186">
        <f t="shared" si="95"/>
        <v>210.90619243376614</v>
      </c>
      <c r="Q1876" s="215">
        <f>IF(P1876="-",0,P1876/(1+'General inputs'!$H$30)^'MP Calculations'!$C$40)</f>
        <v>468.48360645978823</v>
      </c>
    </row>
    <row r="1877" spans="3:17">
      <c r="C1877" s="159"/>
      <c r="D1877" s="165" t="s">
        <v>291</v>
      </c>
      <c r="E1877" s="162">
        <v>29567</v>
      </c>
      <c r="F1877" s="166" t="str">
        <f t="shared" si="93"/>
        <v>Date check - OK</v>
      </c>
      <c r="G1877" s="68"/>
      <c r="H1877" s="162" t="s">
        <v>279</v>
      </c>
      <c r="I1877" s="173">
        <v>150735.53351548137</v>
      </c>
      <c r="J1877" s="168">
        <f>IFERROR(MIN('MP Calculations'!$E$30/I1877,1),"-")</f>
        <v>0.24630200300931615</v>
      </c>
      <c r="K1877" s="12"/>
      <c r="L1877" s="159">
        <v>3.2993709999999998</v>
      </c>
      <c r="M1877" s="187" t="s">
        <v>280</v>
      </c>
      <c r="N1877" s="272">
        <v>297.51652200000001</v>
      </c>
      <c r="O1877" s="186">
        <f t="shared" si="94"/>
        <v>981.61738470766193</v>
      </c>
      <c r="P1877" s="186">
        <f t="shared" si="95"/>
        <v>241.77432804226359</v>
      </c>
      <c r="Q1877" s="215">
        <f>IF(P1877="-",0,P1877/(1+'General inputs'!$H$30)^'MP Calculations'!$C$40)</f>
        <v>537.05065670939223</v>
      </c>
    </row>
    <row r="1878" spans="3:17">
      <c r="C1878" s="159"/>
      <c r="D1878" s="165" t="s">
        <v>289</v>
      </c>
      <c r="E1878" s="162">
        <v>29567</v>
      </c>
      <c r="F1878" s="166" t="str">
        <f t="shared" si="93"/>
        <v>Date check - OK</v>
      </c>
      <c r="G1878" s="68"/>
      <c r="H1878" s="162" t="s">
        <v>279</v>
      </c>
      <c r="I1878" s="173">
        <v>150735.53351548137</v>
      </c>
      <c r="J1878" s="168">
        <f>IFERROR(MIN('MP Calculations'!$E$30/I1878,1),"-")</f>
        <v>0.24630200300931615</v>
      </c>
      <c r="K1878" s="12"/>
      <c r="L1878" s="159">
        <v>1.0001359999999999</v>
      </c>
      <c r="M1878" s="187" t="s">
        <v>280</v>
      </c>
      <c r="N1878" s="272">
        <v>315.45229399999999</v>
      </c>
      <c r="O1878" s="186">
        <f t="shared" si="94"/>
        <v>315.49519551198398</v>
      </c>
      <c r="P1878" s="186">
        <f t="shared" si="95"/>
        <v>77.707098594417459</v>
      </c>
      <c r="Q1878" s="215">
        <f>IF(P1878="-",0,P1878/(1+'General inputs'!$H$30)^'MP Calculations'!$C$40)</f>
        <v>172.6099237625356</v>
      </c>
    </row>
    <row r="1879" spans="3:17">
      <c r="C1879" s="159"/>
      <c r="D1879" s="165" t="s">
        <v>291</v>
      </c>
      <c r="E1879" s="162">
        <v>29567</v>
      </c>
      <c r="F1879" s="166" t="str">
        <f t="shared" si="93"/>
        <v>Date check - OK</v>
      </c>
      <c r="G1879" s="68"/>
      <c r="H1879" s="162" t="s">
        <v>279</v>
      </c>
      <c r="I1879" s="173">
        <v>150735.53351548137</v>
      </c>
      <c r="J1879" s="168">
        <f>IFERROR(MIN('MP Calculations'!$E$30/I1879,1),"-")</f>
        <v>0.24630200300931615</v>
      </c>
      <c r="K1879" s="12"/>
      <c r="L1879" s="159">
        <v>0.70095700000000005</v>
      </c>
      <c r="M1879" s="187" t="s">
        <v>280</v>
      </c>
      <c r="N1879" s="272">
        <v>297.51652200000001</v>
      </c>
      <c r="O1879" s="186">
        <f t="shared" si="94"/>
        <v>208.54628871155401</v>
      </c>
      <c r="P1879" s="186">
        <f t="shared" si="95"/>
        <v>51.365368629814888</v>
      </c>
      <c r="Q1879" s="215">
        <f>IF(P1879="-",0,P1879/(1+'General inputs'!$H$30)^'MP Calculations'!$C$40)</f>
        <v>114.09732860446597</v>
      </c>
    </row>
    <row r="1880" spans="3:17">
      <c r="C1880" s="159"/>
      <c r="D1880" s="165" t="s">
        <v>278</v>
      </c>
      <c r="E1880" s="162">
        <v>29567</v>
      </c>
      <c r="F1880" s="166" t="str">
        <f t="shared" si="93"/>
        <v>Date check - OK</v>
      </c>
      <c r="G1880" s="68"/>
      <c r="H1880" s="162" t="s">
        <v>279</v>
      </c>
      <c r="I1880" s="173">
        <v>150735.53351548137</v>
      </c>
      <c r="J1880" s="168">
        <f>IFERROR(MIN('MP Calculations'!$E$30/I1880,1),"-")</f>
        <v>0.24630200300931615</v>
      </c>
      <c r="K1880" s="12"/>
      <c r="L1880" s="159">
        <v>0.963063</v>
      </c>
      <c r="M1880" s="187" t="s">
        <v>280</v>
      </c>
      <c r="N1880" s="272">
        <v>192.78728599999999</v>
      </c>
      <c r="O1880" s="186">
        <f t="shared" si="94"/>
        <v>185.66630201701798</v>
      </c>
      <c r="P1880" s="186">
        <f t="shared" si="95"/>
        <v>45.729982078124166</v>
      </c>
      <c r="Q1880" s="215">
        <f>IF(P1880="-",0,P1880/(1+'General inputs'!$H$30)^'MP Calculations'!$C$40)</f>
        <v>101.57950641505747</v>
      </c>
    </row>
    <row r="1881" spans="3:17">
      <c r="C1881" s="159"/>
      <c r="D1881" s="165" t="s">
        <v>291</v>
      </c>
      <c r="E1881" s="162">
        <v>29567</v>
      </c>
      <c r="F1881" s="166" t="str">
        <f t="shared" si="93"/>
        <v>Date check - OK</v>
      </c>
      <c r="G1881" s="68"/>
      <c r="H1881" s="162" t="s">
        <v>279</v>
      </c>
      <c r="I1881" s="173">
        <v>150735.53351548137</v>
      </c>
      <c r="J1881" s="168">
        <f>IFERROR(MIN('MP Calculations'!$E$30/I1881,1),"-")</f>
        <v>0.24630200300931615</v>
      </c>
      <c r="K1881" s="12"/>
      <c r="L1881" s="159">
        <v>92.894176000000002</v>
      </c>
      <c r="M1881" s="187" t="s">
        <v>280</v>
      </c>
      <c r="N1881" s="272">
        <v>297.51652200000001</v>
      </c>
      <c r="O1881" s="186">
        <f t="shared" si="94"/>
        <v>27637.552157575872</v>
      </c>
      <c r="P1881" s="186">
        <f t="shared" si="95"/>
        <v>6807.1844546853845</v>
      </c>
      <c r="Q1881" s="215">
        <f>IF(P1881="-",0,P1881/(1+'General inputs'!$H$30)^'MP Calculations'!$C$40)</f>
        <v>15120.723988080719</v>
      </c>
    </row>
    <row r="1882" spans="3:17">
      <c r="C1882" s="159"/>
      <c r="D1882" s="165" t="s">
        <v>289</v>
      </c>
      <c r="E1882" s="162">
        <v>29567</v>
      </c>
      <c r="F1882" s="166" t="str">
        <f t="shared" si="93"/>
        <v>Date check - OK</v>
      </c>
      <c r="G1882" s="68"/>
      <c r="H1882" s="162" t="s">
        <v>279</v>
      </c>
      <c r="I1882" s="173">
        <v>150735.53351548137</v>
      </c>
      <c r="J1882" s="168">
        <f>IFERROR(MIN('MP Calculations'!$E$30/I1882,1),"-")</f>
        <v>0.24630200300931615</v>
      </c>
      <c r="K1882" s="12"/>
      <c r="L1882" s="159">
        <v>0.49896400000000002</v>
      </c>
      <c r="M1882" s="187" t="s">
        <v>280</v>
      </c>
      <c r="N1882" s="272">
        <v>315.45229399999999</v>
      </c>
      <c r="O1882" s="186">
        <f t="shared" si="94"/>
        <v>157.399338423416</v>
      </c>
      <c r="P1882" s="186">
        <f t="shared" si="95"/>
        <v>38.767772326028577</v>
      </c>
      <c r="Q1882" s="215">
        <f>IF(P1882="-",0,P1882/(1+'General inputs'!$H$30)^'MP Calculations'!$C$40)</f>
        <v>86.114426438254213</v>
      </c>
    </row>
    <row r="1883" spans="3:17">
      <c r="C1883" s="159"/>
      <c r="D1883" s="165" t="s">
        <v>289</v>
      </c>
      <c r="E1883" s="162">
        <v>29567</v>
      </c>
      <c r="F1883" s="166" t="str">
        <f t="shared" si="93"/>
        <v>Date check - OK</v>
      </c>
      <c r="G1883" s="68"/>
      <c r="H1883" s="162" t="s">
        <v>279</v>
      </c>
      <c r="I1883" s="173">
        <v>150735.53351548137</v>
      </c>
      <c r="J1883" s="168">
        <f>IFERROR(MIN('MP Calculations'!$E$30/I1883,1),"-")</f>
        <v>0.24630200300931615</v>
      </c>
      <c r="K1883" s="12"/>
      <c r="L1883" s="159">
        <v>10.498513000000001</v>
      </c>
      <c r="M1883" s="187" t="s">
        <v>280</v>
      </c>
      <c r="N1883" s="272">
        <v>315.45229399999999</v>
      </c>
      <c r="O1883" s="186">
        <f t="shared" si="94"/>
        <v>3311.7800094388222</v>
      </c>
      <c r="P1883" s="186">
        <f t="shared" si="95"/>
        <v>815.69804985099381</v>
      </c>
      <c r="Q1883" s="215">
        <f>IF(P1883="-",0,P1883/(1+'General inputs'!$H$30)^'MP Calculations'!$C$40)</f>
        <v>1811.9011099990291</v>
      </c>
    </row>
    <row r="1884" spans="3:17">
      <c r="C1884" s="159"/>
      <c r="D1884" s="165" t="s">
        <v>291</v>
      </c>
      <c r="E1884" s="162">
        <v>29567</v>
      </c>
      <c r="F1884" s="166" t="str">
        <f t="shared" si="93"/>
        <v>Date check - OK</v>
      </c>
      <c r="G1884" s="68"/>
      <c r="H1884" s="162" t="s">
        <v>279</v>
      </c>
      <c r="I1884" s="173">
        <v>150735.53351548137</v>
      </c>
      <c r="J1884" s="168">
        <f>IFERROR(MIN('MP Calculations'!$E$30/I1884,1),"-")</f>
        <v>0.24630200300931615</v>
      </c>
      <c r="K1884" s="12"/>
      <c r="L1884" s="159">
        <v>0.90036300000000002</v>
      </c>
      <c r="M1884" s="187" t="s">
        <v>280</v>
      </c>
      <c r="N1884" s="272">
        <v>297.51652200000001</v>
      </c>
      <c r="O1884" s="186">
        <f t="shared" si="94"/>
        <v>267.87286829748604</v>
      </c>
      <c r="P1884" s="186">
        <f t="shared" si="95"/>
        <v>65.977624013521549</v>
      </c>
      <c r="Q1884" s="215">
        <f>IF(P1884="-",0,P1884/(1+'General inputs'!$H$30)^'MP Calculations'!$C$40)</f>
        <v>146.5553708348769</v>
      </c>
    </row>
    <row r="1885" spans="3:17">
      <c r="C1885" s="159"/>
      <c r="D1885" s="165" t="s">
        <v>291</v>
      </c>
      <c r="E1885" s="162">
        <v>29567</v>
      </c>
      <c r="F1885" s="166" t="str">
        <f t="shared" si="93"/>
        <v>Date check - OK</v>
      </c>
      <c r="G1885" s="68"/>
      <c r="H1885" s="162" t="s">
        <v>279</v>
      </c>
      <c r="I1885" s="173">
        <v>150735.53351548137</v>
      </c>
      <c r="J1885" s="168">
        <f>IFERROR(MIN('MP Calculations'!$E$30/I1885,1),"-")</f>
        <v>0.24630200300931615</v>
      </c>
      <c r="K1885" s="12"/>
      <c r="L1885" s="159">
        <v>0.49960500000000002</v>
      </c>
      <c r="M1885" s="187" t="s">
        <v>280</v>
      </c>
      <c r="N1885" s="272">
        <v>297.51652200000001</v>
      </c>
      <c r="O1885" s="186">
        <f t="shared" si="94"/>
        <v>148.64074197381001</v>
      </c>
      <c r="P1885" s="186">
        <f t="shared" si="95"/>
        <v>36.610512476940336</v>
      </c>
      <c r="Q1885" s="215">
        <f>IF(P1885="-",0,P1885/(1+'General inputs'!$H$30)^'MP Calculations'!$C$40)</f>
        <v>81.32252885331657</v>
      </c>
    </row>
    <row r="1886" spans="3:17">
      <c r="C1886" s="159"/>
      <c r="D1886" s="165" t="s">
        <v>282</v>
      </c>
      <c r="E1886" s="162">
        <v>29567</v>
      </c>
      <c r="F1886" s="166" t="str">
        <f t="shared" si="93"/>
        <v>Date check - OK</v>
      </c>
      <c r="G1886" s="68"/>
      <c r="H1886" s="162" t="s">
        <v>279</v>
      </c>
      <c r="I1886" s="173">
        <v>150735.53351548137</v>
      </c>
      <c r="J1886" s="168">
        <f>IFERROR(MIN('MP Calculations'!$E$30/I1886,1),"-")</f>
        <v>0.24630200300931615</v>
      </c>
      <c r="K1886" s="12"/>
      <c r="L1886" s="159">
        <v>76.626908999999998</v>
      </c>
      <c r="M1886" s="187" t="s">
        <v>280</v>
      </c>
      <c r="N1886" s="272">
        <v>237.97403299999999</v>
      </c>
      <c r="O1886" s="186">
        <f t="shared" si="94"/>
        <v>18235.214571053995</v>
      </c>
      <c r="P1886" s="186">
        <f t="shared" si="95"/>
        <v>4491.3698741552671</v>
      </c>
      <c r="Q1886" s="215">
        <f>IF(P1886="-",0,P1886/(1+'General inputs'!$H$30)^'MP Calculations'!$C$40)</f>
        <v>9976.6305214101085</v>
      </c>
    </row>
    <row r="1887" spans="3:17">
      <c r="C1887" s="159"/>
      <c r="D1887" s="165" t="s">
        <v>289</v>
      </c>
      <c r="E1887" s="162">
        <v>29567</v>
      </c>
      <c r="F1887" s="166" t="str">
        <f t="shared" si="93"/>
        <v>Date check - OK</v>
      </c>
      <c r="G1887" s="68"/>
      <c r="H1887" s="162" t="s">
        <v>279</v>
      </c>
      <c r="I1887" s="173">
        <v>150735.53351548137</v>
      </c>
      <c r="J1887" s="168">
        <f>IFERROR(MIN('MP Calculations'!$E$30/I1887,1),"-")</f>
        <v>0.24630200300931615</v>
      </c>
      <c r="K1887" s="12"/>
      <c r="L1887" s="159">
        <v>226.389589</v>
      </c>
      <c r="M1887" s="187" t="s">
        <v>280</v>
      </c>
      <c r="N1887" s="272">
        <v>315.45229399999999</v>
      </c>
      <c r="O1887" s="186">
        <f t="shared" si="94"/>
        <v>71415.115187767165</v>
      </c>
      <c r="P1887" s="186">
        <f t="shared" si="95"/>
        <v>17589.685915888087</v>
      </c>
      <c r="Q1887" s="215">
        <f>IF(P1887="-",0,P1887/(1+'General inputs'!$H$30)^'MP Calculations'!$C$40)</f>
        <v>39071.775936394421</v>
      </c>
    </row>
    <row r="1888" spans="3:17">
      <c r="C1888" s="159"/>
      <c r="D1888" s="165" t="s">
        <v>289</v>
      </c>
      <c r="E1888" s="162">
        <v>29567</v>
      </c>
      <c r="F1888" s="166" t="str">
        <f t="shared" si="93"/>
        <v>Date check - OK</v>
      </c>
      <c r="G1888" s="68"/>
      <c r="H1888" s="162" t="s">
        <v>279</v>
      </c>
      <c r="I1888" s="173">
        <v>150735.53351548137</v>
      </c>
      <c r="J1888" s="168">
        <f>IFERROR(MIN('MP Calculations'!$E$30/I1888,1),"-")</f>
        <v>0.24630200300931615</v>
      </c>
      <c r="K1888" s="12"/>
      <c r="L1888" s="159">
        <v>2.200062</v>
      </c>
      <c r="M1888" s="187" t="s">
        <v>280</v>
      </c>
      <c r="N1888" s="272">
        <v>315.45229399999999</v>
      </c>
      <c r="O1888" s="186">
        <f t="shared" si="94"/>
        <v>694.01460484222798</v>
      </c>
      <c r="P1888" s="186">
        <f t="shared" si="95"/>
        <v>170.93718729035979</v>
      </c>
      <c r="Q1888" s="215">
        <f>IF(P1888="-",0,P1888/(1+'General inputs'!$H$30)^'MP Calculations'!$C$40)</f>
        <v>379.70089477116272</v>
      </c>
    </row>
    <row r="1889" spans="3:17">
      <c r="C1889" s="159"/>
      <c r="D1889" s="165" t="s">
        <v>292</v>
      </c>
      <c r="E1889" s="162">
        <v>29567</v>
      </c>
      <c r="F1889" s="166" t="str">
        <f t="shared" si="93"/>
        <v>Date check - OK</v>
      </c>
      <c r="G1889" s="68"/>
      <c r="H1889" s="162" t="s">
        <v>279</v>
      </c>
      <c r="I1889" s="173">
        <v>150735.53351548137</v>
      </c>
      <c r="J1889" s="168">
        <f>IFERROR(MIN('MP Calculations'!$E$30/I1889,1),"-")</f>
        <v>0.24630200300931615</v>
      </c>
      <c r="K1889" s="12"/>
      <c r="L1889" s="159">
        <v>1.3004560000000001</v>
      </c>
      <c r="M1889" s="187" t="s">
        <v>280</v>
      </c>
      <c r="N1889" s="272">
        <v>560.03424299999995</v>
      </c>
      <c r="O1889" s="186">
        <f t="shared" si="94"/>
        <v>728.299891514808</v>
      </c>
      <c r="P1889" s="186">
        <f t="shared" si="95"/>
        <v>179.38172207156487</v>
      </c>
      <c r="Q1889" s="215">
        <f>IF(P1889="-",0,P1889/(1+'General inputs'!$H$30)^'MP Calculations'!$C$40)</f>
        <v>398.45864703780836</v>
      </c>
    </row>
    <row r="1890" spans="3:17">
      <c r="C1890" s="159"/>
      <c r="D1890" s="165" t="s">
        <v>278</v>
      </c>
      <c r="E1890" s="162">
        <v>29567</v>
      </c>
      <c r="F1890" s="166" t="str">
        <f t="shared" si="93"/>
        <v>Date check - OK</v>
      </c>
      <c r="G1890" s="68"/>
      <c r="H1890" s="162" t="s">
        <v>279</v>
      </c>
      <c r="I1890" s="173">
        <v>150735.53351548137</v>
      </c>
      <c r="J1890" s="168">
        <f>IFERROR(MIN('MP Calculations'!$E$30/I1890,1),"-")</f>
        <v>0.24630200300931615</v>
      </c>
      <c r="K1890" s="12"/>
      <c r="L1890" s="159">
        <v>0.99901799999999996</v>
      </c>
      <c r="M1890" s="187" t="s">
        <v>280</v>
      </c>
      <c r="N1890" s="272">
        <v>192.78728599999999</v>
      </c>
      <c r="O1890" s="186">
        <f t="shared" si="94"/>
        <v>192.59796888514799</v>
      </c>
      <c r="P1890" s="186">
        <f t="shared" si="95"/>
        <v>47.437265511937902</v>
      </c>
      <c r="Q1890" s="215">
        <f>IF(P1890="-",0,P1890/(1+'General inputs'!$H$30)^'MP Calculations'!$C$40)</f>
        <v>105.37187633597998</v>
      </c>
    </row>
    <row r="1891" spans="3:17">
      <c r="C1891" s="159"/>
      <c r="D1891" s="165" t="s">
        <v>291</v>
      </c>
      <c r="E1891" s="162">
        <v>29567</v>
      </c>
      <c r="F1891" s="166" t="str">
        <f t="shared" si="93"/>
        <v>Date check - OK</v>
      </c>
      <c r="G1891" s="68"/>
      <c r="H1891" s="162" t="s">
        <v>279</v>
      </c>
      <c r="I1891" s="173">
        <v>150735.53351548137</v>
      </c>
      <c r="J1891" s="168">
        <f>IFERROR(MIN('MP Calculations'!$E$30/I1891,1),"-")</f>
        <v>0.24630200300931615</v>
      </c>
      <c r="K1891" s="12"/>
      <c r="L1891" s="159">
        <v>0.69931200000000004</v>
      </c>
      <c r="M1891" s="187" t="s">
        <v>280</v>
      </c>
      <c r="N1891" s="272">
        <v>297.51652200000001</v>
      </c>
      <c r="O1891" s="186">
        <f t="shared" si="94"/>
        <v>208.05687403286402</v>
      </c>
      <c r="P1891" s="186">
        <f t="shared" si="95"/>
        <v>51.244824814151386</v>
      </c>
      <c r="Q1891" s="215">
        <f>IF(P1891="-",0,P1891/(1+'General inputs'!$H$30)^'MP Calculations'!$C$40)</f>
        <v>113.82956595204317</v>
      </c>
    </row>
    <row r="1892" spans="3:17">
      <c r="C1892" s="159"/>
      <c r="D1892" s="165" t="s">
        <v>282</v>
      </c>
      <c r="E1892" s="162">
        <v>29567</v>
      </c>
      <c r="F1892" s="166" t="str">
        <f t="shared" si="93"/>
        <v>Date check - OK</v>
      </c>
      <c r="G1892" s="68"/>
      <c r="H1892" s="162" t="s">
        <v>279</v>
      </c>
      <c r="I1892" s="173">
        <v>150735.53351548137</v>
      </c>
      <c r="J1892" s="168">
        <f>IFERROR(MIN('MP Calculations'!$E$30/I1892,1),"-")</f>
        <v>0.24630200300931615</v>
      </c>
      <c r="K1892" s="12"/>
      <c r="L1892" s="159">
        <v>0.99918499999999999</v>
      </c>
      <c r="M1892" s="187" t="s">
        <v>280</v>
      </c>
      <c r="N1892" s="272">
        <v>237.97403299999999</v>
      </c>
      <c r="O1892" s="186">
        <f t="shared" si="94"/>
        <v>237.78008416310499</v>
      </c>
      <c r="P1892" s="186">
        <f t="shared" si="95"/>
        <v>58.565711005096531</v>
      </c>
      <c r="Q1892" s="215">
        <f>IF(P1892="-",0,P1892/(1+'General inputs'!$H$30)^'MP Calculations'!$C$40)</f>
        <v>130.09136995902</v>
      </c>
    </row>
    <row r="1893" spans="3:17">
      <c r="C1893" s="159"/>
      <c r="D1893" s="165" t="s">
        <v>291</v>
      </c>
      <c r="E1893" s="162">
        <v>29567</v>
      </c>
      <c r="F1893" s="166" t="str">
        <f t="shared" si="93"/>
        <v>Date check - OK</v>
      </c>
      <c r="G1893" s="68"/>
      <c r="H1893" s="162" t="s">
        <v>279</v>
      </c>
      <c r="I1893" s="173">
        <v>150735.53351548137</v>
      </c>
      <c r="J1893" s="168">
        <f>IFERROR(MIN('MP Calculations'!$E$30/I1893,1),"-")</f>
        <v>0.24630200300931615</v>
      </c>
      <c r="K1893" s="12"/>
      <c r="L1893" s="159">
        <v>0.90027400000000002</v>
      </c>
      <c r="M1893" s="187" t="s">
        <v>280</v>
      </c>
      <c r="N1893" s="272">
        <v>297.51652200000001</v>
      </c>
      <c r="O1893" s="186">
        <f t="shared" si="94"/>
        <v>267.84638932702802</v>
      </c>
      <c r="P1893" s="186">
        <f t="shared" si="95"/>
        <v>65.971102190060122</v>
      </c>
      <c r="Q1893" s="215">
        <f>IF(P1893="-",0,P1893/(1+'General inputs'!$H$30)^'MP Calculations'!$C$40)</f>
        <v>146.54088398012576</v>
      </c>
    </row>
    <row r="1894" spans="3:17">
      <c r="C1894" s="159"/>
      <c r="D1894" s="165" t="s">
        <v>289</v>
      </c>
      <c r="E1894" s="162">
        <v>29567</v>
      </c>
      <c r="F1894" s="166" t="str">
        <f t="shared" si="93"/>
        <v>Date check - OK</v>
      </c>
      <c r="G1894" s="68"/>
      <c r="H1894" s="162" t="s">
        <v>279</v>
      </c>
      <c r="I1894" s="173">
        <v>150735.53351548137</v>
      </c>
      <c r="J1894" s="168">
        <f>IFERROR(MIN('MP Calculations'!$E$30/I1894,1),"-")</f>
        <v>0.24630200300931615</v>
      </c>
      <c r="K1894" s="12"/>
      <c r="L1894" s="159">
        <v>167.832841</v>
      </c>
      <c r="M1894" s="187" t="s">
        <v>280</v>
      </c>
      <c r="N1894" s="272">
        <v>315.45229399999999</v>
      </c>
      <c r="O1894" s="186">
        <f t="shared" si="94"/>
        <v>52943.254701987251</v>
      </c>
      <c r="P1894" s="186">
        <f t="shared" si="95"/>
        <v>13040.029678931855</v>
      </c>
      <c r="Q1894" s="215">
        <f>IF(P1894="-",0,P1894/(1+'General inputs'!$H$30)^'MP Calculations'!$C$40)</f>
        <v>28965.674558119852</v>
      </c>
    </row>
    <row r="1895" spans="3:17">
      <c r="C1895" s="159"/>
      <c r="D1895" s="165" t="s">
        <v>291</v>
      </c>
      <c r="E1895" s="162">
        <v>29567</v>
      </c>
      <c r="F1895" s="166" t="str">
        <f t="shared" si="93"/>
        <v>Date check - OK</v>
      </c>
      <c r="G1895" s="68"/>
      <c r="H1895" s="162" t="s">
        <v>279</v>
      </c>
      <c r="I1895" s="173">
        <v>150735.53351548137</v>
      </c>
      <c r="J1895" s="168">
        <f>IFERROR(MIN('MP Calculations'!$E$30/I1895,1),"-")</f>
        <v>0.24630200300931615</v>
      </c>
      <c r="K1895" s="12"/>
      <c r="L1895" s="159">
        <v>27.070354999999999</v>
      </c>
      <c r="M1895" s="187" t="s">
        <v>280</v>
      </c>
      <c r="N1895" s="272">
        <v>297.51652200000001</v>
      </c>
      <c r="O1895" s="186">
        <f t="shared" si="94"/>
        <v>8053.8778689053097</v>
      </c>
      <c r="P1895" s="186">
        <f t="shared" si="95"/>
        <v>1983.6862511037803</v>
      </c>
      <c r="Q1895" s="215">
        <f>IF(P1895="-",0,P1895/(1+'General inputs'!$H$30)^'MP Calculations'!$C$40)</f>
        <v>4406.3404600775057</v>
      </c>
    </row>
    <row r="1896" spans="3:17">
      <c r="C1896" s="159"/>
      <c r="D1896" s="165" t="s">
        <v>282</v>
      </c>
      <c r="E1896" s="162">
        <v>29567</v>
      </c>
      <c r="F1896" s="166" t="str">
        <f t="shared" si="93"/>
        <v>Date check - OK</v>
      </c>
      <c r="G1896" s="68"/>
      <c r="H1896" s="162" t="s">
        <v>279</v>
      </c>
      <c r="I1896" s="173">
        <v>150735.53351548137</v>
      </c>
      <c r="J1896" s="168">
        <f>IFERROR(MIN('MP Calculations'!$E$30/I1896,1),"-")</f>
        <v>0.24630200300931615</v>
      </c>
      <c r="K1896" s="12"/>
      <c r="L1896" s="159">
        <v>173.97364400000001</v>
      </c>
      <c r="M1896" s="187" t="s">
        <v>280</v>
      </c>
      <c r="N1896" s="272">
        <v>237.97403299999999</v>
      </c>
      <c r="O1896" s="186">
        <f t="shared" si="94"/>
        <v>41401.20969838625</v>
      </c>
      <c r="P1896" s="186">
        <f t="shared" si="95"/>
        <v>10197.200875721259</v>
      </c>
      <c r="Q1896" s="215">
        <f>IF(P1896="-",0,P1896/(1+'General inputs'!$H$30)^'MP Calculations'!$C$40)</f>
        <v>22650.930192829994</v>
      </c>
    </row>
    <row r="1897" spans="3:17">
      <c r="C1897" s="159"/>
      <c r="D1897" s="165" t="s">
        <v>282</v>
      </c>
      <c r="E1897" s="162">
        <v>29567</v>
      </c>
      <c r="F1897" s="166" t="str">
        <f t="shared" si="93"/>
        <v>Date check - OK</v>
      </c>
      <c r="G1897" s="68"/>
      <c r="H1897" s="162" t="s">
        <v>279</v>
      </c>
      <c r="I1897" s="173">
        <v>150735.53351548137</v>
      </c>
      <c r="J1897" s="168">
        <f>IFERROR(MIN('MP Calculations'!$E$30/I1897,1),"-")</f>
        <v>0.24630200300931615</v>
      </c>
      <c r="K1897" s="12"/>
      <c r="L1897" s="159">
        <v>78.087694999999997</v>
      </c>
      <c r="M1897" s="187" t="s">
        <v>280</v>
      </c>
      <c r="N1897" s="272">
        <v>237.97403299999999</v>
      </c>
      <c r="O1897" s="186">
        <f t="shared" si="94"/>
        <v>18582.843706823933</v>
      </c>
      <c r="P1897" s="186">
        <f t="shared" si="95"/>
        <v>4576.9916265997999</v>
      </c>
      <c r="Q1897" s="215">
        <f>IF(P1897="-",0,P1897/(1+'General inputs'!$H$30)^'MP Calculations'!$C$40)</f>
        <v>10166.821178752798</v>
      </c>
    </row>
    <row r="1898" spans="3:17">
      <c r="C1898" s="159"/>
      <c r="D1898" s="165" t="s">
        <v>282</v>
      </c>
      <c r="E1898" s="162">
        <v>29567</v>
      </c>
      <c r="F1898" s="166" t="str">
        <f t="shared" si="93"/>
        <v>Date check - OK</v>
      </c>
      <c r="G1898" s="68"/>
      <c r="H1898" s="162" t="s">
        <v>279</v>
      </c>
      <c r="I1898" s="173">
        <v>150735.53351548137</v>
      </c>
      <c r="J1898" s="168">
        <f>IFERROR(MIN('MP Calculations'!$E$30/I1898,1),"-")</f>
        <v>0.24630200300931615</v>
      </c>
      <c r="K1898" s="12"/>
      <c r="L1898" s="159">
        <v>7.5014089999999998</v>
      </c>
      <c r="M1898" s="187" t="s">
        <v>280</v>
      </c>
      <c r="N1898" s="272">
        <v>237.97403299999999</v>
      </c>
      <c r="O1898" s="186">
        <f t="shared" si="94"/>
        <v>1785.1405529124968</v>
      </c>
      <c r="P1898" s="186">
        <f t="shared" si="95"/>
        <v>439.68369383550606</v>
      </c>
      <c r="Q1898" s="215">
        <f>IF(P1898="-",0,P1898/(1+'General inputs'!$H$30)^'MP Calculations'!$C$40)</f>
        <v>976.66455504528403</v>
      </c>
    </row>
    <row r="1899" spans="3:17">
      <c r="C1899" s="159"/>
      <c r="D1899" s="165" t="s">
        <v>278</v>
      </c>
      <c r="E1899" s="162">
        <v>29567</v>
      </c>
      <c r="F1899" s="166" t="str">
        <f t="shared" si="93"/>
        <v>Date check - OK</v>
      </c>
      <c r="G1899" s="68"/>
      <c r="H1899" s="162" t="s">
        <v>279</v>
      </c>
      <c r="I1899" s="173">
        <v>150735.53351548137</v>
      </c>
      <c r="J1899" s="168">
        <f>IFERROR(MIN('MP Calculations'!$E$30/I1899,1),"-")</f>
        <v>0.24630200300931615</v>
      </c>
      <c r="K1899" s="12"/>
      <c r="L1899" s="159">
        <v>14.523726</v>
      </c>
      <c r="M1899" s="187" t="s">
        <v>280</v>
      </c>
      <c r="N1899" s="272">
        <v>192.78728599999999</v>
      </c>
      <c r="O1899" s="186">
        <f t="shared" si="94"/>
        <v>2799.9897181476358</v>
      </c>
      <c r="P1899" s="186">
        <f t="shared" si="95"/>
        <v>689.64307598525329</v>
      </c>
      <c r="Q1899" s="215">
        <f>IF(P1899="-",0,P1899/(1+'General inputs'!$H$30)^'MP Calculations'!$C$40)</f>
        <v>1531.8965824536265</v>
      </c>
    </row>
    <row r="1900" spans="3:17">
      <c r="C1900" s="159"/>
      <c r="D1900" s="165" t="s">
        <v>282</v>
      </c>
      <c r="E1900" s="162">
        <v>29567</v>
      </c>
      <c r="F1900" s="166" t="str">
        <f t="shared" si="93"/>
        <v>Date check - OK</v>
      </c>
      <c r="G1900" s="68"/>
      <c r="H1900" s="162" t="s">
        <v>279</v>
      </c>
      <c r="I1900" s="173">
        <v>150735.53351548137</v>
      </c>
      <c r="J1900" s="168">
        <f>IFERROR(MIN('MP Calculations'!$E$30/I1900,1),"-")</f>
        <v>0.24630200300931615</v>
      </c>
      <c r="K1900" s="12"/>
      <c r="L1900" s="159">
        <v>0.50093600000000005</v>
      </c>
      <c r="M1900" s="187" t="s">
        <v>280</v>
      </c>
      <c r="N1900" s="272">
        <v>237.97403299999999</v>
      </c>
      <c r="O1900" s="186">
        <f t="shared" si="94"/>
        <v>119.20976019488801</v>
      </c>
      <c r="P1900" s="186">
        <f t="shared" si="95"/>
        <v>29.361602714261164</v>
      </c>
      <c r="Q1900" s="215">
        <f>IF(P1900="-",0,P1900/(1+'General inputs'!$H$30)^'MP Calculations'!$C$40)</f>
        <v>65.220605295107163</v>
      </c>
    </row>
    <row r="1901" spans="3:17">
      <c r="C1901" s="159"/>
      <c r="D1901" s="165" t="s">
        <v>289</v>
      </c>
      <c r="E1901" s="162">
        <v>29567</v>
      </c>
      <c r="F1901" s="166" t="str">
        <f t="shared" si="93"/>
        <v>Date check - OK</v>
      </c>
      <c r="G1901" s="68"/>
      <c r="H1901" s="162" t="s">
        <v>279</v>
      </c>
      <c r="I1901" s="173">
        <v>150735.53351548137</v>
      </c>
      <c r="J1901" s="168">
        <f>IFERROR(MIN('MP Calculations'!$E$30/I1901,1),"-")</f>
        <v>0.24630200300931615</v>
      </c>
      <c r="K1901" s="12"/>
      <c r="L1901" s="159">
        <v>3.5007190000000001</v>
      </c>
      <c r="M1901" s="187" t="s">
        <v>280</v>
      </c>
      <c r="N1901" s="272">
        <v>315.45229399999999</v>
      </c>
      <c r="O1901" s="186">
        <f t="shared" si="94"/>
        <v>1104.309839199386</v>
      </c>
      <c r="P1901" s="186">
        <f t="shared" si="95"/>
        <v>271.99372533770463</v>
      </c>
      <c r="Q1901" s="215">
        <f>IF(P1901="-",0,P1901/(1+'General inputs'!$H$30)^'MP Calculations'!$C$40)</f>
        <v>604.17667167671198</v>
      </c>
    </row>
    <row r="1902" spans="3:17">
      <c r="C1902" s="159"/>
      <c r="D1902" s="165" t="s">
        <v>282</v>
      </c>
      <c r="E1902" s="162">
        <v>29567</v>
      </c>
      <c r="F1902" s="166" t="str">
        <f t="shared" si="93"/>
        <v>Date check - OK</v>
      </c>
      <c r="G1902" s="68"/>
      <c r="H1902" s="162" t="s">
        <v>279</v>
      </c>
      <c r="I1902" s="173">
        <v>150735.53351548137</v>
      </c>
      <c r="J1902" s="168">
        <f>IFERROR(MIN('MP Calculations'!$E$30/I1902,1),"-")</f>
        <v>0.24630200300931615</v>
      </c>
      <c r="K1902" s="12"/>
      <c r="L1902" s="159">
        <v>58.364291999999999</v>
      </c>
      <c r="M1902" s="187" t="s">
        <v>280</v>
      </c>
      <c r="N1902" s="272">
        <v>237.97403299999999</v>
      </c>
      <c r="O1902" s="186">
        <f t="shared" si="94"/>
        <v>13889.185950429635</v>
      </c>
      <c r="P1902" s="186">
        <f t="shared" si="95"/>
        <v>3420.9343197596718</v>
      </c>
      <c r="Q1902" s="215">
        <f>IF(P1902="-",0,P1902/(1+'General inputs'!$H$30)^'MP Calculations'!$C$40)</f>
        <v>7598.883793259778</v>
      </c>
    </row>
    <row r="1903" spans="3:17">
      <c r="C1903" s="159"/>
      <c r="D1903" s="165" t="s">
        <v>281</v>
      </c>
      <c r="E1903" s="162">
        <v>29567</v>
      </c>
      <c r="F1903" s="166" t="str">
        <f t="shared" si="93"/>
        <v>Date check - OK</v>
      </c>
      <c r="G1903" s="68"/>
      <c r="H1903" s="162" t="s">
        <v>279</v>
      </c>
      <c r="I1903" s="173">
        <v>150735.53351548137</v>
      </c>
      <c r="J1903" s="168">
        <f>IFERROR(MIN('MP Calculations'!$E$30/I1903,1),"-")</f>
        <v>0.24630200300931615</v>
      </c>
      <c r="K1903" s="12"/>
      <c r="L1903" s="159">
        <v>1.6213439999999999</v>
      </c>
      <c r="M1903" s="187" t="s">
        <v>280</v>
      </c>
      <c r="N1903" s="272">
        <v>421.28581700000001</v>
      </c>
      <c r="O1903" s="186">
        <f t="shared" si="94"/>
        <v>683.04923167804793</v>
      </c>
      <c r="P1903" s="186">
        <f t="shared" si="95"/>
        <v>168.23639391627765</v>
      </c>
      <c r="Q1903" s="215">
        <f>IF(P1903="-",0,P1903/(1+'General inputs'!$H$30)^'MP Calculations'!$C$40)</f>
        <v>373.70165214299732</v>
      </c>
    </row>
    <row r="1904" spans="3:17">
      <c r="C1904" s="159"/>
      <c r="D1904" s="165" t="s">
        <v>282</v>
      </c>
      <c r="E1904" s="162">
        <v>29567</v>
      </c>
      <c r="F1904" s="166" t="str">
        <f t="shared" si="93"/>
        <v>Date check - OK</v>
      </c>
      <c r="G1904" s="68"/>
      <c r="H1904" s="162" t="s">
        <v>279</v>
      </c>
      <c r="I1904" s="173">
        <v>150735.53351548137</v>
      </c>
      <c r="J1904" s="168">
        <f>IFERROR(MIN('MP Calculations'!$E$30/I1904,1),"-")</f>
        <v>0.24630200300931615</v>
      </c>
      <c r="K1904" s="12"/>
      <c r="L1904" s="159">
        <v>27.193279</v>
      </c>
      <c r="M1904" s="187" t="s">
        <v>280</v>
      </c>
      <c r="N1904" s="272">
        <v>237.97403299999999</v>
      </c>
      <c r="O1904" s="186">
        <f t="shared" si="94"/>
        <v>6471.2942741242068</v>
      </c>
      <c r="P1904" s="186">
        <f t="shared" si="95"/>
        <v>1593.8927417795107</v>
      </c>
      <c r="Q1904" s="215">
        <f>IF(P1904="-",0,P1904/(1+'General inputs'!$H$30)^'MP Calculations'!$C$40)</f>
        <v>3540.4964233728983</v>
      </c>
    </row>
    <row r="1905" spans="3:17">
      <c r="C1905" s="159"/>
      <c r="D1905" s="165" t="s">
        <v>281</v>
      </c>
      <c r="E1905" s="162">
        <v>29567</v>
      </c>
      <c r="F1905" s="166" t="str">
        <f t="shared" si="93"/>
        <v>Date check - OK</v>
      </c>
      <c r="G1905" s="68"/>
      <c r="H1905" s="162" t="s">
        <v>279</v>
      </c>
      <c r="I1905" s="173">
        <v>150735.53351548137</v>
      </c>
      <c r="J1905" s="168">
        <f>IFERROR(MIN('MP Calculations'!$E$30/I1905,1),"-")</f>
        <v>0.24630200300931615</v>
      </c>
      <c r="K1905" s="12"/>
      <c r="L1905" s="159">
        <v>0.40015200000000001</v>
      </c>
      <c r="M1905" s="187" t="s">
        <v>280</v>
      </c>
      <c r="N1905" s="272">
        <v>421.28581700000001</v>
      </c>
      <c r="O1905" s="186">
        <f t="shared" si="94"/>
        <v>168.57836224418401</v>
      </c>
      <c r="P1905" s="186">
        <f t="shared" si="95"/>
        <v>41.521188284772599</v>
      </c>
      <c r="Q1905" s="215">
        <f>IF(P1905="-",0,P1905/(1+'General inputs'!$H$30)^'MP Calculations'!$C$40)</f>
        <v>92.230559035173712</v>
      </c>
    </row>
    <row r="1906" spans="3:17">
      <c r="C1906" s="159"/>
      <c r="D1906" s="165" t="s">
        <v>289</v>
      </c>
      <c r="E1906" s="162">
        <v>29567</v>
      </c>
      <c r="F1906" s="166" t="str">
        <f t="shared" si="93"/>
        <v>Date check - OK</v>
      </c>
      <c r="G1906" s="68"/>
      <c r="H1906" s="162" t="s">
        <v>279</v>
      </c>
      <c r="I1906" s="173">
        <v>150735.53351548137</v>
      </c>
      <c r="J1906" s="168">
        <f>IFERROR(MIN('MP Calculations'!$E$30/I1906,1),"-")</f>
        <v>0.24630200300931615</v>
      </c>
      <c r="K1906" s="12"/>
      <c r="L1906" s="159">
        <v>69.327348999999998</v>
      </c>
      <c r="M1906" s="187" t="s">
        <v>280</v>
      </c>
      <c r="N1906" s="272">
        <v>315.45229399999999</v>
      </c>
      <c r="O1906" s="186">
        <f t="shared" si="94"/>
        <v>21869.471278988603</v>
      </c>
      <c r="P1906" s="186">
        <f t="shared" si="95"/>
        <v>5386.494580769604</v>
      </c>
      <c r="Q1906" s="215">
        <f>IF(P1906="-",0,P1906/(1+'General inputs'!$H$30)^'MP Calculations'!$C$40)</f>
        <v>11964.961190826745</v>
      </c>
    </row>
    <row r="1907" spans="3:17">
      <c r="C1907" s="159"/>
      <c r="D1907" s="165" t="s">
        <v>281</v>
      </c>
      <c r="E1907" s="162">
        <v>29567</v>
      </c>
      <c r="F1907" s="166" t="str">
        <f t="shared" si="93"/>
        <v>Date check - OK</v>
      </c>
      <c r="G1907" s="68"/>
      <c r="H1907" s="162" t="s">
        <v>279</v>
      </c>
      <c r="I1907" s="173">
        <v>150735.53351548137</v>
      </c>
      <c r="J1907" s="168">
        <f>IFERROR(MIN('MP Calculations'!$E$30/I1907,1),"-")</f>
        <v>0.24630200300931615</v>
      </c>
      <c r="K1907" s="12"/>
      <c r="L1907" s="159">
        <v>2.6207419999999999</v>
      </c>
      <c r="M1907" s="187" t="s">
        <v>280</v>
      </c>
      <c r="N1907" s="272">
        <v>421.28581700000001</v>
      </c>
      <c r="O1907" s="186">
        <f t="shared" si="94"/>
        <v>1104.081434616214</v>
      </c>
      <c r="P1907" s="186">
        <f t="shared" si="95"/>
        <v>271.93746883137283</v>
      </c>
      <c r="Q1907" s="215">
        <f>IF(P1907="-",0,P1907/(1+'General inputs'!$H$30)^'MP Calculations'!$C$40)</f>
        <v>604.05170971770531</v>
      </c>
    </row>
    <row r="1908" spans="3:17">
      <c r="C1908" s="159"/>
      <c r="D1908" s="165" t="s">
        <v>289</v>
      </c>
      <c r="E1908" s="162">
        <v>29567</v>
      </c>
      <c r="F1908" s="166" t="str">
        <f t="shared" si="93"/>
        <v>Date check - OK</v>
      </c>
      <c r="G1908" s="68"/>
      <c r="H1908" s="162" t="s">
        <v>279</v>
      </c>
      <c r="I1908" s="173">
        <v>150735.53351548137</v>
      </c>
      <c r="J1908" s="168">
        <f>IFERROR(MIN('MP Calculations'!$E$30/I1908,1),"-")</f>
        <v>0.24630200300931615</v>
      </c>
      <c r="K1908" s="12"/>
      <c r="L1908" s="159">
        <v>27.594231000000001</v>
      </c>
      <c r="M1908" s="187" t="s">
        <v>280</v>
      </c>
      <c r="N1908" s="272">
        <v>315.45229399999999</v>
      </c>
      <c r="O1908" s="186">
        <f t="shared" si="94"/>
        <v>8704.6634701159146</v>
      </c>
      <c r="P1908" s="186">
        <f t="shared" si="95"/>
        <v>2143.9760482115744</v>
      </c>
      <c r="Q1908" s="215">
        <f>IF(P1908="-",0,P1908/(1+'General inputs'!$H$30)^'MP Calculations'!$C$40)</f>
        <v>4762.3904240981201</v>
      </c>
    </row>
    <row r="1909" spans="3:17">
      <c r="C1909" s="159"/>
      <c r="D1909" s="165" t="s">
        <v>282</v>
      </c>
      <c r="E1909" s="162">
        <v>29567</v>
      </c>
      <c r="F1909" s="166" t="str">
        <f t="shared" si="93"/>
        <v>Date check - OK</v>
      </c>
      <c r="G1909" s="68"/>
      <c r="H1909" s="162" t="s">
        <v>279</v>
      </c>
      <c r="I1909" s="173">
        <v>150735.53351548137</v>
      </c>
      <c r="J1909" s="168">
        <f>IFERROR(MIN('MP Calculations'!$E$30/I1909,1),"-")</f>
        <v>0.24630200300931615</v>
      </c>
      <c r="K1909" s="12"/>
      <c r="L1909" s="159">
        <v>13.286928</v>
      </c>
      <c r="M1909" s="187" t="s">
        <v>280</v>
      </c>
      <c r="N1909" s="272">
        <v>237.97403299999999</v>
      </c>
      <c r="O1909" s="186">
        <f t="shared" si="94"/>
        <v>3161.9438423406236</v>
      </c>
      <c r="P1909" s="186">
        <f t="shared" si="95"/>
        <v>778.79310177146897</v>
      </c>
      <c r="Q1909" s="215">
        <f>IF(P1909="-",0,P1909/(1+'General inputs'!$H$30)^'MP Calculations'!$C$40)</f>
        <v>1729.9245545788433</v>
      </c>
    </row>
    <row r="1910" spans="3:17">
      <c r="C1910" s="159"/>
      <c r="D1910" s="165" t="s">
        <v>289</v>
      </c>
      <c r="E1910" s="162">
        <v>29567</v>
      </c>
      <c r="F1910" s="166" t="str">
        <f t="shared" si="93"/>
        <v>Date check - OK</v>
      </c>
      <c r="G1910" s="68"/>
      <c r="H1910" s="162" t="s">
        <v>279</v>
      </c>
      <c r="I1910" s="173">
        <v>150735.53351548137</v>
      </c>
      <c r="J1910" s="168">
        <f>IFERROR(MIN('MP Calculations'!$E$30/I1910,1),"-")</f>
        <v>0.24630200300931615</v>
      </c>
      <c r="K1910" s="12"/>
      <c r="L1910" s="159">
        <v>3.7412179999999999</v>
      </c>
      <c r="M1910" s="187" t="s">
        <v>280</v>
      </c>
      <c r="N1910" s="272">
        <v>315.45229399999999</v>
      </c>
      <c r="O1910" s="186">
        <f t="shared" si="94"/>
        <v>1180.175800454092</v>
      </c>
      <c r="P1910" s="186">
        <f t="shared" si="95"/>
        <v>290.67966355496588</v>
      </c>
      <c r="Q1910" s="215">
        <f>IF(P1910="-",0,P1910/(1+'General inputs'!$H$30)^'MP Calculations'!$C$40)</f>
        <v>645.68354079747758</v>
      </c>
    </row>
    <row r="1911" spans="3:17">
      <c r="C1911" s="159"/>
      <c r="D1911" s="165" t="s">
        <v>291</v>
      </c>
      <c r="E1911" s="162">
        <v>29567</v>
      </c>
      <c r="F1911" s="166" t="str">
        <f t="shared" si="93"/>
        <v>Date check - OK</v>
      </c>
      <c r="G1911" s="68"/>
      <c r="H1911" s="162" t="s">
        <v>279</v>
      </c>
      <c r="I1911" s="173">
        <v>150735.53351548137</v>
      </c>
      <c r="J1911" s="168">
        <f>IFERROR(MIN('MP Calculations'!$E$30/I1911,1),"-")</f>
        <v>0.24630200300931615</v>
      </c>
      <c r="K1911" s="12"/>
      <c r="L1911" s="159">
        <v>4.1996700000000002</v>
      </c>
      <c r="M1911" s="187" t="s">
        <v>280</v>
      </c>
      <c r="N1911" s="272">
        <v>297.51652200000001</v>
      </c>
      <c r="O1911" s="186">
        <f t="shared" si="94"/>
        <v>1249.4712119477401</v>
      </c>
      <c r="P1911" s="186">
        <f t="shared" si="95"/>
        <v>307.7472622052062</v>
      </c>
      <c r="Q1911" s="215">
        <f>IF(P1911="-",0,P1911/(1+'General inputs'!$H$30)^'MP Calculations'!$C$40)</f>
        <v>683.59561003074043</v>
      </c>
    </row>
    <row r="1912" spans="3:17">
      <c r="C1912" s="159"/>
      <c r="D1912" s="165" t="s">
        <v>289</v>
      </c>
      <c r="E1912" s="162">
        <v>29567</v>
      </c>
      <c r="F1912" s="166" t="str">
        <f t="shared" si="93"/>
        <v>Date check - OK</v>
      </c>
      <c r="G1912" s="68"/>
      <c r="H1912" s="162" t="s">
        <v>279</v>
      </c>
      <c r="I1912" s="173">
        <v>150735.53351548137</v>
      </c>
      <c r="J1912" s="168">
        <f>IFERROR(MIN('MP Calculations'!$E$30/I1912,1),"-")</f>
        <v>0.24630200300931615</v>
      </c>
      <c r="K1912" s="12"/>
      <c r="L1912" s="159">
        <v>1.1995309999999999</v>
      </c>
      <c r="M1912" s="187" t="s">
        <v>280</v>
      </c>
      <c r="N1912" s="272">
        <v>315.45229399999999</v>
      </c>
      <c r="O1912" s="186">
        <f t="shared" si="94"/>
        <v>378.39480567411397</v>
      </c>
      <c r="P1912" s="186">
        <f t="shared" si="95"/>
        <v>93.199398565855219</v>
      </c>
      <c r="Q1912" s="215">
        <f>IF(P1912="-",0,P1912/(1+'General inputs'!$H$30)^'MP Calculations'!$C$40)</f>
        <v>207.02279936008512</v>
      </c>
    </row>
    <row r="1913" spans="3:17">
      <c r="C1913" s="159"/>
      <c r="D1913" s="165" t="s">
        <v>282</v>
      </c>
      <c r="E1913" s="162">
        <v>29567</v>
      </c>
      <c r="F1913" s="166" t="str">
        <f t="shared" si="93"/>
        <v>Date check - OK</v>
      </c>
      <c r="G1913" s="68"/>
      <c r="H1913" s="162" t="s">
        <v>279</v>
      </c>
      <c r="I1913" s="173">
        <v>150735.53351548137</v>
      </c>
      <c r="J1913" s="168">
        <f>IFERROR(MIN('MP Calculations'!$E$30/I1913,1),"-")</f>
        <v>0.24630200300931615</v>
      </c>
      <c r="K1913" s="12"/>
      <c r="L1913" s="159">
        <v>58.626528</v>
      </c>
      <c r="M1913" s="187" t="s">
        <v>280</v>
      </c>
      <c r="N1913" s="272">
        <v>237.97403299999999</v>
      </c>
      <c r="O1913" s="186">
        <f t="shared" si="94"/>
        <v>13951.591308947423</v>
      </c>
      <c r="P1913" s="186">
        <f t="shared" si="95"/>
        <v>3436.3048845611174</v>
      </c>
      <c r="Q1913" s="215">
        <f>IF(P1913="-",0,P1913/(1+'General inputs'!$H$30)^'MP Calculations'!$C$40)</f>
        <v>7633.0262598626323</v>
      </c>
    </row>
    <row r="1914" spans="3:17">
      <c r="C1914" s="159"/>
      <c r="D1914" s="165" t="s">
        <v>282</v>
      </c>
      <c r="E1914" s="162">
        <v>29567</v>
      </c>
      <c r="F1914" s="166" t="str">
        <f t="shared" si="93"/>
        <v>Date check - OK</v>
      </c>
      <c r="G1914" s="68"/>
      <c r="H1914" s="162" t="s">
        <v>279</v>
      </c>
      <c r="I1914" s="173">
        <v>150735.53351548137</v>
      </c>
      <c r="J1914" s="168">
        <f>IFERROR(MIN('MP Calculations'!$E$30/I1914,1),"-")</f>
        <v>0.24630200300931615</v>
      </c>
      <c r="K1914" s="12"/>
      <c r="L1914" s="159">
        <v>0.69959800000000005</v>
      </c>
      <c r="M1914" s="187" t="s">
        <v>280</v>
      </c>
      <c r="N1914" s="272">
        <v>237.97403299999999</v>
      </c>
      <c r="O1914" s="186">
        <f t="shared" si="94"/>
        <v>166.48615753873401</v>
      </c>
      <c r="P1914" s="186">
        <f t="shared" si="95"/>
        <v>41.005874075114747</v>
      </c>
      <c r="Q1914" s="215">
        <f>IF(P1914="-",0,P1914/(1+'General inputs'!$H$30)^'MP Calculations'!$C$40)</f>
        <v>91.085897246846656</v>
      </c>
    </row>
    <row r="1915" spans="3:17">
      <c r="C1915" s="159"/>
      <c r="D1915" s="165" t="s">
        <v>289</v>
      </c>
      <c r="E1915" s="162">
        <v>29567</v>
      </c>
      <c r="F1915" s="166" t="str">
        <f t="shared" si="93"/>
        <v>Date check - OK</v>
      </c>
      <c r="G1915" s="68"/>
      <c r="H1915" s="162" t="s">
        <v>279</v>
      </c>
      <c r="I1915" s="173">
        <v>150735.53351548137</v>
      </c>
      <c r="J1915" s="168">
        <f>IFERROR(MIN('MP Calculations'!$E$30/I1915,1),"-")</f>
        <v>0.24630200300931615</v>
      </c>
      <c r="K1915" s="12"/>
      <c r="L1915" s="159">
        <v>83.634617000000006</v>
      </c>
      <c r="M1915" s="187" t="s">
        <v>280</v>
      </c>
      <c r="N1915" s="272">
        <v>315.45229399999999</v>
      </c>
      <c r="O1915" s="186">
        <f t="shared" si="94"/>
        <v>26382.731790461399</v>
      </c>
      <c r="P1915" s="186">
        <f t="shared" si="95"/>
        <v>6498.1196848482041</v>
      </c>
      <c r="Q1915" s="215">
        <f>IF(P1915="-",0,P1915/(1+'General inputs'!$H$30)^'MP Calculations'!$C$40)</f>
        <v>14434.20181283232</v>
      </c>
    </row>
    <row r="1916" spans="3:17">
      <c r="C1916" s="159"/>
      <c r="D1916" s="165" t="s">
        <v>282</v>
      </c>
      <c r="E1916" s="162">
        <v>29567</v>
      </c>
      <c r="F1916" s="166" t="str">
        <f t="shared" si="93"/>
        <v>Date check - OK</v>
      </c>
      <c r="G1916" s="68"/>
      <c r="H1916" s="162" t="s">
        <v>279</v>
      </c>
      <c r="I1916" s="173">
        <v>150735.53351548137</v>
      </c>
      <c r="J1916" s="168">
        <f>IFERROR(MIN('MP Calculations'!$E$30/I1916,1),"-")</f>
        <v>0.24630200300931615</v>
      </c>
      <c r="K1916" s="12"/>
      <c r="L1916" s="159">
        <v>56.294707000000002</v>
      </c>
      <c r="M1916" s="187" t="s">
        <v>280</v>
      </c>
      <c r="N1916" s="272">
        <v>237.97403299999999</v>
      </c>
      <c r="O1916" s="186">
        <f t="shared" si="94"/>
        <v>13396.678461343332</v>
      </c>
      <c r="P1916" s="186">
        <f t="shared" si="95"/>
        <v>3299.6287387006264</v>
      </c>
      <c r="Q1916" s="215">
        <f>IF(P1916="-",0,P1916/(1+'General inputs'!$H$30)^'MP Calculations'!$C$40)</f>
        <v>7329.4290397390214</v>
      </c>
    </row>
    <row r="1917" spans="3:17">
      <c r="C1917" s="159"/>
      <c r="D1917" s="165" t="s">
        <v>282</v>
      </c>
      <c r="E1917" s="162">
        <v>29567</v>
      </c>
      <c r="F1917" s="166" t="str">
        <f t="shared" si="93"/>
        <v>Date check - OK</v>
      </c>
      <c r="G1917" s="68"/>
      <c r="H1917" s="162" t="s">
        <v>279</v>
      </c>
      <c r="I1917" s="173">
        <v>150735.53351548137</v>
      </c>
      <c r="J1917" s="168">
        <f>IFERROR(MIN('MP Calculations'!$E$30/I1917,1),"-")</f>
        <v>0.24630200300931615</v>
      </c>
      <c r="K1917" s="12"/>
      <c r="L1917" s="159">
        <v>111.64147699999999</v>
      </c>
      <c r="M1917" s="187" t="s">
        <v>280</v>
      </c>
      <c r="N1917" s="272">
        <v>237.97403299999999</v>
      </c>
      <c r="O1917" s="186">
        <f t="shared" si="94"/>
        <v>26567.772531766739</v>
      </c>
      <c r="P1917" s="186">
        <f t="shared" si="95"/>
        <v>6543.6955900700386</v>
      </c>
      <c r="Q1917" s="215">
        <f>IF(P1917="-",0,P1917/(1+'General inputs'!$H$30)^'MP Calculations'!$C$40)</f>
        <v>14535.439070020488</v>
      </c>
    </row>
    <row r="1918" spans="3:17">
      <c r="C1918" s="159"/>
      <c r="D1918" s="165" t="s">
        <v>282</v>
      </c>
      <c r="E1918" s="162">
        <v>29567</v>
      </c>
      <c r="F1918" s="166" t="str">
        <f t="shared" si="93"/>
        <v>Date check - OK</v>
      </c>
      <c r="G1918" s="68"/>
      <c r="H1918" s="162" t="s">
        <v>279</v>
      </c>
      <c r="I1918" s="173">
        <v>150735.53351548137</v>
      </c>
      <c r="J1918" s="168">
        <f>IFERROR(MIN('MP Calculations'!$E$30/I1918,1),"-")</f>
        <v>0.24630200300931615</v>
      </c>
      <c r="K1918" s="12"/>
      <c r="L1918" s="159">
        <v>50.405383999999998</v>
      </c>
      <c r="M1918" s="187" t="s">
        <v>280</v>
      </c>
      <c r="N1918" s="272">
        <v>237.97403299999999</v>
      </c>
      <c r="O1918" s="186">
        <f t="shared" si="94"/>
        <v>11995.172515393671</v>
      </c>
      <c r="P1918" s="186">
        <f t="shared" si="95"/>
        <v>2954.4350169837585</v>
      </c>
      <c r="Q1918" s="215">
        <f>IF(P1918="-",0,P1918/(1+'General inputs'!$H$30)^'MP Calculations'!$C$40)</f>
        <v>6562.6540208974984</v>
      </c>
    </row>
    <row r="1919" spans="3:17">
      <c r="C1919" s="159"/>
      <c r="D1919" s="165" t="s">
        <v>281</v>
      </c>
      <c r="E1919" s="162">
        <v>29567</v>
      </c>
      <c r="F1919" s="166" t="str">
        <f t="shared" si="93"/>
        <v>Date check - OK</v>
      </c>
      <c r="G1919" s="68"/>
      <c r="H1919" s="162" t="s">
        <v>279</v>
      </c>
      <c r="I1919" s="173">
        <v>150735.53351548137</v>
      </c>
      <c r="J1919" s="168">
        <f>IFERROR(MIN('MP Calculations'!$E$30/I1919,1),"-")</f>
        <v>0.24630200300931615</v>
      </c>
      <c r="K1919" s="12"/>
      <c r="L1919" s="159">
        <v>0.80121500000000001</v>
      </c>
      <c r="M1919" s="187" t="s">
        <v>280</v>
      </c>
      <c r="N1919" s="272">
        <v>421.28581700000001</v>
      </c>
      <c r="O1919" s="186">
        <f t="shared" si="94"/>
        <v>337.54051586765502</v>
      </c>
      <c r="P1919" s="186">
        <f t="shared" si="95"/>
        <v>83.136905155001287</v>
      </c>
      <c r="Q1919" s="215">
        <f>IF(P1919="-",0,P1919/(1+'General inputs'!$H$30)^'MP Calculations'!$C$40)</f>
        <v>184.67109337793315</v>
      </c>
    </row>
    <row r="1920" spans="3:17">
      <c r="C1920" s="159"/>
      <c r="D1920" s="165" t="s">
        <v>282</v>
      </c>
      <c r="E1920" s="162">
        <v>29567</v>
      </c>
      <c r="F1920" s="166" t="str">
        <f t="shared" si="93"/>
        <v>Date check - OK</v>
      </c>
      <c r="G1920" s="68"/>
      <c r="H1920" s="162" t="s">
        <v>279</v>
      </c>
      <c r="I1920" s="173">
        <v>150735.53351548137</v>
      </c>
      <c r="J1920" s="168">
        <f>IFERROR(MIN('MP Calculations'!$E$30/I1920,1),"-")</f>
        <v>0.24630200300931615</v>
      </c>
      <c r="K1920" s="12"/>
      <c r="L1920" s="159">
        <v>0.50012000000000001</v>
      </c>
      <c r="M1920" s="187" t="s">
        <v>280</v>
      </c>
      <c r="N1920" s="272">
        <v>237.97403299999999</v>
      </c>
      <c r="O1920" s="186">
        <f t="shared" si="94"/>
        <v>119.01557338396</v>
      </c>
      <c r="P1920" s="186">
        <f t="shared" si="95"/>
        <v>29.313774113771604</v>
      </c>
      <c r="Q1920" s="215">
        <f>IF(P1920="-",0,P1920/(1+'General inputs'!$H$30)^'MP Calculations'!$C$40)</f>
        <v>65.114364150687891</v>
      </c>
    </row>
    <row r="1921" spans="3:17">
      <c r="C1921" s="159"/>
      <c r="D1921" s="165" t="s">
        <v>289</v>
      </c>
      <c r="E1921" s="162">
        <v>29567</v>
      </c>
      <c r="F1921" s="166" t="str">
        <f t="shared" si="93"/>
        <v>Date check - OK</v>
      </c>
      <c r="G1921" s="68"/>
      <c r="H1921" s="162" t="s">
        <v>279</v>
      </c>
      <c r="I1921" s="173">
        <v>150735.53351548137</v>
      </c>
      <c r="J1921" s="168">
        <f>IFERROR(MIN('MP Calculations'!$E$30/I1921,1),"-")</f>
        <v>0.24630200300931615</v>
      </c>
      <c r="K1921" s="12"/>
      <c r="L1921" s="159">
        <v>180.56773000000001</v>
      </c>
      <c r="M1921" s="187" t="s">
        <v>280</v>
      </c>
      <c r="N1921" s="272">
        <v>315.45229399999999</v>
      </c>
      <c r="O1921" s="186">
        <f t="shared" si="94"/>
        <v>56960.504650872623</v>
      </c>
      <c r="P1921" s="186">
        <f t="shared" si="95"/>
        <v>14029.486387931396</v>
      </c>
      <c r="Q1921" s="215">
        <f>IF(P1921="-",0,P1921/(1+'General inputs'!$H$30)^'MP Calculations'!$C$40)</f>
        <v>31163.543867308163</v>
      </c>
    </row>
    <row r="1922" spans="3:17">
      <c r="C1922" s="159"/>
      <c r="D1922" s="165" t="s">
        <v>282</v>
      </c>
      <c r="E1922" s="162">
        <v>29567</v>
      </c>
      <c r="F1922" s="166" t="str">
        <f t="shared" ref="F1922:F1985" si="96">IF(E1922="","-",IF(OR(E1922&lt;$E$15,E1922&gt;$E$16),"ERROR - date outside of range","Date check - OK"))</f>
        <v>Date check - OK</v>
      </c>
      <c r="G1922" s="68"/>
      <c r="H1922" s="162" t="s">
        <v>279</v>
      </c>
      <c r="I1922" s="173">
        <v>150735.53351548137</v>
      </c>
      <c r="J1922" s="168">
        <f>IFERROR(MIN('MP Calculations'!$E$30/I1922,1),"-")</f>
        <v>0.24630200300931615</v>
      </c>
      <c r="K1922" s="12"/>
      <c r="L1922" s="159">
        <v>64.655638999999994</v>
      </c>
      <c r="M1922" s="187" t="s">
        <v>280</v>
      </c>
      <c r="N1922" s="272">
        <v>237.97403299999999</v>
      </c>
      <c r="O1922" s="186">
        <f t="shared" ref="O1922:O1985" si="97">IF(N1922="","-",L1922*N1922)</f>
        <v>15386.363169022085</v>
      </c>
      <c r="P1922" s="186">
        <f t="shared" ref="P1922:P1985" si="98">IF(O1922="-","-",IF(OR(E1922&lt;$E$15,E1922&gt;$E$16),0,O1922*J1922))</f>
        <v>3789.6920675589085</v>
      </c>
      <c r="Q1922" s="215">
        <f>IF(P1922="-",0,P1922/(1+'General inputs'!$H$30)^'MP Calculations'!$C$40)</f>
        <v>8418.001324165034</v>
      </c>
    </row>
    <row r="1923" spans="3:17">
      <c r="C1923" s="159"/>
      <c r="D1923" s="165" t="s">
        <v>281</v>
      </c>
      <c r="E1923" s="162">
        <v>29567</v>
      </c>
      <c r="F1923" s="166" t="str">
        <f t="shared" si="96"/>
        <v>Date check - OK</v>
      </c>
      <c r="G1923" s="68"/>
      <c r="H1923" s="162" t="s">
        <v>279</v>
      </c>
      <c r="I1923" s="173">
        <v>150735.53351548137</v>
      </c>
      <c r="J1923" s="168">
        <f>IFERROR(MIN('MP Calculations'!$E$30/I1923,1),"-")</f>
        <v>0.24630200300931615</v>
      </c>
      <c r="K1923" s="12"/>
      <c r="L1923" s="159">
        <v>1.545852</v>
      </c>
      <c r="M1923" s="187" t="s">
        <v>280</v>
      </c>
      <c r="N1923" s="272">
        <v>421.28581700000001</v>
      </c>
      <c r="O1923" s="186">
        <f t="shared" si="97"/>
        <v>651.24552278108399</v>
      </c>
      <c r="P1923" s="186">
        <f t="shared" si="98"/>
        <v>160.40307671183021</v>
      </c>
      <c r="Q1923" s="215">
        <f>IF(P1923="-",0,P1923/(1+'General inputs'!$H$30)^'MP Calculations'!$C$40)</f>
        <v>356.30159075961473</v>
      </c>
    </row>
    <row r="1924" spans="3:17">
      <c r="C1924" s="159"/>
      <c r="D1924" s="165" t="s">
        <v>282</v>
      </c>
      <c r="E1924" s="162">
        <v>29576</v>
      </c>
      <c r="F1924" s="166" t="str">
        <f t="shared" si="96"/>
        <v>Date check - OK</v>
      </c>
      <c r="G1924" s="68"/>
      <c r="H1924" s="162" t="s">
        <v>279</v>
      </c>
      <c r="I1924" s="173">
        <v>150735.53351548137</v>
      </c>
      <c r="J1924" s="168">
        <f>IFERROR(MIN('MP Calculations'!$E$30/I1924,1),"-")</f>
        <v>0.24630200300931615</v>
      </c>
      <c r="K1924" s="12"/>
      <c r="L1924" s="159">
        <v>36.120077000000002</v>
      </c>
      <c r="M1924" s="187" t="s">
        <v>280</v>
      </c>
      <c r="N1924" s="272">
        <v>237.97403299999999</v>
      </c>
      <c r="O1924" s="186">
        <f t="shared" si="97"/>
        <v>8595.6403959605414</v>
      </c>
      <c r="P1924" s="186">
        <f t="shared" si="98"/>
        <v>2117.1234466728729</v>
      </c>
      <c r="Q1924" s="215">
        <f>IF(P1924="-",0,P1924/(1+'General inputs'!$H$30)^'MP Calculations'!$C$40)</f>
        <v>4702.7430355292463</v>
      </c>
    </row>
    <row r="1925" spans="3:17">
      <c r="C1925" s="159"/>
      <c r="D1925" s="165" t="s">
        <v>278</v>
      </c>
      <c r="E1925" s="162">
        <v>29587</v>
      </c>
      <c r="F1925" s="166" t="str">
        <f t="shared" si="96"/>
        <v>Date check - OK</v>
      </c>
      <c r="G1925" s="68"/>
      <c r="H1925" s="162" t="s">
        <v>279</v>
      </c>
      <c r="I1925" s="173">
        <v>150735.53351548137</v>
      </c>
      <c r="J1925" s="168">
        <f>IFERROR(MIN('MP Calculations'!$E$30/I1925,1),"-")</f>
        <v>0.24630200300931615</v>
      </c>
      <c r="K1925" s="12"/>
      <c r="L1925" s="159">
        <v>69.090090000000004</v>
      </c>
      <c r="M1925" s="187" t="s">
        <v>280</v>
      </c>
      <c r="N1925" s="272">
        <v>192.78728599999999</v>
      </c>
      <c r="O1925" s="186">
        <f t="shared" si="97"/>
        <v>13319.690940595739</v>
      </c>
      <c r="P1925" s="186">
        <f t="shared" si="98"/>
        <v>3280.6665581337729</v>
      </c>
      <c r="Q1925" s="215">
        <f>IF(P1925="-",0,P1925/(1+'General inputs'!$H$30)^'MP Calculations'!$C$40)</f>
        <v>7287.3085565242336</v>
      </c>
    </row>
    <row r="1926" spans="3:17">
      <c r="C1926" s="159"/>
      <c r="D1926" s="165" t="s">
        <v>278</v>
      </c>
      <c r="E1926" s="162">
        <v>29587</v>
      </c>
      <c r="F1926" s="166" t="str">
        <f t="shared" si="96"/>
        <v>Date check - OK</v>
      </c>
      <c r="G1926" s="68"/>
      <c r="H1926" s="162" t="s">
        <v>279</v>
      </c>
      <c r="I1926" s="173">
        <v>150735.53351548137</v>
      </c>
      <c r="J1926" s="168">
        <f>IFERROR(MIN('MP Calculations'!$E$30/I1926,1),"-")</f>
        <v>0.24630200300931615</v>
      </c>
      <c r="K1926" s="12"/>
      <c r="L1926" s="159">
        <v>70.802484000000007</v>
      </c>
      <c r="M1926" s="187" t="s">
        <v>280</v>
      </c>
      <c r="N1926" s="272">
        <v>192.78728599999999</v>
      </c>
      <c r="O1926" s="186">
        <f t="shared" si="97"/>
        <v>13649.818732418425</v>
      </c>
      <c r="P1926" s="186">
        <f t="shared" si="98"/>
        <v>3361.9776945087428</v>
      </c>
      <c r="Q1926" s="215">
        <f>IF(P1926="-",0,P1926/(1+'General inputs'!$H$30)^'MP Calculations'!$C$40)</f>
        <v>7467.9240897843692</v>
      </c>
    </row>
    <row r="1927" spans="3:17">
      <c r="C1927" s="159"/>
      <c r="D1927" s="165" t="s">
        <v>278</v>
      </c>
      <c r="E1927" s="162">
        <v>29587</v>
      </c>
      <c r="F1927" s="166" t="str">
        <f t="shared" si="96"/>
        <v>Date check - OK</v>
      </c>
      <c r="G1927" s="68"/>
      <c r="H1927" s="162" t="s">
        <v>279</v>
      </c>
      <c r="I1927" s="173">
        <v>150735.53351548137</v>
      </c>
      <c r="J1927" s="168">
        <f>IFERROR(MIN('MP Calculations'!$E$30/I1927,1),"-")</f>
        <v>0.24630200300931615</v>
      </c>
      <c r="K1927" s="12"/>
      <c r="L1927" s="159">
        <v>16.090864</v>
      </c>
      <c r="M1927" s="187" t="s">
        <v>280</v>
      </c>
      <c r="N1927" s="272">
        <v>192.78728599999999</v>
      </c>
      <c r="O1927" s="186">
        <f t="shared" si="97"/>
        <v>3102.1139999551037</v>
      </c>
      <c r="P1927" s="186">
        <f t="shared" si="98"/>
        <v>764.05689175218367</v>
      </c>
      <c r="Q1927" s="215">
        <f>IF(P1927="-",0,P1927/(1+'General inputs'!$H$30)^'MP Calculations'!$C$40)</f>
        <v>1697.1911732792321</v>
      </c>
    </row>
    <row r="1928" spans="3:17">
      <c r="C1928" s="159"/>
      <c r="D1928" s="165" t="s">
        <v>278</v>
      </c>
      <c r="E1928" s="162">
        <v>29587</v>
      </c>
      <c r="F1928" s="166" t="str">
        <f t="shared" si="96"/>
        <v>Date check - OK</v>
      </c>
      <c r="G1928" s="68"/>
      <c r="H1928" s="162" t="s">
        <v>279</v>
      </c>
      <c r="I1928" s="173">
        <v>150735.53351548137</v>
      </c>
      <c r="J1928" s="168">
        <f>IFERROR(MIN('MP Calculations'!$E$30/I1928,1),"-")</f>
        <v>0.24630200300931615</v>
      </c>
      <c r="K1928" s="12"/>
      <c r="L1928" s="159">
        <v>3.7132040000000002</v>
      </c>
      <c r="M1928" s="187" t="s">
        <v>280</v>
      </c>
      <c r="N1928" s="272">
        <v>192.78728599999999</v>
      </c>
      <c r="O1928" s="186">
        <f t="shared" si="97"/>
        <v>715.85852152434404</v>
      </c>
      <c r="P1928" s="186">
        <f t="shared" si="98"/>
        <v>176.3173877227336</v>
      </c>
      <c r="Q1928" s="215">
        <f>IF(P1928="-",0,P1928/(1+'General inputs'!$H$30)^'MP Calculations'!$C$40)</f>
        <v>391.65187483935847</v>
      </c>
    </row>
    <row r="1929" spans="3:17">
      <c r="C1929" s="159"/>
      <c r="D1929" s="165" t="s">
        <v>278</v>
      </c>
      <c r="E1929" s="162">
        <v>29587</v>
      </c>
      <c r="F1929" s="166" t="str">
        <f t="shared" si="96"/>
        <v>Date check - OK</v>
      </c>
      <c r="G1929" s="68"/>
      <c r="H1929" s="162" t="s">
        <v>279</v>
      </c>
      <c r="I1929" s="173">
        <v>150735.53351548137</v>
      </c>
      <c r="J1929" s="168">
        <f>IFERROR(MIN('MP Calculations'!$E$30/I1929,1),"-")</f>
        <v>0.24630200300931615</v>
      </c>
      <c r="K1929" s="12"/>
      <c r="L1929" s="159">
        <v>13.652359000000001</v>
      </c>
      <c r="M1929" s="187" t="s">
        <v>280</v>
      </c>
      <c r="N1929" s="272">
        <v>192.78728599999999</v>
      </c>
      <c r="O1929" s="186">
        <f t="shared" si="97"/>
        <v>2632.0012391076739</v>
      </c>
      <c r="P1929" s="186">
        <f t="shared" si="98"/>
        <v>648.26717711522213</v>
      </c>
      <c r="Q1929" s="215">
        <f>IF(P1929="-",0,P1929/(1+'General inputs'!$H$30)^'MP Calculations'!$C$40)</f>
        <v>1439.9887531980437</v>
      </c>
    </row>
    <row r="1930" spans="3:17">
      <c r="C1930" s="159"/>
      <c r="D1930" s="165" t="s">
        <v>278</v>
      </c>
      <c r="E1930" s="162">
        <v>29587</v>
      </c>
      <c r="F1930" s="166" t="str">
        <f t="shared" si="96"/>
        <v>Date check - OK</v>
      </c>
      <c r="G1930" s="68"/>
      <c r="H1930" s="162" t="s">
        <v>279</v>
      </c>
      <c r="I1930" s="173">
        <v>150735.53351548137</v>
      </c>
      <c r="J1930" s="168">
        <f>IFERROR(MIN('MP Calculations'!$E$30/I1930,1),"-")</f>
        <v>0.24630200300931615</v>
      </c>
      <c r="K1930" s="12"/>
      <c r="L1930" s="159">
        <v>0.59871799999999997</v>
      </c>
      <c r="M1930" s="187" t="s">
        <v>280</v>
      </c>
      <c r="N1930" s="272">
        <v>192.78728599999999</v>
      </c>
      <c r="O1930" s="186">
        <f t="shared" si="97"/>
        <v>115.42521829934799</v>
      </c>
      <c r="P1930" s="186">
        <f t="shared" si="98"/>
        <v>28.42946246491698</v>
      </c>
      <c r="Q1930" s="215">
        <f>IF(P1930="-",0,P1930/(1+'General inputs'!$H$30)^'MP Calculations'!$C$40)</f>
        <v>63.150052407589506</v>
      </c>
    </row>
    <row r="1931" spans="3:17">
      <c r="C1931" s="159"/>
      <c r="D1931" s="165" t="s">
        <v>278</v>
      </c>
      <c r="E1931" s="162">
        <v>29587</v>
      </c>
      <c r="F1931" s="166" t="str">
        <f t="shared" si="96"/>
        <v>Date check - OK</v>
      </c>
      <c r="G1931" s="68"/>
      <c r="H1931" s="162" t="s">
        <v>279</v>
      </c>
      <c r="I1931" s="173">
        <v>150735.53351548137</v>
      </c>
      <c r="J1931" s="168">
        <f>IFERROR(MIN('MP Calculations'!$E$30/I1931,1),"-")</f>
        <v>0.24630200300931615</v>
      </c>
      <c r="K1931" s="12"/>
      <c r="L1931" s="159">
        <v>35.851188</v>
      </c>
      <c r="M1931" s="187" t="s">
        <v>280</v>
      </c>
      <c r="N1931" s="272">
        <v>192.78728599999999</v>
      </c>
      <c r="O1931" s="186">
        <f t="shared" si="97"/>
        <v>6911.6532343957679</v>
      </c>
      <c r="P1931" s="186">
        <f t="shared" si="98"/>
        <v>1702.3540357374961</v>
      </c>
      <c r="Q1931" s="215">
        <f>IF(P1931="-",0,P1931/(1+'General inputs'!$H$30)^'MP Calculations'!$C$40)</f>
        <v>3781.4203031716838</v>
      </c>
    </row>
    <row r="1932" spans="3:17">
      <c r="C1932" s="159"/>
      <c r="D1932" s="165" t="s">
        <v>278</v>
      </c>
      <c r="E1932" s="162">
        <v>29587</v>
      </c>
      <c r="F1932" s="166" t="str">
        <f t="shared" si="96"/>
        <v>Date check - OK</v>
      </c>
      <c r="G1932" s="68"/>
      <c r="H1932" s="162" t="s">
        <v>279</v>
      </c>
      <c r="I1932" s="173">
        <v>150735.53351548137</v>
      </c>
      <c r="J1932" s="168">
        <f>IFERROR(MIN('MP Calculations'!$E$30/I1932,1),"-")</f>
        <v>0.24630200300931615</v>
      </c>
      <c r="K1932" s="12"/>
      <c r="L1932" s="159">
        <v>1.2011240000000001</v>
      </c>
      <c r="M1932" s="187" t="s">
        <v>280</v>
      </c>
      <c r="N1932" s="272">
        <v>192.78728599999999</v>
      </c>
      <c r="O1932" s="186">
        <f t="shared" si="97"/>
        <v>231.56143610946401</v>
      </c>
      <c r="P1932" s="186">
        <f t="shared" si="98"/>
        <v>57.034045533474774</v>
      </c>
      <c r="Q1932" s="215">
        <f>IF(P1932="-",0,P1932/(1+'General inputs'!$H$30)^'MP Calculations'!$C$40)</f>
        <v>126.68909828669516</v>
      </c>
    </row>
    <row r="1933" spans="3:17">
      <c r="C1933" s="159"/>
      <c r="D1933" s="165" t="s">
        <v>278</v>
      </c>
      <c r="E1933" s="162">
        <v>29587</v>
      </c>
      <c r="F1933" s="166" t="str">
        <f t="shared" si="96"/>
        <v>Date check - OK</v>
      </c>
      <c r="G1933" s="68"/>
      <c r="H1933" s="162" t="s">
        <v>279</v>
      </c>
      <c r="I1933" s="173">
        <v>150735.53351548137</v>
      </c>
      <c r="J1933" s="168">
        <f>IFERROR(MIN('MP Calculations'!$E$30/I1933,1),"-")</f>
        <v>0.24630200300931615</v>
      </c>
      <c r="K1933" s="12"/>
      <c r="L1933" s="159">
        <v>38.591752999999997</v>
      </c>
      <c r="M1933" s="187" t="s">
        <v>280</v>
      </c>
      <c r="N1933" s="272">
        <v>192.78728599999999</v>
      </c>
      <c r="O1933" s="186">
        <f t="shared" si="97"/>
        <v>7439.9993228523572</v>
      </c>
      <c r="P1933" s="186">
        <f t="shared" si="98"/>
        <v>1832.4867356064915</v>
      </c>
      <c r="Q1933" s="215">
        <f>IF(P1933="-",0,P1933/(1+'General inputs'!$H$30)^'MP Calculations'!$C$40)</f>
        <v>4070.4826386558439</v>
      </c>
    </row>
    <row r="1934" spans="3:17">
      <c r="C1934" s="159"/>
      <c r="D1934" s="165" t="s">
        <v>278</v>
      </c>
      <c r="E1934" s="162">
        <v>29587</v>
      </c>
      <c r="F1934" s="166" t="str">
        <f t="shared" si="96"/>
        <v>Date check - OK</v>
      </c>
      <c r="G1934" s="68"/>
      <c r="H1934" s="162" t="s">
        <v>279</v>
      </c>
      <c r="I1934" s="173">
        <v>150735.53351548137</v>
      </c>
      <c r="J1934" s="168">
        <f>IFERROR(MIN('MP Calculations'!$E$30/I1934,1),"-")</f>
        <v>0.24630200300931615</v>
      </c>
      <c r="K1934" s="12"/>
      <c r="L1934" s="159">
        <v>2.0994649999999999</v>
      </c>
      <c r="M1934" s="187" t="s">
        <v>280</v>
      </c>
      <c r="N1934" s="272">
        <v>192.78728599999999</v>
      </c>
      <c r="O1934" s="186">
        <f t="shared" si="97"/>
        <v>404.75015940198995</v>
      </c>
      <c r="P1934" s="186">
        <f t="shared" si="98"/>
        <v>99.690774979050119</v>
      </c>
      <c r="Q1934" s="215">
        <f>IF(P1934="-",0,P1934/(1+'General inputs'!$H$30)^'MP Calculations'!$C$40)</f>
        <v>221.44202241773237</v>
      </c>
    </row>
    <row r="1935" spans="3:17">
      <c r="C1935" s="159"/>
      <c r="D1935" s="165" t="s">
        <v>278</v>
      </c>
      <c r="E1935" s="162">
        <v>29587</v>
      </c>
      <c r="F1935" s="166" t="str">
        <f t="shared" si="96"/>
        <v>Date check - OK</v>
      </c>
      <c r="G1935" s="68"/>
      <c r="H1935" s="162" t="s">
        <v>279</v>
      </c>
      <c r="I1935" s="173">
        <v>150735.53351548137</v>
      </c>
      <c r="J1935" s="168">
        <f>IFERROR(MIN('MP Calculations'!$E$30/I1935,1),"-")</f>
        <v>0.24630200300931615</v>
      </c>
      <c r="K1935" s="12"/>
      <c r="L1935" s="159">
        <v>29.115466000000001</v>
      </c>
      <c r="M1935" s="187" t="s">
        <v>280</v>
      </c>
      <c r="N1935" s="272">
        <v>192.78728599999999</v>
      </c>
      <c r="O1935" s="186">
        <f t="shared" si="97"/>
        <v>5613.0916707652759</v>
      </c>
      <c r="P1935" s="186">
        <f t="shared" si="98"/>
        <v>1382.5157215843965</v>
      </c>
      <c r="Q1935" s="215">
        <f>IF(P1935="-",0,P1935/(1+'General inputs'!$H$30)^'MP Calculations'!$C$40)</f>
        <v>3070.9669723833099</v>
      </c>
    </row>
    <row r="1936" spans="3:17">
      <c r="C1936" s="159"/>
      <c r="D1936" s="165" t="s">
        <v>278</v>
      </c>
      <c r="E1936" s="162">
        <v>29606</v>
      </c>
      <c r="F1936" s="166" t="str">
        <f t="shared" si="96"/>
        <v>Date check - OK</v>
      </c>
      <c r="G1936" s="68"/>
      <c r="H1936" s="162" t="s">
        <v>279</v>
      </c>
      <c r="I1936" s="173">
        <v>150735.53351548137</v>
      </c>
      <c r="J1936" s="168">
        <f>IFERROR(MIN('MP Calculations'!$E$30/I1936,1),"-")</f>
        <v>0.24630200300931615</v>
      </c>
      <c r="K1936" s="12"/>
      <c r="L1936" s="159">
        <v>1.200027</v>
      </c>
      <c r="M1936" s="187" t="s">
        <v>280</v>
      </c>
      <c r="N1936" s="272">
        <v>192.78728599999999</v>
      </c>
      <c r="O1936" s="186">
        <f t="shared" si="97"/>
        <v>231.34994845672199</v>
      </c>
      <c r="P1936" s="186">
        <f t="shared" si="98"/>
        <v>56.981955700992678</v>
      </c>
      <c r="Q1936" s="215">
        <f>IF(P1936="-",0,P1936/(1+'General inputs'!$H$30)^'MP Calculations'!$C$40)</f>
        <v>126.57339171450069</v>
      </c>
    </row>
    <row r="1937" spans="3:17">
      <c r="C1937" s="159"/>
      <c r="D1937" s="165" t="s">
        <v>278</v>
      </c>
      <c r="E1937" s="162">
        <v>29606</v>
      </c>
      <c r="F1937" s="166" t="str">
        <f t="shared" si="96"/>
        <v>Date check - OK</v>
      </c>
      <c r="G1937" s="68"/>
      <c r="H1937" s="162" t="s">
        <v>279</v>
      </c>
      <c r="I1937" s="173">
        <v>150735.53351548137</v>
      </c>
      <c r="J1937" s="168">
        <f>IFERROR(MIN('MP Calculations'!$E$30/I1937,1),"-")</f>
        <v>0.24630200300931615</v>
      </c>
      <c r="K1937" s="12"/>
      <c r="L1937" s="159">
        <v>0.79945299999999997</v>
      </c>
      <c r="M1937" s="187" t="s">
        <v>280</v>
      </c>
      <c r="N1937" s="272">
        <v>192.78728599999999</v>
      </c>
      <c r="O1937" s="186">
        <f t="shared" si="97"/>
        <v>154.12437415455798</v>
      </c>
      <c r="P1937" s="186">
        <f t="shared" si="98"/>
        <v>37.961142066824905</v>
      </c>
      <c r="Q1937" s="215">
        <f>IF(P1937="-",0,P1937/(1+'General inputs'!$H$30)^'MP Calculations'!$C$40)</f>
        <v>84.322667511924891</v>
      </c>
    </row>
    <row r="1938" spans="3:17">
      <c r="C1938" s="159"/>
      <c r="D1938" s="165" t="s">
        <v>278</v>
      </c>
      <c r="E1938" s="162">
        <v>29606</v>
      </c>
      <c r="F1938" s="166" t="str">
        <f t="shared" si="96"/>
        <v>Date check - OK</v>
      </c>
      <c r="G1938" s="68"/>
      <c r="H1938" s="162" t="s">
        <v>279</v>
      </c>
      <c r="I1938" s="173">
        <v>150735.53351548137</v>
      </c>
      <c r="J1938" s="168">
        <f>IFERROR(MIN('MP Calculations'!$E$30/I1938,1),"-")</f>
        <v>0.24630200300931615</v>
      </c>
      <c r="K1938" s="12"/>
      <c r="L1938" s="159">
        <v>1.1990270000000001</v>
      </c>
      <c r="M1938" s="187" t="s">
        <v>280</v>
      </c>
      <c r="N1938" s="272">
        <v>192.78728599999999</v>
      </c>
      <c r="O1938" s="186">
        <f t="shared" si="97"/>
        <v>231.15716117072202</v>
      </c>
      <c r="P1938" s="186">
        <f t="shared" si="98"/>
        <v>56.934471806296152</v>
      </c>
      <c r="Q1938" s="215">
        <f>IF(P1938="-",0,P1938/(1+'General inputs'!$H$30)^'MP Calculations'!$C$40)</f>
        <v>126.46791626126964</v>
      </c>
    </row>
    <row r="1939" spans="3:17">
      <c r="C1939" s="159"/>
      <c r="D1939" s="165" t="s">
        <v>278</v>
      </c>
      <c r="E1939" s="162">
        <v>29606</v>
      </c>
      <c r="F1939" s="166" t="str">
        <f t="shared" si="96"/>
        <v>Date check - OK</v>
      </c>
      <c r="G1939" s="68"/>
      <c r="H1939" s="162" t="s">
        <v>279</v>
      </c>
      <c r="I1939" s="173">
        <v>150735.53351548137</v>
      </c>
      <c r="J1939" s="168">
        <f>IFERROR(MIN('MP Calculations'!$E$30/I1939,1),"-")</f>
        <v>0.24630200300931615</v>
      </c>
      <c r="K1939" s="12"/>
      <c r="L1939" s="159">
        <v>19.176929000000001</v>
      </c>
      <c r="M1939" s="187" t="s">
        <v>280</v>
      </c>
      <c r="N1939" s="272">
        <v>192.78728599999999</v>
      </c>
      <c r="O1939" s="186">
        <f t="shared" si="97"/>
        <v>3697.0680957246941</v>
      </c>
      <c r="P1939" s="186">
        <f t="shared" si="98"/>
        <v>910.59527723883036</v>
      </c>
      <c r="Q1939" s="215">
        <f>IF(P1939="-",0,P1939/(1+'General inputs'!$H$30)^'MP Calculations'!$C$40)</f>
        <v>2022.6952778547216</v>
      </c>
    </row>
    <row r="1940" spans="3:17">
      <c r="C1940" s="159"/>
      <c r="D1940" s="165" t="s">
        <v>289</v>
      </c>
      <c r="E1940" s="162">
        <v>29626</v>
      </c>
      <c r="F1940" s="166" t="str">
        <f t="shared" si="96"/>
        <v>Date check - OK</v>
      </c>
      <c r="G1940" s="68"/>
      <c r="H1940" s="162" t="s">
        <v>279</v>
      </c>
      <c r="I1940" s="173">
        <v>150735.53351548137</v>
      </c>
      <c r="J1940" s="168">
        <f>IFERROR(MIN('MP Calculations'!$E$30/I1940,1),"-")</f>
        <v>0.24630200300931615</v>
      </c>
      <c r="K1940" s="12"/>
      <c r="L1940" s="159">
        <v>16.486746</v>
      </c>
      <c r="M1940" s="187" t="s">
        <v>280</v>
      </c>
      <c r="N1940" s="272">
        <v>315.45229399999999</v>
      </c>
      <c r="O1940" s="186">
        <f t="shared" si="97"/>
        <v>5200.7818462953237</v>
      </c>
      <c r="P1940" s="186">
        <f t="shared" si="98"/>
        <v>1280.9629859570275</v>
      </c>
      <c r="Q1940" s="215">
        <f>IF(P1940="-",0,P1940/(1+'General inputs'!$H$30)^'MP Calculations'!$C$40)</f>
        <v>2845.3889972486627</v>
      </c>
    </row>
    <row r="1941" spans="3:17">
      <c r="C1941" s="159"/>
      <c r="D1941" s="165" t="s">
        <v>278</v>
      </c>
      <c r="E1941" s="162">
        <v>29712</v>
      </c>
      <c r="F1941" s="166" t="str">
        <f t="shared" si="96"/>
        <v>Date check - OK</v>
      </c>
      <c r="G1941" s="68"/>
      <c r="H1941" s="162" t="s">
        <v>279</v>
      </c>
      <c r="I1941" s="173">
        <v>150735.53351548137</v>
      </c>
      <c r="J1941" s="168">
        <f>IFERROR(MIN('MP Calculations'!$E$30/I1941,1),"-")</f>
        <v>0.24630200300931615</v>
      </c>
      <c r="K1941" s="12"/>
      <c r="L1941" s="159">
        <v>5.0155690000000002</v>
      </c>
      <c r="M1941" s="187" t="s">
        <v>280</v>
      </c>
      <c r="N1941" s="272">
        <v>192.78728599999999</v>
      </c>
      <c r="O1941" s="186">
        <f t="shared" si="97"/>
        <v>966.93793525573403</v>
      </c>
      <c r="P1941" s="186">
        <f t="shared" si="98"/>
        <v>238.15875023917974</v>
      </c>
      <c r="Q1941" s="215">
        <f>IF(P1941="-",0,P1941/(1+'General inputs'!$H$30)^'MP Calculations'!$C$40)</f>
        <v>529.01941348661865</v>
      </c>
    </row>
    <row r="1942" spans="3:17">
      <c r="C1942" s="159"/>
      <c r="D1942" s="165" t="s">
        <v>278</v>
      </c>
      <c r="E1942" s="162">
        <v>29712</v>
      </c>
      <c r="F1942" s="166" t="str">
        <f t="shared" si="96"/>
        <v>Date check - OK</v>
      </c>
      <c r="G1942" s="68"/>
      <c r="H1942" s="162" t="s">
        <v>279</v>
      </c>
      <c r="I1942" s="173">
        <v>150735.53351548137</v>
      </c>
      <c r="J1942" s="168">
        <f>IFERROR(MIN('MP Calculations'!$E$30/I1942,1),"-")</f>
        <v>0.24630200300931615</v>
      </c>
      <c r="K1942" s="12"/>
      <c r="L1942" s="159">
        <v>8.3181750000000001</v>
      </c>
      <c r="M1942" s="187" t="s">
        <v>280</v>
      </c>
      <c r="N1942" s="272">
        <v>192.78728599999999</v>
      </c>
      <c r="O1942" s="186">
        <f t="shared" si="97"/>
        <v>1603.63838272305</v>
      </c>
      <c r="P1942" s="186">
        <f t="shared" si="98"/>
        <v>394.97934576730756</v>
      </c>
      <c r="Q1942" s="215">
        <f>IF(P1942="-",0,P1942/(1+'General inputs'!$H$30)^'MP Calculations'!$C$40)</f>
        <v>877.36327818021323</v>
      </c>
    </row>
    <row r="1943" spans="3:17">
      <c r="C1943" s="159"/>
      <c r="D1943" s="165" t="s">
        <v>278</v>
      </c>
      <c r="E1943" s="162">
        <v>29712</v>
      </c>
      <c r="F1943" s="166" t="str">
        <f t="shared" si="96"/>
        <v>Date check - OK</v>
      </c>
      <c r="G1943" s="68"/>
      <c r="H1943" s="162" t="s">
        <v>279</v>
      </c>
      <c r="I1943" s="173">
        <v>150735.53351548137</v>
      </c>
      <c r="J1943" s="168">
        <f>IFERROR(MIN('MP Calculations'!$E$30/I1943,1),"-")</f>
        <v>0.24630200300931615</v>
      </c>
      <c r="K1943" s="12"/>
      <c r="L1943" s="159">
        <v>12.496788</v>
      </c>
      <c r="M1943" s="187" t="s">
        <v>280</v>
      </c>
      <c r="N1943" s="272">
        <v>192.78728599999999</v>
      </c>
      <c r="O1943" s="186">
        <f t="shared" si="97"/>
        <v>2409.221842237368</v>
      </c>
      <c r="P1943" s="186">
        <f t="shared" si="98"/>
        <v>593.39616543685838</v>
      </c>
      <c r="Q1943" s="215">
        <f>IF(P1943="-",0,P1943/(1+'General inputs'!$H$30)^'MP Calculations'!$C$40)</f>
        <v>1318.1043782323827</v>
      </c>
    </row>
    <row r="1944" spans="3:17">
      <c r="C1944" s="159"/>
      <c r="D1944" s="165" t="s">
        <v>278</v>
      </c>
      <c r="E1944" s="162">
        <v>29712</v>
      </c>
      <c r="F1944" s="166" t="str">
        <f t="shared" si="96"/>
        <v>Date check - OK</v>
      </c>
      <c r="G1944" s="68"/>
      <c r="H1944" s="162" t="s">
        <v>279</v>
      </c>
      <c r="I1944" s="173">
        <v>150735.53351548137</v>
      </c>
      <c r="J1944" s="168">
        <f>IFERROR(MIN('MP Calculations'!$E$30/I1944,1),"-")</f>
        <v>0.24630200300931615</v>
      </c>
      <c r="K1944" s="12"/>
      <c r="L1944" s="159">
        <v>64.049059999999997</v>
      </c>
      <c r="M1944" s="187" t="s">
        <v>280</v>
      </c>
      <c r="N1944" s="272">
        <v>192.78728599999999</v>
      </c>
      <c r="O1944" s="186">
        <f t="shared" si="97"/>
        <v>12347.844448251159</v>
      </c>
      <c r="P1944" s="186">
        <f t="shared" si="98"/>
        <v>3041.2988204517246</v>
      </c>
      <c r="Q1944" s="215">
        <f>IF(P1944="-",0,P1944/(1+'General inputs'!$H$30)^'MP Calculations'!$C$40)</f>
        <v>6755.6036325228988</v>
      </c>
    </row>
    <row r="1945" spans="3:17">
      <c r="C1945" s="159"/>
      <c r="D1945" s="165" t="s">
        <v>278</v>
      </c>
      <c r="E1945" s="162">
        <v>29712</v>
      </c>
      <c r="F1945" s="166" t="str">
        <f t="shared" si="96"/>
        <v>Date check - OK</v>
      </c>
      <c r="G1945" s="68"/>
      <c r="H1945" s="162" t="s">
        <v>279</v>
      </c>
      <c r="I1945" s="173">
        <v>150735.53351548137</v>
      </c>
      <c r="J1945" s="168">
        <f>IFERROR(MIN('MP Calculations'!$E$30/I1945,1),"-")</f>
        <v>0.24630200300931615</v>
      </c>
      <c r="K1945" s="12"/>
      <c r="L1945" s="159">
        <v>29.930592999999998</v>
      </c>
      <c r="M1945" s="187" t="s">
        <v>280</v>
      </c>
      <c r="N1945" s="272">
        <v>192.78728599999999</v>
      </c>
      <c r="O1945" s="186">
        <f t="shared" si="97"/>
        <v>5770.2377928405976</v>
      </c>
      <c r="P1945" s="186">
        <f t="shared" si="98"/>
        <v>1421.2211262166948</v>
      </c>
      <c r="Q1945" s="215">
        <f>IF(P1945="-",0,P1945/(1+'General inputs'!$H$30)^'MP Calculations'!$C$40)</f>
        <v>3156.9428621491784</v>
      </c>
    </row>
    <row r="1946" spans="3:17">
      <c r="C1946" s="159"/>
      <c r="D1946" s="165" t="s">
        <v>282</v>
      </c>
      <c r="E1946" s="162">
        <v>29783</v>
      </c>
      <c r="F1946" s="166" t="str">
        <f t="shared" si="96"/>
        <v>Date check - OK</v>
      </c>
      <c r="G1946" s="68"/>
      <c r="H1946" s="162" t="s">
        <v>279</v>
      </c>
      <c r="I1946" s="173">
        <v>150735.53351548137</v>
      </c>
      <c r="J1946" s="168">
        <f>IFERROR(MIN('MP Calculations'!$E$30/I1946,1),"-")</f>
        <v>0.24630200300931615</v>
      </c>
      <c r="K1946" s="12"/>
      <c r="L1946" s="159">
        <v>55.724310000000003</v>
      </c>
      <c r="M1946" s="187" t="s">
        <v>280</v>
      </c>
      <c r="N1946" s="272">
        <v>237.97403299999999</v>
      </c>
      <c r="O1946" s="186">
        <f t="shared" si="97"/>
        <v>13260.938786842231</v>
      </c>
      <c r="P1946" s="186">
        <f t="shared" si="98"/>
        <v>3266.1957849831724</v>
      </c>
      <c r="Q1946" s="215">
        <f>IF(P1946="-",0,P1946/(1+'General inputs'!$H$30)^'MP Calculations'!$C$40)</f>
        <v>7255.1647872227049</v>
      </c>
    </row>
    <row r="1947" spans="3:17">
      <c r="C1947" s="159"/>
      <c r="D1947" s="165" t="s">
        <v>282</v>
      </c>
      <c r="E1947" s="162">
        <v>29783</v>
      </c>
      <c r="F1947" s="166" t="str">
        <f t="shared" si="96"/>
        <v>Date check - OK</v>
      </c>
      <c r="G1947" s="68"/>
      <c r="H1947" s="162" t="s">
        <v>279</v>
      </c>
      <c r="I1947" s="173">
        <v>150735.53351548137</v>
      </c>
      <c r="J1947" s="168">
        <f>IFERROR(MIN('MP Calculations'!$E$30/I1947,1),"-")</f>
        <v>0.24630200300931615</v>
      </c>
      <c r="K1947" s="12"/>
      <c r="L1947" s="159">
        <v>24.348571</v>
      </c>
      <c r="M1947" s="187" t="s">
        <v>280</v>
      </c>
      <c r="N1947" s="272">
        <v>237.97403299999999</v>
      </c>
      <c r="O1947" s="186">
        <f t="shared" si="97"/>
        <v>5794.3276386568423</v>
      </c>
      <c r="P1947" s="186">
        <f t="shared" si="98"/>
        <v>1427.1545034934213</v>
      </c>
      <c r="Q1947" s="215">
        <f>IF(P1947="-",0,P1947/(1+'General inputs'!$H$30)^'MP Calculations'!$C$40)</f>
        <v>3170.1226078598711</v>
      </c>
    </row>
    <row r="1948" spans="3:17">
      <c r="C1948" s="159"/>
      <c r="D1948" s="165" t="s">
        <v>282</v>
      </c>
      <c r="E1948" s="162">
        <v>29783</v>
      </c>
      <c r="F1948" s="166" t="str">
        <f t="shared" si="96"/>
        <v>Date check - OK</v>
      </c>
      <c r="G1948" s="68"/>
      <c r="H1948" s="162" t="s">
        <v>279</v>
      </c>
      <c r="I1948" s="173">
        <v>150735.53351548137</v>
      </c>
      <c r="J1948" s="168">
        <f>IFERROR(MIN('MP Calculations'!$E$30/I1948,1),"-")</f>
        <v>0.24630200300931615</v>
      </c>
      <c r="K1948" s="12"/>
      <c r="L1948" s="159">
        <v>3.6999710000000001</v>
      </c>
      <c r="M1948" s="187" t="s">
        <v>280</v>
      </c>
      <c r="N1948" s="272">
        <v>237.97403299999999</v>
      </c>
      <c r="O1948" s="186">
        <f t="shared" si="97"/>
        <v>880.49702085304295</v>
      </c>
      <c r="P1948" s="186">
        <f t="shared" si="98"/>
        <v>216.86817987984008</v>
      </c>
      <c r="Q1948" s="215">
        <f>IF(P1948="-",0,P1948/(1+'General inputs'!$H$30)^'MP Calculations'!$C$40)</f>
        <v>481.72690362509962</v>
      </c>
    </row>
    <row r="1949" spans="3:17">
      <c r="C1949" s="159"/>
      <c r="D1949" s="165" t="s">
        <v>278</v>
      </c>
      <c r="E1949" s="162">
        <v>29826</v>
      </c>
      <c r="F1949" s="166" t="str">
        <f t="shared" si="96"/>
        <v>Date check - OK</v>
      </c>
      <c r="G1949" s="68"/>
      <c r="H1949" s="162" t="s">
        <v>279</v>
      </c>
      <c r="I1949" s="173">
        <v>150735.53351548137</v>
      </c>
      <c r="J1949" s="168">
        <f>IFERROR(MIN('MP Calculations'!$E$30/I1949,1),"-")</f>
        <v>0.24630200300931615</v>
      </c>
      <c r="K1949" s="12"/>
      <c r="L1949" s="159">
        <v>3.5796350000000001</v>
      </c>
      <c r="M1949" s="187" t="s">
        <v>280</v>
      </c>
      <c r="N1949" s="272">
        <v>192.78728599999999</v>
      </c>
      <c r="O1949" s="186">
        <f t="shared" si="97"/>
        <v>690.10811652061</v>
      </c>
      <c r="P1949" s="186">
        <f t="shared" si="98"/>
        <v>169.97501139201279</v>
      </c>
      <c r="Q1949" s="215">
        <f>IF(P1949="-",0,P1949/(1+'General inputs'!$H$30)^'MP Calculations'!$C$40)</f>
        <v>377.56362402673994</v>
      </c>
    </row>
    <row r="1950" spans="3:17">
      <c r="C1950" s="159"/>
      <c r="D1950" s="165" t="s">
        <v>278</v>
      </c>
      <c r="E1950" s="162">
        <v>29826</v>
      </c>
      <c r="F1950" s="166" t="str">
        <f t="shared" si="96"/>
        <v>Date check - OK</v>
      </c>
      <c r="G1950" s="68"/>
      <c r="H1950" s="162" t="s">
        <v>279</v>
      </c>
      <c r="I1950" s="173">
        <v>150735.53351548137</v>
      </c>
      <c r="J1950" s="168">
        <f>IFERROR(MIN('MP Calculations'!$E$30/I1950,1),"-")</f>
        <v>0.24630200300931615</v>
      </c>
      <c r="K1950" s="12"/>
      <c r="L1950" s="159">
        <v>3.8721390000000002</v>
      </c>
      <c r="M1950" s="187" t="s">
        <v>280</v>
      </c>
      <c r="N1950" s="272">
        <v>192.78728599999999</v>
      </c>
      <c r="O1950" s="186">
        <f t="shared" si="97"/>
        <v>746.49916882475407</v>
      </c>
      <c r="P1950" s="186">
        <f t="shared" si="98"/>
        <v>183.86424052632657</v>
      </c>
      <c r="Q1950" s="215">
        <f>IF(P1950="-",0,P1950/(1+'General inputs'!$H$30)^'MP Calculations'!$C$40)</f>
        <v>408.41561599863581</v>
      </c>
    </row>
    <row r="1951" spans="3:17">
      <c r="C1951" s="159"/>
      <c r="D1951" s="165" t="s">
        <v>278</v>
      </c>
      <c r="E1951" s="162">
        <v>29859</v>
      </c>
      <c r="F1951" s="166" t="str">
        <f t="shared" si="96"/>
        <v>Date check - OK</v>
      </c>
      <c r="G1951" s="68"/>
      <c r="H1951" s="162" t="s">
        <v>279</v>
      </c>
      <c r="I1951" s="173">
        <v>150735.53351548137</v>
      </c>
      <c r="J1951" s="168">
        <f>IFERROR(MIN('MP Calculations'!$E$30/I1951,1),"-")</f>
        <v>0.24630200300931615</v>
      </c>
      <c r="K1951" s="12"/>
      <c r="L1951" s="159">
        <v>8.0991269999999993</v>
      </c>
      <c r="M1951" s="187" t="s">
        <v>280</v>
      </c>
      <c r="N1951" s="272">
        <v>192.78728599999999</v>
      </c>
      <c r="O1951" s="186">
        <f t="shared" si="97"/>
        <v>1561.4087132993218</v>
      </c>
      <c r="P1951" s="186">
        <f t="shared" si="98"/>
        <v>384.57809360182199</v>
      </c>
      <c r="Q1951" s="215">
        <f>IF(P1951="-",0,P1951/(1+'General inputs'!$H$30)^'MP Calculations'!$C$40)</f>
        <v>854.2590911008574</v>
      </c>
    </row>
    <row r="1952" spans="3:17">
      <c r="C1952" s="159"/>
      <c r="D1952" s="165" t="s">
        <v>278</v>
      </c>
      <c r="E1952" s="162">
        <v>29859</v>
      </c>
      <c r="F1952" s="166" t="str">
        <f t="shared" si="96"/>
        <v>Date check - OK</v>
      </c>
      <c r="G1952" s="68"/>
      <c r="H1952" s="162" t="s">
        <v>279</v>
      </c>
      <c r="I1952" s="173">
        <v>150735.53351548137</v>
      </c>
      <c r="J1952" s="168">
        <f>IFERROR(MIN('MP Calculations'!$E$30/I1952,1),"-")</f>
        <v>0.24630200300931615</v>
      </c>
      <c r="K1952" s="12"/>
      <c r="L1952" s="159">
        <v>3.6987320000000001</v>
      </c>
      <c r="M1952" s="187" t="s">
        <v>280</v>
      </c>
      <c r="N1952" s="272">
        <v>192.78728599999999</v>
      </c>
      <c r="O1952" s="186">
        <f t="shared" si="97"/>
        <v>713.06850392135198</v>
      </c>
      <c r="P1952" s="186">
        <f t="shared" si="98"/>
        <v>175.63020079868539</v>
      </c>
      <c r="Q1952" s="215">
        <f>IF(P1952="-",0,P1952/(1+'General inputs'!$H$30)^'MP Calculations'!$C$40)</f>
        <v>390.1254340801986</v>
      </c>
    </row>
    <row r="1953" spans="3:17">
      <c r="C1953" s="159"/>
      <c r="D1953" s="165" t="s">
        <v>278</v>
      </c>
      <c r="E1953" s="162">
        <v>29859</v>
      </c>
      <c r="F1953" s="166" t="str">
        <f t="shared" si="96"/>
        <v>Date check - OK</v>
      </c>
      <c r="G1953" s="68"/>
      <c r="H1953" s="162" t="s">
        <v>279</v>
      </c>
      <c r="I1953" s="173">
        <v>150735.53351548137</v>
      </c>
      <c r="J1953" s="168">
        <f>IFERROR(MIN('MP Calculations'!$E$30/I1953,1),"-")</f>
        <v>0.24630200300931615</v>
      </c>
      <c r="K1953" s="12"/>
      <c r="L1953" s="159">
        <v>28.711573000000001</v>
      </c>
      <c r="M1953" s="187" t="s">
        <v>280</v>
      </c>
      <c r="N1953" s="272">
        <v>192.78728599999999</v>
      </c>
      <c r="O1953" s="186">
        <f t="shared" si="97"/>
        <v>5535.2262354608783</v>
      </c>
      <c r="P1953" s="186">
        <f t="shared" si="98"/>
        <v>1363.3373089037309</v>
      </c>
      <c r="Q1953" s="215">
        <f>IF(P1953="-",0,P1953/(1+'General inputs'!$H$30)^'MP Calculations'!$C$40)</f>
        <v>3028.3661751514605</v>
      </c>
    </row>
    <row r="1954" spans="3:17">
      <c r="C1954" s="159"/>
      <c r="D1954" s="165" t="s">
        <v>278</v>
      </c>
      <c r="E1954" s="162">
        <v>29859</v>
      </c>
      <c r="F1954" s="166" t="str">
        <f t="shared" si="96"/>
        <v>Date check - OK</v>
      </c>
      <c r="G1954" s="68"/>
      <c r="H1954" s="162" t="s">
        <v>279</v>
      </c>
      <c r="I1954" s="173">
        <v>150735.53351548137</v>
      </c>
      <c r="J1954" s="168">
        <f>IFERROR(MIN('MP Calculations'!$E$30/I1954,1),"-")</f>
        <v>0.24630200300931615</v>
      </c>
      <c r="K1954" s="12"/>
      <c r="L1954" s="159">
        <v>22.788530999999999</v>
      </c>
      <c r="M1954" s="187" t="s">
        <v>280</v>
      </c>
      <c r="N1954" s="272">
        <v>192.78728599999999</v>
      </c>
      <c r="O1954" s="186">
        <f t="shared" si="97"/>
        <v>4393.3390434168659</v>
      </c>
      <c r="P1954" s="186">
        <f t="shared" si="98"/>
        <v>1082.0882062926071</v>
      </c>
      <c r="Q1954" s="215">
        <f>IF(P1954="-",0,P1954/(1+'General inputs'!$H$30)^'MP Calculations'!$C$40)</f>
        <v>2403.6306356948985</v>
      </c>
    </row>
    <row r="1955" spans="3:17">
      <c r="C1955" s="159"/>
      <c r="D1955" s="165" t="s">
        <v>278</v>
      </c>
      <c r="E1955" s="162">
        <v>29867</v>
      </c>
      <c r="F1955" s="166" t="str">
        <f t="shared" si="96"/>
        <v>Date check - OK</v>
      </c>
      <c r="G1955" s="68"/>
      <c r="H1955" s="162" t="s">
        <v>279</v>
      </c>
      <c r="I1955" s="173">
        <v>150735.53351548137</v>
      </c>
      <c r="J1955" s="168">
        <f>IFERROR(MIN('MP Calculations'!$E$30/I1955,1),"-")</f>
        <v>0.24630200300931615</v>
      </c>
      <c r="K1955" s="12"/>
      <c r="L1955" s="159">
        <v>57.431522999999999</v>
      </c>
      <c r="M1955" s="187" t="s">
        <v>280</v>
      </c>
      <c r="N1955" s="272">
        <v>192.78728599999999</v>
      </c>
      <c r="O1955" s="186">
        <f t="shared" si="97"/>
        <v>11072.067450016577</v>
      </c>
      <c r="P1955" s="186">
        <f t="shared" si="98"/>
        <v>2727.0723903933344</v>
      </c>
      <c r="Q1955" s="215">
        <f>IF(P1955="-",0,P1955/(1+'General inputs'!$H$30)^'MP Calculations'!$C$40)</f>
        <v>6057.615918174637</v>
      </c>
    </row>
    <row r="1956" spans="3:17">
      <c r="C1956" s="159"/>
      <c r="D1956" s="165" t="s">
        <v>278</v>
      </c>
      <c r="E1956" s="162">
        <v>29867</v>
      </c>
      <c r="F1956" s="166" t="str">
        <f t="shared" si="96"/>
        <v>Date check - OK</v>
      </c>
      <c r="G1956" s="68"/>
      <c r="H1956" s="162" t="s">
        <v>279</v>
      </c>
      <c r="I1956" s="173">
        <v>150735.53351548137</v>
      </c>
      <c r="J1956" s="168">
        <f>IFERROR(MIN('MP Calculations'!$E$30/I1956,1),"-")</f>
        <v>0.24630200300931615</v>
      </c>
      <c r="K1956" s="12"/>
      <c r="L1956" s="159">
        <v>4.4832219999999996</v>
      </c>
      <c r="M1956" s="187" t="s">
        <v>280</v>
      </c>
      <c r="N1956" s="272">
        <v>192.78728599999999</v>
      </c>
      <c r="O1956" s="186">
        <f t="shared" si="97"/>
        <v>864.30820191549185</v>
      </c>
      <c r="P1956" s="186">
        <f t="shared" si="98"/>
        <v>212.8808413491661</v>
      </c>
      <c r="Q1956" s="215">
        <f>IF(P1956="-",0,P1956/(1+'General inputs'!$H$30)^'MP Calculations'!$C$40)</f>
        <v>472.86987238542724</v>
      </c>
    </row>
    <row r="1957" spans="3:17">
      <c r="C1957" s="159"/>
      <c r="D1957" s="165" t="s">
        <v>278</v>
      </c>
      <c r="E1957" s="162">
        <v>29867</v>
      </c>
      <c r="F1957" s="166" t="str">
        <f t="shared" si="96"/>
        <v>Date check - OK</v>
      </c>
      <c r="G1957" s="68"/>
      <c r="H1957" s="162" t="s">
        <v>279</v>
      </c>
      <c r="I1957" s="173">
        <v>150735.53351548137</v>
      </c>
      <c r="J1957" s="168">
        <f>IFERROR(MIN('MP Calculations'!$E$30/I1957,1),"-")</f>
        <v>0.24630200300931615</v>
      </c>
      <c r="K1957" s="12"/>
      <c r="L1957" s="159">
        <v>5.2651219999999999</v>
      </c>
      <c r="M1957" s="187" t="s">
        <v>280</v>
      </c>
      <c r="N1957" s="272">
        <v>192.78728599999999</v>
      </c>
      <c r="O1957" s="186">
        <f t="shared" si="97"/>
        <v>1015.0485808388919</v>
      </c>
      <c r="P1957" s="186">
        <f t="shared" si="98"/>
        <v>250.00849861238285</v>
      </c>
      <c r="Q1957" s="215">
        <f>IF(P1957="-",0,P1957/(1+'General inputs'!$H$30)^'MP Calculations'!$C$40)</f>
        <v>555.34112926678756</v>
      </c>
    </row>
    <row r="1958" spans="3:17">
      <c r="C1958" s="159"/>
      <c r="D1958" s="165" t="s">
        <v>278</v>
      </c>
      <c r="E1958" s="162">
        <v>29867</v>
      </c>
      <c r="F1958" s="166" t="str">
        <f t="shared" si="96"/>
        <v>Date check - OK</v>
      </c>
      <c r="G1958" s="68"/>
      <c r="H1958" s="162" t="s">
        <v>279</v>
      </c>
      <c r="I1958" s="173">
        <v>150735.53351548137</v>
      </c>
      <c r="J1958" s="168">
        <f>IFERROR(MIN('MP Calculations'!$E$30/I1958,1),"-")</f>
        <v>0.24630200300931615</v>
      </c>
      <c r="K1958" s="12"/>
      <c r="L1958" s="159">
        <v>0.70060299999999998</v>
      </c>
      <c r="M1958" s="187" t="s">
        <v>280</v>
      </c>
      <c r="N1958" s="272">
        <v>192.78728599999999</v>
      </c>
      <c r="O1958" s="186">
        <f t="shared" si="97"/>
        <v>135.06735093345799</v>
      </c>
      <c r="P1958" s="186">
        <f t="shared" si="98"/>
        <v>33.267359076072928</v>
      </c>
      <c r="Q1958" s="215">
        <f>IF(P1958="-",0,P1958/(1+'General inputs'!$H$30)^'MP Calculations'!$C$40)</f>
        <v>73.896418960035319</v>
      </c>
    </row>
    <row r="1959" spans="3:17">
      <c r="C1959" s="159"/>
      <c r="D1959" s="165" t="s">
        <v>282</v>
      </c>
      <c r="E1959" s="162">
        <v>29931</v>
      </c>
      <c r="F1959" s="166" t="str">
        <f t="shared" si="96"/>
        <v>Date check - OK</v>
      </c>
      <c r="G1959" s="68"/>
      <c r="H1959" s="162" t="s">
        <v>279</v>
      </c>
      <c r="I1959" s="173">
        <v>150735.53351548137</v>
      </c>
      <c r="J1959" s="168">
        <f>IFERROR(MIN('MP Calculations'!$E$30/I1959,1),"-")</f>
        <v>0.24630200300931615</v>
      </c>
      <c r="K1959" s="12"/>
      <c r="L1959" s="159">
        <v>13.185758999999999</v>
      </c>
      <c r="M1959" s="187" t="s">
        <v>280</v>
      </c>
      <c r="N1959" s="272">
        <v>237.97403299999999</v>
      </c>
      <c r="O1959" s="186">
        <f t="shared" si="97"/>
        <v>3137.8682473960466</v>
      </c>
      <c r="P1959" s="186">
        <f t="shared" si="98"/>
        <v>772.86323451297869</v>
      </c>
      <c r="Q1959" s="215">
        <f>IF(P1959="-",0,P1959/(1+'General inputs'!$H$30)^'MP Calculations'!$C$40)</f>
        <v>1716.7526056330682</v>
      </c>
    </row>
    <row r="1960" spans="3:17">
      <c r="C1960" s="159"/>
      <c r="D1960" s="165" t="s">
        <v>278</v>
      </c>
      <c r="E1960" s="162">
        <v>29931</v>
      </c>
      <c r="F1960" s="166" t="str">
        <f t="shared" si="96"/>
        <v>Date check - OK</v>
      </c>
      <c r="G1960" s="68"/>
      <c r="H1960" s="162" t="s">
        <v>279</v>
      </c>
      <c r="I1960" s="173">
        <v>150735.53351548137</v>
      </c>
      <c r="J1960" s="168">
        <f>IFERROR(MIN('MP Calculations'!$E$30/I1960,1),"-")</f>
        <v>0.24630200300931615</v>
      </c>
      <c r="K1960" s="12"/>
      <c r="L1960" s="159">
        <v>2.0860780000000001</v>
      </c>
      <c r="M1960" s="187" t="s">
        <v>280</v>
      </c>
      <c r="N1960" s="272">
        <v>192.78728599999999</v>
      </c>
      <c r="O1960" s="186">
        <f t="shared" si="97"/>
        <v>402.16931600430803</v>
      </c>
      <c r="P1960" s="186">
        <f t="shared" si="98"/>
        <v>99.055108080747701</v>
      </c>
      <c r="Q1960" s="215">
        <f>IF(P1960="-",0,P1960/(1+'General inputs'!$H$30)^'MP Calculations'!$C$40)</f>
        <v>220.03002252532835</v>
      </c>
    </row>
    <row r="1961" spans="3:17">
      <c r="C1961" s="159"/>
      <c r="D1961" s="165" t="s">
        <v>278</v>
      </c>
      <c r="E1961" s="162">
        <v>29931</v>
      </c>
      <c r="F1961" s="166" t="str">
        <f t="shared" si="96"/>
        <v>Date check - OK</v>
      </c>
      <c r="G1961" s="68"/>
      <c r="H1961" s="162" t="s">
        <v>279</v>
      </c>
      <c r="I1961" s="173">
        <v>150735.53351548137</v>
      </c>
      <c r="J1961" s="168">
        <f>IFERROR(MIN('MP Calculations'!$E$30/I1961,1),"-")</f>
        <v>0.24630200300931615</v>
      </c>
      <c r="K1961" s="12"/>
      <c r="L1961" s="159">
        <v>0.70037799999999995</v>
      </c>
      <c r="M1961" s="187" t="s">
        <v>280</v>
      </c>
      <c r="N1961" s="272">
        <v>192.78728599999999</v>
      </c>
      <c r="O1961" s="186">
        <f t="shared" si="97"/>
        <v>135.02397379410797</v>
      </c>
      <c r="P1961" s="186">
        <f t="shared" si="98"/>
        <v>33.256675199766207</v>
      </c>
      <c r="Q1961" s="215">
        <f>IF(P1961="-",0,P1961/(1+'General inputs'!$H$30)^'MP Calculations'!$C$40)</f>
        <v>73.87268698305833</v>
      </c>
    </row>
    <row r="1962" spans="3:17">
      <c r="C1962" s="159"/>
      <c r="D1962" s="165" t="s">
        <v>282</v>
      </c>
      <c r="E1962" s="162">
        <v>29931</v>
      </c>
      <c r="F1962" s="166" t="str">
        <f t="shared" si="96"/>
        <v>Date check - OK</v>
      </c>
      <c r="G1962" s="68"/>
      <c r="H1962" s="162" t="s">
        <v>279</v>
      </c>
      <c r="I1962" s="173">
        <v>150735.53351548137</v>
      </c>
      <c r="J1962" s="168">
        <f>IFERROR(MIN('MP Calculations'!$E$30/I1962,1),"-")</f>
        <v>0.24630200300931615</v>
      </c>
      <c r="K1962" s="12"/>
      <c r="L1962" s="159">
        <v>46.944307999999999</v>
      </c>
      <c r="M1962" s="187" t="s">
        <v>280</v>
      </c>
      <c r="N1962" s="272">
        <v>237.97403299999999</v>
      </c>
      <c r="O1962" s="186">
        <f t="shared" si="97"/>
        <v>11171.526301154163</v>
      </c>
      <c r="P1962" s="186">
        <f t="shared" si="98"/>
        <v>2751.5693046455272</v>
      </c>
      <c r="Q1962" s="215">
        <f>IF(P1962="-",0,P1962/(1+'General inputs'!$H$30)^'MP Calculations'!$C$40)</f>
        <v>6112.0306444734269</v>
      </c>
    </row>
    <row r="1963" spans="3:17">
      <c r="C1963" s="159"/>
      <c r="D1963" s="165" t="s">
        <v>282</v>
      </c>
      <c r="E1963" s="162">
        <v>29931</v>
      </c>
      <c r="F1963" s="166" t="str">
        <f t="shared" si="96"/>
        <v>Date check - OK</v>
      </c>
      <c r="G1963" s="68"/>
      <c r="H1963" s="162" t="s">
        <v>279</v>
      </c>
      <c r="I1963" s="173">
        <v>150735.53351548137</v>
      </c>
      <c r="J1963" s="168">
        <f>IFERROR(MIN('MP Calculations'!$E$30/I1963,1),"-")</f>
        <v>0.24630200300931615</v>
      </c>
      <c r="K1963" s="12"/>
      <c r="L1963" s="159">
        <v>7.2001710000000001</v>
      </c>
      <c r="M1963" s="187" t="s">
        <v>280</v>
      </c>
      <c r="N1963" s="272">
        <v>237.97403299999999</v>
      </c>
      <c r="O1963" s="186">
        <f t="shared" si="97"/>
        <v>1713.453731159643</v>
      </c>
      <c r="P1963" s="186">
        <f t="shared" si="98"/>
        <v>422.02708604840637</v>
      </c>
      <c r="Q1963" s="215">
        <f>IF(P1963="-",0,P1963/(1+'General inputs'!$H$30)^'MP Calculations'!$C$40)</f>
        <v>937.44412629213502</v>
      </c>
    </row>
    <row r="1964" spans="3:17">
      <c r="C1964" s="159"/>
      <c r="D1964" s="165" t="s">
        <v>278</v>
      </c>
      <c r="E1964" s="162">
        <v>29931</v>
      </c>
      <c r="F1964" s="166" t="str">
        <f t="shared" si="96"/>
        <v>Date check - OK</v>
      </c>
      <c r="G1964" s="68"/>
      <c r="H1964" s="162" t="s">
        <v>279</v>
      </c>
      <c r="I1964" s="173">
        <v>150735.53351548137</v>
      </c>
      <c r="J1964" s="168">
        <f>IFERROR(MIN('MP Calculations'!$E$30/I1964,1),"-")</f>
        <v>0.24630200300931615</v>
      </c>
      <c r="K1964" s="12"/>
      <c r="L1964" s="159">
        <v>0.59961100000000001</v>
      </c>
      <c r="M1964" s="187" t="s">
        <v>280</v>
      </c>
      <c r="N1964" s="272">
        <v>192.78728599999999</v>
      </c>
      <c r="O1964" s="186">
        <f t="shared" si="97"/>
        <v>115.597377345746</v>
      </c>
      <c r="P1964" s="186">
        <f t="shared" si="98"/>
        <v>28.471865582880984</v>
      </c>
      <c r="Q1964" s="215">
        <f>IF(P1964="-",0,P1964/(1+'General inputs'!$H$30)^'MP Calculations'!$C$40)</f>
        <v>63.244241987324834</v>
      </c>
    </row>
    <row r="1965" spans="3:17">
      <c r="C1965" s="159"/>
      <c r="D1965" s="165" t="s">
        <v>282</v>
      </c>
      <c r="E1965" s="162">
        <v>29931</v>
      </c>
      <c r="F1965" s="166" t="str">
        <f t="shared" si="96"/>
        <v>Date check - OK</v>
      </c>
      <c r="G1965" s="68"/>
      <c r="H1965" s="162" t="s">
        <v>279</v>
      </c>
      <c r="I1965" s="173">
        <v>150735.53351548137</v>
      </c>
      <c r="J1965" s="168">
        <f>IFERROR(MIN('MP Calculations'!$E$30/I1965,1),"-")</f>
        <v>0.24630200300931615</v>
      </c>
      <c r="K1965" s="12"/>
      <c r="L1965" s="159">
        <v>15.668416000000001</v>
      </c>
      <c r="M1965" s="187" t="s">
        <v>280</v>
      </c>
      <c r="N1965" s="272">
        <v>237.97403299999999</v>
      </c>
      <c r="O1965" s="186">
        <f t="shared" si="97"/>
        <v>3728.676146241728</v>
      </c>
      <c r="P1965" s="186">
        <f t="shared" si="98"/>
        <v>918.38040339239546</v>
      </c>
      <c r="Q1965" s="215">
        <f>IF(P1965="-",0,P1965/(1+'General inputs'!$H$30)^'MP Calculations'!$C$40)</f>
        <v>2039.9882929866124</v>
      </c>
    </row>
    <row r="1966" spans="3:17">
      <c r="C1966" s="159"/>
      <c r="D1966" s="165" t="s">
        <v>282</v>
      </c>
      <c r="E1966" s="162">
        <v>29931</v>
      </c>
      <c r="F1966" s="166" t="str">
        <f t="shared" si="96"/>
        <v>Date check - OK</v>
      </c>
      <c r="G1966" s="68"/>
      <c r="H1966" s="162" t="s">
        <v>279</v>
      </c>
      <c r="I1966" s="173">
        <v>150735.53351548137</v>
      </c>
      <c r="J1966" s="168">
        <f>IFERROR(MIN('MP Calculations'!$E$30/I1966,1),"-")</f>
        <v>0.24630200300931615</v>
      </c>
      <c r="K1966" s="12"/>
      <c r="L1966" s="159">
        <v>3.328268</v>
      </c>
      <c r="M1966" s="187" t="s">
        <v>280</v>
      </c>
      <c r="N1966" s="272">
        <v>237.97403299999999</v>
      </c>
      <c r="O1966" s="186">
        <f t="shared" si="97"/>
        <v>792.04135886484403</v>
      </c>
      <c r="P1966" s="186">
        <f t="shared" si="98"/>
        <v>195.08137315463168</v>
      </c>
      <c r="Q1966" s="215">
        <f>IF(P1966="-",0,P1966/(1+'General inputs'!$H$30)^'MP Calculations'!$C$40)</f>
        <v>433.33210937991225</v>
      </c>
    </row>
    <row r="1967" spans="3:17">
      <c r="C1967" s="159"/>
      <c r="D1967" s="165" t="s">
        <v>278</v>
      </c>
      <c r="E1967" s="162">
        <v>29931</v>
      </c>
      <c r="F1967" s="166" t="str">
        <f t="shared" si="96"/>
        <v>Date check - OK</v>
      </c>
      <c r="G1967" s="68"/>
      <c r="H1967" s="162" t="s">
        <v>279</v>
      </c>
      <c r="I1967" s="173">
        <v>150735.53351548137</v>
      </c>
      <c r="J1967" s="168">
        <f>IFERROR(MIN('MP Calculations'!$E$30/I1967,1),"-")</f>
        <v>0.24630200300931615</v>
      </c>
      <c r="K1967" s="12"/>
      <c r="L1967" s="159">
        <v>75.660910999999999</v>
      </c>
      <c r="M1967" s="187" t="s">
        <v>280</v>
      </c>
      <c r="N1967" s="272">
        <v>192.78728599999999</v>
      </c>
      <c r="O1967" s="186">
        <f t="shared" si="97"/>
        <v>14586.461687977546</v>
      </c>
      <c r="P1967" s="186">
        <f t="shared" si="98"/>
        <v>3592.6747305675203</v>
      </c>
      <c r="Q1967" s="215">
        <f>IF(P1967="-",0,P1967/(1+'General inputs'!$H$30)^'MP Calculations'!$C$40)</f>
        <v>7980.3688795993539</v>
      </c>
    </row>
    <row r="1968" spans="3:17">
      <c r="C1968" s="159"/>
      <c r="D1968" s="165" t="s">
        <v>278</v>
      </c>
      <c r="E1968" s="162">
        <v>29931</v>
      </c>
      <c r="F1968" s="166" t="str">
        <f t="shared" si="96"/>
        <v>Date check - OK</v>
      </c>
      <c r="G1968" s="68"/>
      <c r="H1968" s="162" t="s">
        <v>279</v>
      </c>
      <c r="I1968" s="173">
        <v>150735.53351548137</v>
      </c>
      <c r="J1968" s="168">
        <f>IFERROR(MIN('MP Calculations'!$E$30/I1968,1),"-")</f>
        <v>0.24630200300931615</v>
      </c>
      <c r="K1968" s="12"/>
      <c r="L1968" s="159">
        <v>103.929349</v>
      </c>
      <c r="M1968" s="187" t="s">
        <v>280</v>
      </c>
      <c r="N1968" s="272">
        <v>192.78728599999999</v>
      </c>
      <c r="O1968" s="186">
        <f t="shared" si="97"/>
        <v>20036.257129456815</v>
      </c>
      <c r="P1968" s="186">
        <f t="shared" si="98"/>
        <v>4934.9702637949049</v>
      </c>
      <c r="Q1968" s="215">
        <f>IF(P1968="-",0,P1968/(1+'General inputs'!$H$30)^'MP Calculations'!$C$40)</f>
        <v>10961.995189783273</v>
      </c>
    </row>
    <row r="1969" spans="3:17">
      <c r="C1969" s="159"/>
      <c r="D1969" s="165" t="s">
        <v>282</v>
      </c>
      <c r="E1969" s="162">
        <v>29931</v>
      </c>
      <c r="F1969" s="166" t="str">
        <f t="shared" si="96"/>
        <v>Date check - OK</v>
      </c>
      <c r="G1969" s="68"/>
      <c r="H1969" s="162" t="s">
        <v>279</v>
      </c>
      <c r="I1969" s="173">
        <v>150735.53351548137</v>
      </c>
      <c r="J1969" s="168">
        <f>IFERROR(MIN('MP Calculations'!$E$30/I1969,1),"-")</f>
        <v>0.24630200300931615</v>
      </c>
      <c r="K1969" s="12"/>
      <c r="L1969" s="159">
        <v>0.81101000000000001</v>
      </c>
      <c r="M1969" s="187" t="s">
        <v>280</v>
      </c>
      <c r="N1969" s="272">
        <v>237.97403299999999</v>
      </c>
      <c r="O1969" s="186">
        <f t="shared" si="97"/>
        <v>192.99932050332998</v>
      </c>
      <c r="P1969" s="186">
        <f t="shared" si="98"/>
        <v>47.536119219407155</v>
      </c>
      <c r="Q1969" s="215">
        <f>IF(P1969="-",0,P1969/(1+'General inputs'!$H$30)^'MP Calculations'!$C$40)</f>
        <v>105.59145898954128</v>
      </c>
    </row>
    <row r="1970" spans="3:17">
      <c r="C1970" s="159"/>
      <c r="D1970" s="165" t="s">
        <v>282</v>
      </c>
      <c r="E1970" s="162">
        <v>29931</v>
      </c>
      <c r="F1970" s="166" t="str">
        <f t="shared" si="96"/>
        <v>Date check - OK</v>
      </c>
      <c r="G1970" s="68"/>
      <c r="H1970" s="162" t="s">
        <v>279</v>
      </c>
      <c r="I1970" s="173">
        <v>150735.53351548137</v>
      </c>
      <c r="J1970" s="168">
        <f>IFERROR(MIN('MP Calculations'!$E$30/I1970,1),"-")</f>
        <v>0.24630200300931615</v>
      </c>
      <c r="K1970" s="12"/>
      <c r="L1970" s="159">
        <v>6.1478200000000003</v>
      </c>
      <c r="M1970" s="187" t="s">
        <v>280</v>
      </c>
      <c r="N1970" s="272">
        <v>237.97403299999999</v>
      </c>
      <c r="O1970" s="186">
        <f t="shared" si="97"/>
        <v>1463.0215195580599</v>
      </c>
      <c r="P1970" s="186">
        <f t="shared" si="98"/>
        <v>360.34513071288359</v>
      </c>
      <c r="Q1970" s="215">
        <f>IF(P1970="-",0,P1970/(1+'General inputs'!$H$30)^'MP Calculations'!$C$40)</f>
        <v>800.43067706326894</v>
      </c>
    </row>
    <row r="1971" spans="3:17">
      <c r="C1971" s="159"/>
      <c r="D1971" s="165" t="s">
        <v>282</v>
      </c>
      <c r="E1971" s="162">
        <v>29931</v>
      </c>
      <c r="F1971" s="166" t="str">
        <f t="shared" si="96"/>
        <v>Date check - OK</v>
      </c>
      <c r="G1971" s="68"/>
      <c r="H1971" s="162" t="s">
        <v>279</v>
      </c>
      <c r="I1971" s="173">
        <v>150735.53351548137</v>
      </c>
      <c r="J1971" s="168">
        <f>IFERROR(MIN('MP Calculations'!$E$30/I1971,1),"-")</f>
        <v>0.24630200300931615</v>
      </c>
      <c r="K1971" s="12"/>
      <c r="L1971" s="159">
        <v>185.76153500000001</v>
      </c>
      <c r="M1971" s="187" t="s">
        <v>280</v>
      </c>
      <c r="N1971" s="272">
        <v>237.97403299999999</v>
      </c>
      <c r="O1971" s="186">
        <f t="shared" si="97"/>
        <v>44206.421660220658</v>
      </c>
      <c r="P1971" s="186">
        <f t="shared" si="98"/>
        <v>10888.130200786767</v>
      </c>
      <c r="Q1971" s="215">
        <f>IF(P1971="-",0,P1971/(1+'General inputs'!$H$30)^'MP Calculations'!$C$40)</f>
        <v>24185.683906224014</v>
      </c>
    </row>
    <row r="1972" spans="3:17">
      <c r="C1972" s="159"/>
      <c r="D1972" s="165" t="s">
        <v>282</v>
      </c>
      <c r="E1972" s="162">
        <v>29931</v>
      </c>
      <c r="F1972" s="166" t="str">
        <f t="shared" si="96"/>
        <v>Date check - OK</v>
      </c>
      <c r="G1972" s="68"/>
      <c r="H1972" s="162" t="s">
        <v>279</v>
      </c>
      <c r="I1972" s="173">
        <v>150735.53351548137</v>
      </c>
      <c r="J1972" s="168">
        <f>IFERROR(MIN('MP Calculations'!$E$30/I1972,1),"-")</f>
        <v>0.24630200300931615</v>
      </c>
      <c r="K1972" s="12"/>
      <c r="L1972" s="159">
        <v>165.202316</v>
      </c>
      <c r="M1972" s="187" t="s">
        <v>280</v>
      </c>
      <c r="N1972" s="272">
        <v>237.97403299999999</v>
      </c>
      <c r="O1972" s="186">
        <f t="shared" si="97"/>
        <v>39313.861399460424</v>
      </c>
      <c r="P1972" s="186">
        <f t="shared" si="98"/>
        <v>9683.0828087177397</v>
      </c>
      <c r="Q1972" s="215">
        <f>IF(P1972="-",0,P1972/(1+'General inputs'!$H$30)^'MP Calculations'!$C$40)</f>
        <v>21508.925383030095</v>
      </c>
    </row>
    <row r="1973" spans="3:17">
      <c r="C1973" s="159"/>
      <c r="D1973" s="165" t="s">
        <v>278</v>
      </c>
      <c r="E1973" s="162">
        <v>29943</v>
      </c>
      <c r="F1973" s="166" t="str">
        <f t="shared" si="96"/>
        <v>Date check - OK</v>
      </c>
      <c r="G1973" s="68"/>
      <c r="H1973" s="162" t="s">
        <v>279</v>
      </c>
      <c r="I1973" s="173">
        <v>150735.53351548137</v>
      </c>
      <c r="J1973" s="168">
        <f>IFERROR(MIN('MP Calculations'!$E$30/I1973,1),"-")</f>
        <v>0.24630200300931615</v>
      </c>
      <c r="K1973" s="12"/>
      <c r="L1973" s="159">
        <v>50.645384999999997</v>
      </c>
      <c r="M1973" s="187" t="s">
        <v>280</v>
      </c>
      <c r="N1973" s="272">
        <v>192.78728599999999</v>
      </c>
      <c r="O1973" s="186">
        <f t="shared" si="97"/>
        <v>9763.7863225751098</v>
      </c>
      <c r="P1973" s="186">
        <f t="shared" si="98"/>
        <v>2404.8401282052146</v>
      </c>
      <c r="Q1973" s="215">
        <f>IF(P1973="-",0,P1973/(1+'General inputs'!$H$30)^'MP Calculations'!$C$40)</f>
        <v>5341.8449369361661</v>
      </c>
    </row>
    <row r="1974" spans="3:17">
      <c r="C1974" s="159"/>
      <c r="D1974" s="165" t="s">
        <v>278</v>
      </c>
      <c r="E1974" s="162">
        <v>29943</v>
      </c>
      <c r="F1974" s="166" t="str">
        <f t="shared" si="96"/>
        <v>Date check - OK</v>
      </c>
      <c r="G1974" s="68"/>
      <c r="H1974" s="162" t="s">
        <v>279</v>
      </c>
      <c r="I1974" s="173">
        <v>150735.53351548137</v>
      </c>
      <c r="J1974" s="168">
        <f>IFERROR(MIN('MP Calculations'!$E$30/I1974,1),"-")</f>
        <v>0.24630200300931615</v>
      </c>
      <c r="K1974" s="12"/>
      <c r="L1974" s="159">
        <v>20.062548</v>
      </c>
      <c r="M1974" s="187" t="s">
        <v>280</v>
      </c>
      <c r="N1974" s="272">
        <v>192.78728599999999</v>
      </c>
      <c r="O1974" s="186">
        <f t="shared" si="97"/>
        <v>3867.8041791647279</v>
      </c>
      <c r="P1974" s="186">
        <f t="shared" si="98"/>
        <v>952.64791657607634</v>
      </c>
      <c r="Q1974" s="215">
        <f>IF(P1974="-",0,P1974/(1+'General inputs'!$H$30)^'MP Calculations'!$C$40)</f>
        <v>2116.1063432697533</v>
      </c>
    </row>
    <row r="1975" spans="3:17">
      <c r="C1975" s="159"/>
      <c r="D1975" s="165" t="s">
        <v>278</v>
      </c>
      <c r="E1975" s="162">
        <v>29943</v>
      </c>
      <c r="F1975" s="166" t="str">
        <f t="shared" si="96"/>
        <v>Date check - OK</v>
      </c>
      <c r="G1975" s="68"/>
      <c r="H1975" s="162" t="s">
        <v>279</v>
      </c>
      <c r="I1975" s="173">
        <v>150735.53351548137</v>
      </c>
      <c r="J1975" s="168">
        <f>IFERROR(MIN('MP Calculations'!$E$30/I1975,1),"-")</f>
        <v>0.24630200300931615</v>
      </c>
      <c r="K1975" s="12"/>
      <c r="L1975" s="159">
        <v>57.220292000000001</v>
      </c>
      <c r="M1975" s="187" t="s">
        <v>280</v>
      </c>
      <c r="N1975" s="272">
        <v>192.78728599999999</v>
      </c>
      <c r="O1975" s="186">
        <f t="shared" si="97"/>
        <v>11031.344798807511</v>
      </c>
      <c r="P1975" s="186">
        <f t="shared" si="98"/>
        <v>2717.0423198326916</v>
      </c>
      <c r="Q1975" s="215">
        <f>IF(P1975="-",0,P1975/(1+'General inputs'!$H$30)^'MP Calculations'!$C$40)</f>
        <v>6035.3362327131881</v>
      </c>
    </row>
    <row r="1976" spans="3:17">
      <c r="C1976" s="159"/>
      <c r="D1976" s="165" t="s">
        <v>278</v>
      </c>
      <c r="E1976" s="162">
        <v>29943</v>
      </c>
      <c r="F1976" s="166" t="str">
        <f t="shared" si="96"/>
        <v>Date check - OK</v>
      </c>
      <c r="G1976" s="68"/>
      <c r="H1976" s="162" t="s">
        <v>279</v>
      </c>
      <c r="I1976" s="173">
        <v>150735.53351548137</v>
      </c>
      <c r="J1976" s="168">
        <f>IFERROR(MIN('MP Calculations'!$E$30/I1976,1),"-")</f>
        <v>0.24630200300931615</v>
      </c>
      <c r="K1976" s="12"/>
      <c r="L1976" s="159">
        <v>0.69876199999999999</v>
      </c>
      <c r="M1976" s="187" t="s">
        <v>280</v>
      </c>
      <c r="N1976" s="272">
        <v>192.78728599999999</v>
      </c>
      <c r="O1976" s="186">
        <f t="shared" si="97"/>
        <v>134.712429539932</v>
      </c>
      <c r="P1976" s="186">
        <f t="shared" si="98"/>
        <v>33.179941225936624</v>
      </c>
      <c r="Q1976" s="215">
        <f>IF(P1976="-",0,P1976/(1+'General inputs'!$H$30)^'MP Calculations'!$C$40)</f>
        <v>73.702238650636971</v>
      </c>
    </row>
    <row r="1977" spans="3:17">
      <c r="C1977" s="159"/>
      <c r="D1977" s="165" t="s">
        <v>278</v>
      </c>
      <c r="E1977" s="162">
        <v>29943</v>
      </c>
      <c r="F1977" s="166" t="str">
        <f t="shared" si="96"/>
        <v>Date check - OK</v>
      </c>
      <c r="G1977" s="68"/>
      <c r="H1977" s="162" t="s">
        <v>279</v>
      </c>
      <c r="I1977" s="173">
        <v>150735.53351548137</v>
      </c>
      <c r="J1977" s="168">
        <f>IFERROR(MIN('MP Calculations'!$E$30/I1977,1),"-")</f>
        <v>0.24630200300931615</v>
      </c>
      <c r="K1977" s="12"/>
      <c r="L1977" s="159">
        <v>16.934208999999999</v>
      </c>
      <c r="M1977" s="187" t="s">
        <v>280</v>
      </c>
      <c r="N1977" s="272">
        <v>192.78728599999999</v>
      </c>
      <c r="O1977" s="186">
        <f t="shared" si="97"/>
        <v>3264.7001936667739</v>
      </c>
      <c r="P1977" s="186">
        <f t="shared" si="98"/>
        <v>804.10219692502881</v>
      </c>
      <c r="Q1977" s="215">
        <f>IF(P1977="-",0,P1977/(1+'General inputs'!$H$30)^'MP Calculations'!$C$40)</f>
        <v>1786.1433693843746</v>
      </c>
    </row>
    <row r="1978" spans="3:17">
      <c r="C1978" s="159"/>
      <c r="D1978" s="165" t="s">
        <v>278</v>
      </c>
      <c r="E1978" s="162">
        <v>29943</v>
      </c>
      <c r="F1978" s="166" t="str">
        <f t="shared" si="96"/>
        <v>Date check - OK</v>
      </c>
      <c r="G1978" s="68"/>
      <c r="H1978" s="162" t="s">
        <v>279</v>
      </c>
      <c r="I1978" s="173">
        <v>150735.53351548137</v>
      </c>
      <c r="J1978" s="168">
        <f>IFERROR(MIN('MP Calculations'!$E$30/I1978,1),"-")</f>
        <v>0.24630200300931615</v>
      </c>
      <c r="K1978" s="12"/>
      <c r="L1978" s="159">
        <v>6.2154299999999996</v>
      </c>
      <c r="M1978" s="187" t="s">
        <v>280</v>
      </c>
      <c r="N1978" s="272">
        <v>192.78728599999999</v>
      </c>
      <c r="O1978" s="186">
        <f t="shared" si="97"/>
        <v>1198.2558810229798</v>
      </c>
      <c r="P1978" s="186">
        <f t="shared" si="98"/>
        <v>295.13282361365276</v>
      </c>
      <c r="Q1978" s="215">
        <f>IF(P1978="-",0,P1978/(1+'General inputs'!$H$30)^'MP Calculations'!$C$40)</f>
        <v>655.57529627588281</v>
      </c>
    </row>
    <row r="1979" spans="3:17">
      <c r="C1979" s="159"/>
      <c r="D1979" s="165" t="s">
        <v>278</v>
      </c>
      <c r="E1979" s="162">
        <v>29943</v>
      </c>
      <c r="F1979" s="166" t="str">
        <f t="shared" si="96"/>
        <v>Date check - OK</v>
      </c>
      <c r="G1979" s="68"/>
      <c r="H1979" s="162" t="s">
        <v>279</v>
      </c>
      <c r="I1979" s="173">
        <v>150735.53351548137</v>
      </c>
      <c r="J1979" s="168">
        <f>IFERROR(MIN('MP Calculations'!$E$30/I1979,1),"-")</f>
        <v>0.24630200300931615</v>
      </c>
      <c r="K1979" s="12"/>
      <c r="L1979" s="159">
        <v>49.374938</v>
      </c>
      <c r="M1979" s="187" t="s">
        <v>280</v>
      </c>
      <c r="N1979" s="272">
        <v>192.78728599999999</v>
      </c>
      <c r="O1979" s="186">
        <f t="shared" si="97"/>
        <v>9518.860293438267</v>
      </c>
      <c r="P1979" s="186">
        <f t="shared" si="98"/>
        <v>2344.5143566396919</v>
      </c>
      <c r="Q1979" s="215">
        <f>IF(P1979="-",0,P1979/(1+'General inputs'!$H$30)^'MP Calculations'!$C$40)</f>
        <v>5207.8439638051341</v>
      </c>
    </row>
    <row r="1980" spans="3:17">
      <c r="C1980" s="159"/>
      <c r="D1980" s="165" t="s">
        <v>278</v>
      </c>
      <c r="E1980" s="162">
        <v>29943</v>
      </c>
      <c r="F1980" s="166" t="str">
        <f t="shared" si="96"/>
        <v>Date check - OK</v>
      </c>
      <c r="G1980" s="68"/>
      <c r="H1980" s="162" t="s">
        <v>279</v>
      </c>
      <c r="I1980" s="173">
        <v>150735.53351548137</v>
      </c>
      <c r="J1980" s="168">
        <f>IFERROR(MIN('MP Calculations'!$E$30/I1980,1),"-")</f>
        <v>0.24630200300931615</v>
      </c>
      <c r="K1980" s="12"/>
      <c r="L1980" s="159">
        <v>27.419260000000001</v>
      </c>
      <c r="M1980" s="187" t="s">
        <v>280</v>
      </c>
      <c r="N1980" s="272">
        <v>192.78728599999999</v>
      </c>
      <c r="O1980" s="186">
        <f t="shared" si="97"/>
        <v>5286.0847195283604</v>
      </c>
      <c r="P1980" s="186">
        <f t="shared" si="98"/>
        <v>1301.9732544967744</v>
      </c>
      <c r="Q1980" s="215">
        <f>IF(P1980="-",0,P1980/(1+'General inputs'!$H$30)^'MP Calculations'!$C$40)</f>
        <v>2892.058875760079</v>
      </c>
    </row>
    <row r="1981" spans="3:17">
      <c r="C1981" s="159"/>
      <c r="D1981" s="165" t="s">
        <v>278</v>
      </c>
      <c r="E1981" s="162">
        <v>29943</v>
      </c>
      <c r="F1981" s="166" t="str">
        <f t="shared" si="96"/>
        <v>Date check - OK</v>
      </c>
      <c r="G1981" s="68"/>
      <c r="H1981" s="162" t="s">
        <v>279</v>
      </c>
      <c r="I1981" s="173">
        <v>150735.53351548137</v>
      </c>
      <c r="J1981" s="168">
        <f>IFERROR(MIN('MP Calculations'!$E$30/I1981,1),"-")</f>
        <v>0.24630200300931615</v>
      </c>
      <c r="K1981" s="12"/>
      <c r="L1981" s="159">
        <v>9.9404070000000004</v>
      </c>
      <c r="M1981" s="187" t="s">
        <v>280</v>
      </c>
      <c r="N1981" s="272">
        <v>192.78728599999999</v>
      </c>
      <c r="O1981" s="186">
        <f t="shared" si="97"/>
        <v>1916.3840872654021</v>
      </c>
      <c r="P1981" s="186">
        <f t="shared" si="98"/>
        <v>472.00923922864865</v>
      </c>
      <c r="Q1981" s="215">
        <f>IF(P1981="-",0,P1981/(1+'General inputs'!$H$30)^'MP Calculations'!$C$40)</f>
        <v>1048.4689336261306</v>
      </c>
    </row>
    <row r="1982" spans="3:17">
      <c r="C1982" s="159"/>
      <c r="D1982" s="165" t="s">
        <v>278</v>
      </c>
      <c r="E1982" s="162">
        <v>29943</v>
      </c>
      <c r="F1982" s="166" t="str">
        <f t="shared" si="96"/>
        <v>Date check - OK</v>
      </c>
      <c r="G1982" s="68"/>
      <c r="H1982" s="162" t="s">
        <v>279</v>
      </c>
      <c r="I1982" s="173">
        <v>150735.53351548137</v>
      </c>
      <c r="J1982" s="168">
        <f>IFERROR(MIN('MP Calculations'!$E$30/I1982,1),"-")</f>
        <v>0.24630200300931615</v>
      </c>
      <c r="K1982" s="12"/>
      <c r="L1982" s="159">
        <v>43.634106000000003</v>
      </c>
      <c r="M1982" s="187" t="s">
        <v>280</v>
      </c>
      <c r="N1982" s="272">
        <v>192.78728599999999</v>
      </c>
      <c r="O1982" s="186">
        <f t="shared" si="97"/>
        <v>8412.1008727763165</v>
      </c>
      <c r="P1982" s="186">
        <f t="shared" si="98"/>
        <v>2071.9172944812235</v>
      </c>
      <c r="Q1982" s="215">
        <f>IF(P1982="-",0,P1982/(1+'General inputs'!$H$30)^'MP Calculations'!$C$40)</f>
        <v>4602.3271066818043</v>
      </c>
    </row>
    <row r="1983" spans="3:17">
      <c r="C1983" s="159"/>
      <c r="D1983" s="165" t="s">
        <v>278</v>
      </c>
      <c r="E1983" s="162">
        <v>29943</v>
      </c>
      <c r="F1983" s="166" t="str">
        <f t="shared" si="96"/>
        <v>Date check - OK</v>
      </c>
      <c r="G1983" s="68"/>
      <c r="H1983" s="162" t="s">
        <v>279</v>
      </c>
      <c r="I1983" s="173">
        <v>150735.53351548137</v>
      </c>
      <c r="J1983" s="168">
        <f>IFERROR(MIN('MP Calculations'!$E$30/I1983,1),"-")</f>
        <v>0.24630200300931615</v>
      </c>
      <c r="K1983" s="12"/>
      <c r="L1983" s="159">
        <v>33.492654000000002</v>
      </c>
      <c r="M1983" s="187" t="s">
        <v>280</v>
      </c>
      <c r="N1983" s="272">
        <v>192.78728599999999</v>
      </c>
      <c r="O1983" s="186">
        <f t="shared" si="97"/>
        <v>6456.9578655970445</v>
      </c>
      <c r="P1983" s="186">
        <f t="shared" si="98"/>
        <v>1590.3616556433108</v>
      </c>
      <c r="Q1983" s="215">
        <f>IF(P1983="-",0,P1983/(1+'General inputs'!$H$30)^'MP Calculations'!$C$40)</f>
        <v>3532.652860560836</v>
      </c>
    </row>
    <row r="1984" spans="3:17">
      <c r="C1984" s="159"/>
      <c r="D1984" s="165" t="s">
        <v>278</v>
      </c>
      <c r="E1984" s="162">
        <v>29943</v>
      </c>
      <c r="F1984" s="166" t="str">
        <f t="shared" si="96"/>
        <v>Date check - OK</v>
      </c>
      <c r="G1984" s="68"/>
      <c r="H1984" s="162" t="s">
        <v>279</v>
      </c>
      <c r="I1984" s="173">
        <v>150735.53351548137</v>
      </c>
      <c r="J1984" s="168">
        <f>IFERROR(MIN('MP Calculations'!$E$30/I1984,1),"-")</f>
        <v>0.24630200300931615</v>
      </c>
      <c r="K1984" s="12"/>
      <c r="L1984" s="159">
        <v>39.266319000000003</v>
      </c>
      <c r="M1984" s="187" t="s">
        <v>280</v>
      </c>
      <c r="N1984" s="272">
        <v>192.78728599999999</v>
      </c>
      <c r="O1984" s="186">
        <f t="shared" si="97"/>
        <v>7570.0470712202341</v>
      </c>
      <c r="P1984" s="186">
        <f t="shared" si="98"/>
        <v>1864.517756516351</v>
      </c>
      <c r="Q1984" s="215">
        <f>IF(P1984="-",0,P1984/(1+'General inputs'!$H$30)^'MP Calculations'!$C$40)</f>
        <v>4141.6327932401027</v>
      </c>
    </row>
    <row r="1985" spans="3:17">
      <c r="C1985" s="159"/>
      <c r="D1985" s="165" t="s">
        <v>278</v>
      </c>
      <c r="E1985" s="162">
        <v>29943</v>
      </c>
      <c r="F1985" s="166" t="str">
        <f t="shared" si="96"/>
        <v>Date check - OK</v>
      </c>
      <c r="G1985" s="68"/>
      <c r="H1985" s="162" t="s">
        <v>279</v>
      </c>
      <c r="I1985" s="173">
        <v>150735.53351548137</v>
      </c>
      <c r="J1985" s="168">
        <f>IFERROR(MIN('MP Calculations'!$E$30/I1985,1),"-")</f>
        <v>0.24630200300931615</v>
      </c>
      <c r="K1985" s="12"/>
      <c r="L1985" s="159">
        <v>2.0998220000000001</v>
      </c>
      <c r="M1985" s="187" t="s">
        <v>280</v>
      </c>
      <c r="N1985" s="272">
        <v>192.78728599999999</v>
      </c>
      <c r="O1985" s="186">
        <f t="shared" si="97"/>
        <v>404.81898446309202</v>
      </c>
      <c r="P1985" s="186">
        <f t="shared" si="98"/>
        <v>99.707726729456795</v>
      </c>
      <c r="Q1985" s="215">
        <f>IF(P1985="-",0,P1985/(1+'General inputs'!$H$30)^'MP Calculations'!$C$40)</f>
        <v>221.47967715453589</v>
      </c>
    </row>
    <row r="1986" spans="3:17">
      <c r="C1986" s="159"/>
      <c r="D1986" s="165" t="s">
        <v>278</v>
      </c>
      <c r="E1986" s="162">
        <v>29943</v>
      </c>
      <c r="F1986" s="166" t="str">
        <f t="shared" ref="F1986:F2049" si="99">IF(E1986="","-",IF(OR(E1986&lt;$E$15,E1986&gt;$E$16),"ERROR - date outside of range","Date check - OK"))</f>
        <v>Date check - OK</v>
      </c>
      <c r="G1986" s="68"/>
      <c r="H1986" s="162" t="s">
        <v>279</v>
      </c>
      <c r="I1986" s="173">
        <v>150735.53351548137</v>
      </c>
      <c r="J1986" s="168">
        <f>IFERROR(MIN('MP Calculations'!$E$30/I1986,1),"-")</f>
        <v>0.24630200300931615</v>
      </c>
      <c r="K1986" s="12"/>
      <c r="L1986" s="159">
        <v>41.866233000000001</v>
      </c>
      <c r="M1986" s="187" t="s">
        <v>280</v>
      </c>
      <c r="N1986" s="272">
        <v>192.78728599999999</v>
      </c>
      <c r="O1986" s="186">
        <f t="shared" ref="O1986:O2049" si="100">IF(N1986="","-",L1986*N1986)</f>
        <v>8071.2774351136377</v>
      </c>
      <c r="P1986" s="186">
        <f t="shared" ref="P1986:P2049" si="101">IF(O1986="-","-",IF(OR(E1986&lt;$E$15,E1986&gt;$E$16),0,O1986*J1986))</f>
        <v>1987.9717991123848</v>
      </c>
      <c r="Q1986" s="215">
        <f>IF(P1986="-",0,P1986/(1+'General inputs'!$H$30)^'MP Calculations'!$C$40)</f>
        <v>4415.8599007518624</v>
      </c>
    </row>
    <row r="1987" spans="3:17">
      <c r="C1987" s="159"/>
      <c r="D1987" s="165" t="s">
        <v>278</v>
      </c>
      <c r="E1987" s="162">
        <v>29943</v>
      </c>
      <c r="F1987" s="166" t="str">
        <f t="shared" si="99"/>
        <v>Date check - OK</v>
      </c>
      <c r="G1987" s="68"/>
      <c r="H1987" s="162" t="s">
        <v>279</v>
      </c>
      <c r="I1987" s="173">
        <v>150735.53351548137</v>
      </c>
      <c r="J1987" s="168">
        <f>IFERROR(MIN('MP Calculations'!$E$30/I1987,1),"-")</f>
        <v>0.24630200300931615</v>
      </c>
      <c r="K1987" s="12"/>
      <c r="L1987" s="159">
        <v>51.307763000000001</v>
      </c>
      <c r="M1987" s="187" t="s">
        <v>280</v>
      </c>
      <c r="N1987" s="272">
        <v>192.78728599999999</v>
      </c>
      <c r="O1987" s="186">
        <f t="shared" si="100"/>
        <v>9891.4843795012184</v>
      </c>
      <c r="P1987" s="186">
        <f t="shared" si="101"/>
        <v>2436.2924154065126</v>
      </c>
      <c r="Q1987" s="215">
        <f>IF(P1987="-",0,P1987/(1+'General inputs'!$H$30)^'MP Calculations'!$C$40)</f>
        <v>5411.7095566964445</v>
      </c>
    </row>
    <row r="1988" spans="3:17">
      <c r="C1988" s="159"/>
      <c r="D1988" s="165" t="s">
        <v>278</v>
      </c>
      <c r="E1988" s="162">
        <v>29943</v>
      </c>
      <c r="F1988" s="166" t="str">
        <f t="shared" si="99"/>
        <v>Date check - OK</v>
      </c>
      <c r="G1988" s="68"/>
      <c r="H1988" s="162" t="s">
        <v>279</v>
      </c>
      <c r="I1988" s="173">
        <v>150735.53351548137</v>
      </c>
      <c r="J1988" s="168">
        <f>IFERROR(MIN('MP Calculations'!$E$30/I1988,1),"-")</f>
        <v>0.24630200300931615</v>
      </c>
      <c r="K1988" s="12"/>
      <c r="L1988" s="159">
        <v>2.2630300000000001</v>
      </c>
      <c r="M1988" s="187" t="s">
        <v>280</v>
      </c>
      <c r="N1988" s="272">
        <v>192.78728599999999</v>
      </c>
      <c r="O1988" s="186">
        <f t="shared" si="100"/>
        <v>436.28341183658</v>
      </c>
      <c r="P1988" s="186">
        <f t="shared" si="101"/>
        <v>107.45747821508805</v>
      </c>
      <c r="Q1988" s="215">
        <f>IF(P1988="-",0,P1988/(1+'General inputs'!$H$30)^'MP Calculations'!$C$40)</f>
        <v>238.69411492546956</v>
      </c>
    </row>
    <row r="1989" spans="3:17">
      <c r="C1989" s="159"/>
      <c r="D1989" s="165" t="s">
        <v>278</v>
      </c>
      <c r="E1989" s="162">
        <v>29952</v>
      </c>
      <c r="F1989" s="166" t="str">
        <f t="shared" si="99"/>
        <v>Date check - OK</v>
      </c>
      <c r="G1989" s="68"/>
      <c r="H1989" s="162" t="s">
        <v>279</v>
      </c>
      <c r="I1989" s="173">
        <v>150735.53351548137</v>
      </c>
      <c r="J1989" s="168">
        <f>IFERROR(MIN('MP Calculations'!$E$30/I1989,1),"-")</f>
        <v>0.24630200300931615</v>
      </c>
      <c r="K1989" s="12"/>
      <c r="L1989" s="159">
        <v>1.599173</v>
      </c>
      <c r="M1989" s="187" t="s">
        <v>280</v>
      </c>
      <c r="N1989" s="272">
        <v>192.78728599999999</v>
      </c>
      <c r="O1989" s="186">
        <f t="shared" si="100"/>
        <v>308.30022251447798</v>
      </c>
      <c r="P1989" s="186">
        <f t="shared" si="101"/>
        <v>75.93496233353379</v>
      </c>
      <c r="Q1989" s="215">
        <f>IF(P1989="-",0,P1989/(1+'General inputs'!$H$30)^'MP Calculations'!$C$40)</f>
        <v>168.6734969698625</v>
      </c>
    </row>
    <row r="1990" spans="3:17">
      <c r="C1990" s="159"/>
      <c r="D1990" s="165" t="s">
        <v>278</v>
      </c>
      <c r="E1990" s="162">
        <v>29952</v>
      </c>
      <c r="F1990" s="166" t="str">
        <f t="shared" si="99"/>
        <v>Date check - OK</v>
      </c>
      <c r="G1990" s="68"/>
      <c r="H1990" s="162" t="s">
        <v>279</v>
      </c>
      <c r="I1990" s="173">
        <v>150735.53351548137</v>
      </c>
      <c r="J1990" s="168">
        <f>IFERROR(MIN('MP Calculations'!$E$30/I1990,1),"-")</f>
        <v>0.24630200300931615</v>
      </c>
      <c r="K1990" s="12"/>
      <c r="L1990" s="159">
        <v>5.0982250000000002</v>
      </c>
      <c r="M1990" s="187" t="s">
        <v>280</v>
      </c>
      <c r="N1990" s="272">
        <v>192.78728599999999</v>
      </c>
      <c r="O1990" s="186">
        <f t="shared" si="100"/>
        <v>982.87296116735001</v>
      </c>
      <c r="P1990" s="186">
        <f t="shared" si="101"/>
        <v>242.08357903921612</v>
      </c>
      <c r="Q1990" s="215">
        <f>IF(P1990="-",0,P1990/(1+'General inputs'!$H$30)^'MP Calculations'!$C$40)</f>
        <v>537.73759254888455</v>
      </c>
    </row>
    <row r="1991" spans="3:17">
      <c r="C1991" s="159"/>
      <c r="D1991" s="165" t="s">
        <v>278</v>
      </c>
      <c r="E1991" s="162">
        <v>29952</v>
      </c>
      <c r="F1991" s="166" t="str">
        <f t="shared" si="99"/>
        <v>Date check - OK</v>
      </c>
      <c r="G1991" s="68"/>
      <c r="H1991" s="162" t="s">
        <v>279</v>
      </c>
      <c r="I1991" s="173">
        <v>150735.53351548137</v>
      </c>
      <c r="J1991" s="168">
        <f>IFERROR(MIN('MP Calculations'!$E$30/I1991,1),"-")</f>
        <v>0.24630200300931615</v>
      </c>
      <c r="K1991" s="12"/>
      <c r="L1991" s="159">
        <v>0.69954400000000005</v>
      </c>
      <c r="M1991" s="187" t="s">
        <v>280</v>
      </c>
      <c r="N1991" s="272">
        <v>192.78728599999999</v>
      </c>
      <c r="O1991" s="186">
        <f t="shared" si="100"/>
        <v>134.86318919758401</v>
      </c>
      <c r="P1991" s="186">
        <f t="shared" si="101"/>
        <v>33.217073631589308</v>
      </c>
      <c r="Q1991" s="215">
        <f>IF(P1991="-",0,P1991/(1+'General inputs'!$H$30)^'MP Calculations'!$C$40)</f>
        <v>73.784720455063649</v>
      </c>
    </row>
    <row r="1992" spans="3:17">
      <c r="C1992" s="159"/>
      <c r="D1992" s="165" t="s">
        <v>278</v>
      </c>
      <c r="E1992" s="162">
        <v>29952</v>
      </c>
      <c r="F1992" s="166" t="str">
        <f t="shared" si="99"/>
        <v>Date check - OK</v>
      </c>
      <c r="G1992" s="68"/>
      <c r="H1992" s="162" t="s">
        <v>279</v>
      </c>
      <c r="I1992" s="173">
        <v>150735.53351548137</v>
      </c>
      <c r="J1992" s="168">
        <f>IFERROR(MIN('MP Calculations'!$E$30/I1992,1),"-")</f>
        <v>0.24630200300931615</v>
      </c>
      <c r="K1992" s="12"/>
      <c r="L1992" s="159">
        <v>0.69971799999999995</v>
      </c>
      <c r="M1992" s="187" t="s">
        <v>280</v>
      </c>
      <c r="N1992" s="272">
        <v>192.78728599999999</v>
      </c>
      <c r="O1992" s="186">
        <f t="shared" si="100"/>
        <v>134.89673418534798</v>
      </c>
      <c r="P1992" s="186">
        <f t="shared" si="101"/>
        <v>33.225335829266498</v>
      </c>
      <c r="Q1992" s="215">
        <f>IF(P1992="-",0,P1992/(1+'General inputs'!$H$30)^'MP Calculations'!$C$40)</f>
        <v>73.803073183925846</v>
      </c>
    </row>
    <row r="1993" spans="3:17">
      <c r="C1993" s="159"/>
      <c r="D1993" s="165" t="s">
        <v>278</v>
      </c>
      <c r="E1993" s="162">
        <v>29952</v>
      </c>
      <c r="F1993" s="166" t="str">
        <f t="shared" si="99"/>
        <v>Date check - OK</v>
      </c>
      <c r="G1993" s="68"/>
      <c r="H1993" s="162" t="s">
        <v>279</v>
      </c>
      <c r="I1993" s="173">
        <v>150735.53351548137</v>
      </c>
      <c r="J1993" s="168">
        <f>IFERROR(MIN('MP Calculations'!$E$30/I1993,1),"-")</f>
        <v>0.24630200300931615</v>
      </c>
      <c r="K1993" s="12"/>
      <c r="L1993" s="159">
        <v>0.29892800000000003</v>
      </c>
      <c r="M1993" s="187" t="s">
        <v>280</v>
      </c>
      <c r="N1993" s="272">
        <v>192.78728599999999</v>
      </c>
      <c r="O1993" s="186">
        <f t="shared" si="100"/>
        <v>57.629517829408002</v>
      </c>
      <c r="P1993" s="186">
        <f t="shared" si="101"/>
        <v>14.194265673844289</v>
      </c>
      <c r="Q1993" s="215">
        <f>IF(P1993="-",0,P1993/(1+'General inputs'!$H$30)^'MP Calculations'!$C$40)</f>
        <v>31.529566283452173</v>
      </c>
    </row>
    <row r="1994" spans="3:17">
      <c r="C1994" s="159"/>
      <c r="D1994" s="165" t="s">
        <v>278</v>
      </c>
      <c r="E1994" s="162">
        <v>29952</v>
      </c>
      <c r="F1994" s="166" t="str">
        <f t="shared" si="99"/>
        <v>Date check - OK</v>
      </c>
      <c r="G1994" s="68"/>
      <c r="H1994" s="162" t="s">
        <v>279</v>
      </c>
      <c r="I1994" s="173">
        <v>150735.53351548137</v>
      </c>
      <c r="J1994" s="168">
        <f>IFERROR(MIN('MP Calculations'!$E$30/I1994,1),"-")</f>
        <v>0.24630200300931615</v>
      </c>
      <c r="K1994" s="12"/>
      <c r="L1994" s="159">
        <v>0.60861900000000002</v>
      </c>
      <c r="M1994" s="187" t="s">
        <v>280</v>
      </c>
      <c r="N1994" s="272">
        <v>192.78728599999999</v>
      </c>
      <c r="O1994" s="186">
        <f t="shared" si="100"/>
        <v>117.33400521803399</v>
      </c>
      <c r="P1994" s="186">
        <f t="shared" si="101"/>
        <v>28.899600506307326</v>
      </c>
      <c r="Q1994" s="215">
        <f>IF(P1994="-",0,P1994/(1+'General inputs'!$H$30)^'MP Calculations'!$C$40)</f>
        <v>64.194364870030171</v>
      </c>
    </row>
    <row r="1995" spans="3:17">
      <c r="C1995" s="159"/>
      <c r="D1995" s="165" t="s">
        <v>289</v>
      </c>
      <c r="E1995" s="162">
        <v>30045</v>
      </c>
      <c r="F1995" s="166" t="str">
        <f t="shared" si="99"/>
        <v>Date check - OK</v>
      </c>
      <c r="G1995" s="68"/>
      <c r="H1995" s="162" t="s">
        <v>279</v>
      </c>
      <c r="I1995" s="173">
        <v>150735.53351548137</v>
      </c>
      <c r="J1995" s="168">
        <f>IFERROR(MIN('MP Calculations'!$E$30/I1995,1),"-")</f>
        <v>0.24630200300931615</v>
      </c>
      <c r="K1995" s="12"/>
      <c r="L1995" s="159">
        <v>2.299668</v>
      </c>
      <c r="M1995" s="187" t="s">
        <v>280</v>
      </c>
      <c r="N1995" s="272">
        <v>315.45229399999999</v>
      </c>
      <c r="O1995" s="186">
        <f t="shared" si="100"/>
        <v>725.43554603839198</v>
      </c>
      <c r="P1995" s="186">
        <f t="shared" si="101"/>
        <v>178.67622804341292</v>
      </c>
      <c r="Q1995" s="215">
        <f>IF(P1995="-",0,P1995/(1+'General inputs'!$H$30)^'MP Calculations'!$C$40)</f>
        <v>396.89154090957902</v>
      </c>
    </row>
    <row r="1996" spans="3:17">
      <c r="C1996" s="159"/>
      <c r="D1996" s="165" t="s">
        <v>289</v>
      </c>
      <c r="E1996" s="162">
        <v>30045</v>
      </c>
      <c r="F1996" s="166" t="str">
        <f t="shared" si="99"/>
        <v>Date check - OK</v>
      </c>
      <c r="G1996" s="68"/>
      <c r="H1996" s="162" t="s">
        <v>279</v>
      </c>
      <c r="I1996" s="173">
        <v>150735.53351548137</v>
      </c>
      <c r="J1996" s="168">
        <f>IFERROR(MIN('MP Calculations'!$E$30/I1996,1),"-")</f>
        <v>0.24630200300931615</v>
      </c>
      <c r="K1996" s="12"/>
      <c r="L1996" s="159">
        <v>5.0986370000000001</v>
      </c>
      <c r="M1996" s="187" t="s">
        <v>280</v>
      </c>
      <c r="N1996" s="272">
        <v>315.45229399999999</v>
      </c>
      <c r="O1996" s="186">
        <f t="shared" si="100"/>
        <v>1608.3767379232779</v>
      </c>
      <c r="P1996" s="186">
        <f t="shared" si="101"/>
        <v>396.14641214409329</v>
      </c>
      <c r="Q1996" s="215">
        <f>IF(P1996="-",0,P1996/(1+'General inputs'!$H$30)^'MP Calculations'!$C$40)</f>
        <v>879.95566989173801</v>
      </c>
    </row>
    <row r="1997" spans="3:17">
      <c r="C1997" s="159"/>
      <c r="D1997" s="165" t="s">
        <v>289</v>
      </c>
      <c r="E1997" s="162">
        <v>30045</v>
      </c>
      <c r="F1997" s="166" t="str">
        <f t="shared" si="99"/>
        <v>Date check - OK</v>
      </c>
      <c r="G1997" s="68"/>
      <c r="H1997" s="162" t="s">
        <v>279</v>
      </c>
      <c r="I1997" s="173">
        <v>150735.53351548137</v>
      </c>
      <c r="J1997" s="168">
        <f>IFERROR(MIN('MP Calculations'!$E$30/I1997,1),"-")</f>
        <v>0.24630200300931615</v>
      </c>
      <c r="K1997" s="12"/>
      <c r="L1997" s="159">
        <v>3.9006639999999999</v>
      </c>
      <c r="M1997" s="187" t="s">
        <v>280</v>
      </c>
      <c r="N1997" s="272">
        <v>315.45229399999999</v>
      </c>
      <c r="O1997" s="186">
        <f t="shared" si="100"/>
        <v>1230.4734069232159</v>
      </c>
      <c r="P1997" s="186">
        <f t="shared" si="101"/>
        <v>303.06806477488539</v>
      </c>
      <c r="Q1997" s="215">
        <f>IF(P1997="-",0,P1997/(1+'General inputs'!$H$30)^'MP Calculations'!$C$40)</f>
        <v>673.20176022387659</v>
      </c>
    </row>
    <row r="1998" spans="3:17">
      <c r="C1998" s="159"/>
      <c r="D1998" s="165" t="s">
        <v>278</v>
      </c>
      <c r="E1998" s="162">
        <v>30088</v>
      </c>
      <c r="F1998" s="166" t="str">
        <f t="shared" si="99"/>
        <v>Date check - OK</v>
      </c>
      <c r="G1998" s="68"/>
      <c r="H1998" s="162" t="s">
        <v>279</v>
      </c>
      <c r="I1998" s="173">
        <v>150735.53351548137</v>
      </c>
      <c r="J1998" s="168">
        <f>IFERROR(MIN('MP Calculations'!$E$30/I1998,1),"-")</f>
        <v>0.24630200300931615</v>
      </c>
      <c r="K1998" s="12"/>
      <c r="L1998" s="159">
        <v>74.707361000000006</v>
      </c>
      <c r="M1998" s="187" t="s">
        <v>280</v>
      </c>
      <c r="N1998" s="272">
        <v>192.78728599999999</v>
      </c>
      <c r="O1998" s="186">
        <f t="shared" si="100"/>
        <v>14402.629371412248</v>
      </c>
      <c r="P1998" s="186">
        <f t="shared" si="101"/>
        <v>3547.3964627796445</v>
      </c>
      <c r="Q1998" s="215">
        <f>IF(P1998="-",0,P1998/(1+'General inputs'!$H$30)^'MP Calculations'!$C$40)</f>
        <v>7879.7927611708838</v>
      </c>
    </row>
    <row r="1999" spans="3:17">
      <c r="C1999" s="159"/>
      <c r="D1999" s="165" t="s">
        <v>289</v>
      </c>
      <c r="E1999" s="162">
        <v>30140</v>
      </c>
      <c r="F1999" s="166" t="str">
        <f t="shared" si="99"/>
        <v>Date check - OK</v>
      </c>
      <c r="G1999" s="68"/>
      <c r="H1999" s="162" t="s">
        <v>279</v>
      </c>
      <c r="I1999" s="173">
        <v>150735.53351548137</v>
      </c>
      <c r="J1999" s="168">
        <f>IFERROR(MIN('MP Calculations'!$E$30/I1999,1),"-")</f>
        <v>0.24630200300931615</v>
      </c>
      <c r="K1999" s="12"/>
      <c r="L1999" s="159">
        <v>37.291423999999999</v>
      </c>
      <c r="M1999" s="187" t="s">
        <v>280</v>
      </c>
      <c r="N1999" s="272">
        <v>315.45229399999999</v>
      </c>
      <c r="O1999" s="186">
        <f t="shared" si="100"/>
        <v>11763.665247326655</v>
      </c>
      <c r="P1999" s="186">
        <f t="shared" si="101"/>
        <v>2897.4143131476376</v>
      </c>
      <c r="Q1999" s="215">
        <f>IF(P1999="-",0,P1999/(1+'General inputs'!$H$30)^'MP Calculations'!$C$40)</f>
        <v>6435.9945583764511</v>
      </c>
    </row>
    <row r="2000" spans="3:17">
      <c r="C2000" s="159"/>
      <c r="D2000" s="165" t="s">
        <v>289</v>
      </c>
      <c r="E2000" s="162">
        <v>30140</v>
      </c>
      <c r="F2000" s="166" t="str">
        <f t="shared" si="99"/>
        <v>Date check - OK</v>
      </c>
      <c r="G2000" s="68"/>
      <c r="H2000" s="162" t="s">
        <v>279</v>
      </c>
      <c r="I2000" s="173">
        <v>150735.53351548137</v>
      </c>
      <c r="J2000" s="168">
        <f>IFERROR(MIN('MP Calculations'!$E$30/I2000,1),"-")</f>
        <v>0.24630200300931615</v>
      </c>
      <c r="K2000" s="12"/>
      <c r="L2000" s="159">
        <v>11.996937000000001</v>
      </c>
      <c r="M2000" s="187" t="s">
        <v>280</v>
      </c>
      <c r="N2000" s="272">
        <v>315.45229399999999</v>
      </c>
      <c r="O2000" s="186">
        <f t="shared" si="100"/>
        <v>3784.461297623478</v>
      </c>
      <c r="P2000" s="186">
        <f t="shared" si="101"/>
        <v>932.12039791589837</v>
      </c>
      <c r="Q2000" s="215">
        <f>IF(P2000="-",0,P2000/(1+'General inputs'!$H$30)^'MP Calculations'!$C$40)</f>
        <v>2070.5087917582637</v>
      </c>
    </row>
    <row r="2001" spans="3:17">
      <c r="C2001" s="159"/>
      <c r="D2001" s="165" t="s">
        <v>289</v>
      </c>
      <c r="E2001" s="162">
        <v>30140</v>
      </c>
      <c r="F2001" s="166" t="str">
        <f t="shared" si="99"/>
        <v>Date check - OK</v>
      </c>
      <c r="G2001" s="68"/>
      <c r="H2001" s="162" t="s">
        <v>279</v>
      </c>
      <c r="I2001" s="173">
        <v>150735.53351548137</v>
      </c>
      <c r="J2001" s="168">
        <f>IFERROR(MIN('MP Calculations'!$E$30/I2001,1),"-")</f>
        <v>0.24630200300931615</v>
      </c>
      <c r="K2001" s="12"/>
      <c r="L2001" s="159">
        <v>33.292026</v>
      </c>
      <c r="M2001" s="187" t="s">
        <v>280</v>
      </c>
      <c r="N2001" s="272">
        <v>315.45229399999999</v>
      </c>
      <c r="O2001" s="186">
        <f t="shared" si="100"/>
        <v>10502.045973607645</v>
      </c>
      <c r="P2001" s="186">
        <f t="shared" si="101"/>
        <v>2586.6749589954866</v>
      </c>
      <c r="Q2001" s="215">
        <f>IF(P2001="-",0,P2001/(1+'General inputs'!$H$30)^'MP Calculations'!$C$40)</f>
        <v>5745.7526474003071</v>
      </c>
    </row>
    <row r="2002" spans="3:17">
      <c r="C2002" s="159"/>
      <c r="D2002" s="165" t="s">
        <v>289</v>
      </c>
      <c r="E2002" s="162">
        <v>30140</v>
      </c>
      <c r="F2002" s="166" t="str">
        <f t="shared" si="99"/>
        <v>Date check - OK</v>
      </c>
      <c r="G2002" s="68"/>
      <c r="H2002" s="162" t="s">
        <v>279</v>
      </c>
      <c r="I2002" s="173">
        <v>150735.53351548137</v>
      </c>
      <c r="J2002" s="168">
        <f>IFERROR(MIN('MP Calculations'!$E$30/I2002,1),"-")</f>
        <v>0.24630200300931615</v>
      </c>
      <c r="K2002" s="12"/>
      <c r="L2002" s="159">
        <v>50.444504000000002</v>
      </c>
      <c r="M2002" s="187" t="s">
        <v>280</v>
      </c>
      <c r="N2002" s="272">
        <v>315.45229399999999</v>
      </c>
      <c r="O2002" s="186">
        <f t="shared" si="100"/>
        <v>15912.834506492176</v>
      </c>
      <c r="P2002" s="186">
        <f t="shared" si="101"/>
        <v>3919.3630125047857</v>
      </c>
      <c r="Q2002" s="215">
        <f>IF(P2002="-",0,P2002/(1+'General inputs'!$H$30)^'MP Calculations'!$C$40)</f>
        <v>8706.0379685152038</v>
      </c>
    </row>
    <row r="2003" spans="3:17">
      <c r="C2003" s="159"/>
      <c r="D2003" s="165" t="s">
        <v>289</v>
      </c>
      <c r="E2003" s="162">
        <v>30140</v>
      </c>
      <c r="F2003" s="166" t="str">
        <f t="shared" si="99"/>
        <v>Date check - OK</v>
      </c>
      <c r="G2003" s="68"/>
      <c r="H2003" s="162" t="s">
        <v>279</v>
      </c>
      <c r="I2003" s="173">
        <v>150735.53351548137</v>
      </c>
      <c r="J2003" s="168">
        <f>IFERROR(MIN('MP Calculations'!$E$30/I2003,1),"-")</f>
        <v>0.24630200300931615</v>
      </c>
      <c r="K2003" s="12"/>
      <c r="L2003" s="159">
        <v>12.897748</v>
      </c>
      <c r="M2003" s="187" t="s">
        <v>280</v>
      </c>
      <c r="N2003" s="272">
        <v>315.45229399999999</v>
      </c>
      <c r="O2003" s="186">
        <f t="shared" si="100"/>
        <v>4068.6241940339119</v>
      </c>
      <c r="P2003" s="186">
        <f t="shared" si="101"/>
        <v>1002.110288482717</v>
      </c>
      <c r="Q2003" s="215">
        <f>IF(P2003="-",0,P2003/(1+'General inputs'!$H$30)^'MP Calculations'!$C$40)</f>
        <v>2225.9765661753963</v>
      </c>
    </row>
    <row r="2004" spans="3:17">
      <c r="C2004" s="159"/>
      <c r="D2004" s="165" t="s">
        <v>289</v>
      </c>
      <c r="E2004" s="162">
        <v>30140</v>
      </c>
      <c r="F2004" s="166" t="str">
        <f t="shared" si="99"/>
        <v>Date check - OK</v>
      </c>
      <c r="G2004" s="68"/>
      <c r="H2004" s="162" t="s">
        <v>279</v>
      </c>
      <c r="I2004" s="173">
        <v>150735.53351548137</v>
      </c>
      <c r="J2004" s="168">
        <f>IFERROR(MIN('MP Calculations'!$E$30/I2004,1),"-")</f>
        <v>0.24630200300931615</v>
      </c>
      <c r="K2004" s="12"/>
      <c r="L2004" s="159">
        <v>34.681254000000003</v>
      </c>
      <c r="M2004" s="187" t="s">
        <v>280</v>
      </c>
      <c r="N2004" s="272">
        <v>315.45229399999999</v>
      </c>
      <c r="O2004" s="186">
        <f t="shared" si="100"/>
        <v>10940.281133096676</v>
      </c>
      <c r="P2004" s="186">
        <f t="shared" si="101"/>
        <v>2694.6131565667424</v>
      </c>
      <c r="Q2004" s="215">
        <f>IF(P2004="-",0,P2004/(1+'General inputs'!$H$30)^'MP Calculations'!$C$40)</f>
        <v>5985.5145789463968</v>
      </c>
    </row>
    <row r="2005" spans="3:17">
      <c r="C2005" s="159"/>
      <c r="D2005" s="165" t="s">
        <v>289</v>
      </c>
      <c r="E2005" s="162">
        <v>30140</v>
      </c>
      <c r="F2005" s="166" t="str">
        <f t="shared" si="99"/>
        <v>Date check - OK</v>
      </c>
      <c r="G2005" s="68"/>
      <c r="H2005" s="162" t="s">
        <v>279</v>
      </c>
      <c r="I2005" s="173">
        <v>150735.53351548137</v>
      </c>
      <c r="J2005" s="168">
        <f>IFERROR(MIN('MP Calculations'!$E$30/I2005,1),"-")</f>
        <v>0.24630200300931615</v>
      </c>
      <c r="K2005" s="12"/>
      <c r="L2005" s="159">
        <v>32.293154999999999</v>
      </c>
      <c r="M2005" s="187" t="s">
        <v>280</v>
      </c>
      <c r="N2005" s="272">
        <v>315.45229399999999</v>
      </c>
      <c r="O2005" s="186">
        <f t="shared" si="100"/>
        <v>10186.94982524757</v>
      </c>
      <c r="P2005" s="186">
        <f t="shared" si="101"/>
        <v>2509.0661465138796</v>
      </c>
      <c r="Q2005" s="215">
        <f>IF(P2005="-",0,P2005/(1+'General inputs'!$H$30)^'MP Calculations'!$C$40)</f>
        <v>5573.3610454995578</v>
      </c>
    </row>
    <row r="2006" spans="3:17">
      <c r="C2006" s="159"/>
      <c r="D2006" s="165" t="s">
        <v>289</v>
      </c>
      <c r="E2006" s="162">
        <v>30140</v>
      </c>
      <c r="F2006" s="166" t="str">
        <f t="shared" si="99"/>
        <v>Date check - OK</v>
      </c>
      <c r="G2006" s="68"/>
      <c r="H2006" s="162" t="s">
        <v>279</v>
      </c>
      <c r="I2006" s="173">
        <v>150735.53351548137</v>
      </c>
      <c r="J2006" s="168">
        <f>IFERROR(MIN('MP Calculations'!$E$30/I2006,1),"-")</f>
        <v>0.24630200300931615</v>
      </c>
      <c r="K2006" s="12"/>
      <c r="L2006" s="159">
        <v>35.390940999999998</v>
      </c>
      <c r="M2006" s="187" t="s">
        <v>280</v>
      </c>
      <c r="N2006" s="272">
        <v>315.45229399999999</v>
      </c>
      <c r="O2006" s="186">
        <f t="shared" si="100"/>
        <v>11164.153525268654</v>
      </c>
      <c r="P2006" s="186">
        <f t="shared" si="101"/>
        <v>2749.7533751771875</v>
      </c>
      <c r="Q2006" s="215">
        <f>IF(P2006="-",0,P2006/(1+'General inputs'!$H$30)^'MP Calculations'!$C$40)</f>
        <v>6107.9969403105133</v>
      </c>
    </row>
    <row r="2007" spans="3:17">
      <c r="C2007" s="159"/>
      <c r="D2007" s="165" t="s">
        <v>289</v>
      </c>
      <c r="E2007" s="162">
        <v>30140</v>
      </c>
      <c r="F2007" s="166" t="str">
        <f t="shared" si="99"/>
        <v>Date check - OK</v>
      </c>
      <c r="G2007" s="68"/>
      <c r="H2007" s="162" t="s">
        <v>279</v>
      </c>
      <c r="I2007" s="173">
        <v>150735.53351548137</v>
      </c>
      <c r="J2007" s="168">
        <f>IFERROR(MIN('MP Calculations'!$E$30/I2007,1),"-")</f>
        <v>0.24630200300931615</v>
      </c>
      <c r="K2007" s="12"/>
      <c r="L2007" s="159">
        <v>51.618929000000001</v>
      </c>
      <c r="M2007" s="187" t="s">
        <v>280</v>
      </c>
      <c r="N2007" s="272">
        <v>315.45229399999999</v>
      </c>
      <c r="O2007" s="186">
        <f t="shared" si="100"/>
        <v>16283.309566873126</v>
      </c>
      <c r="P2007" s="186">
        <f t="shared" si="101"/>
        <v>4010.6117619416109</v>
      </c>
      <c r="Q2007" s="215">
        <f>IF(P2007="-",0,P2007/(1+'General inputs'!$H$30)^'MP Calculations'!$C$40)</f>
        <v>8908.7278124112509</v>
      </c>
    </row>
    <row r="2008" spans="3:17">
      <c r="C2008" s="159"/>
      <c r="D2008" s="165" t="s">
        <v>289</v>
      </c>
      <c r="E2008" s="162">
        <v>30140</v>
      </c>
      <c r="F2008" s="166" t="str">
        <f t="shared" si="99"/>
        <v>Date check - OK</v>
      </c>
      <c r="G2008" s="68"/>
      <c r="H2008" s="162" t="s">
        <v>279</v>
      </c>
      <c r="I2008" s="173">
        <v>150735.53351548137</v>
      </c>
      <c r="J2008" s="168">
        <f>IFERROR(MIN('MP Calculations'!$E$30/I2008,1),"-")</f>
        <v>0.24630200300931615</v>
      </c>
      <c r="K2008" s="12"/>
      <c r="L2008" s="159">
        <v>2.4182269999999999</v>
      </c>
      <c r="M2008" s="187" t="s">
        <v>280</v>
      </c>
      <c r="N2008" s="272">
        <v>315.45229399999999</v>
      </c>
      <c r="O2008" s="186">
        <f t="shared" si="100"/>
        <v>762.83525456273799</v>
      </c>
      <c r="P2008" s="186">
        <f t="shared" si="101"/>
        <v>187.88785116492394</v>
      </c>
      <c r="Q2008" s="215">
        <f>IF(P2008="-",0,P2008/(1+'General inputs'!$H$30)^'MP Calculations'!$C$40)</f>
        <v>417.35321807284731</v>
      </c>
    </row>
    <row r="2009" spans="3:17">
      <c r="C2009" s="159"/>
      <c r="D2009" s="165" t="s">
        <v>289</v>
      </c>
      <c r="E2009" s="162">
        <v>30140</v>
      </c>
      <c r="F2009" s="166" t="str">
        <f t="shared" si="99"/>
        <v>Date check - OK</v>
      </c>
      <c r="G2009" s="68"/>
      <c r="H2009" s="162" t="s">
        <v>279</v>
      </c>
      <c r="I2009" s="173">
        <v>150735.53351548137</v>
      </c>
      <c r="J2009" s="168">
        <f>IFERROR(MIN('MP Calculations'!$E$30/I2009,1),"-")</f>
        <v>0.24630200300931615</v>
      </c>
      <c r="K2009" s="12"/>
      <c r="L2009" s="159">
        <v>29.508254999999998</v>
      </c>
      <c r="M2009" s="187" t="s">
        <v>280</v>
      </c>
      <c r="N2009" s="272">
        <v>315.45229399999999</v>
      </c>
      <c r="O2009" s="186">
        <f t="shared" si="100"/>
        <v>9308.4467316869686</v>
      </c>
      <c r="P2009" s="186">
        <f t="shared" si="101"/>
        <v>2292.6890749200229</v>
      </c>
      <c r="Q2009" s="215">
        <f>IF(P2009="-",0,P2009/(1+'General inputs'!$H$30)^'MP Calculations'!$C$40)</f>
        <v>5092.7250353106574</v>
      </c>
    </row>
    <row r="2010" spans="3:17">
      <c r="C2010" s="159"/>
      <c r="D2010" s="165" t="s">
        <v>282</v>
      </c>
      <c r="E2010" s="162">
        <v>30140</v>
      </c>
      <c r="F2010" s="166" t="str">
        <f t="shared" si="99"/>
        <v>Date check - OK</v>
      </c>
      <c r="G2010" s="68"/>
      <c r="H2010" s="162" t="s">
        <v>279</v>
      </c>
      <c r="I2010" s="173">
        <v>150735.53351548137</v>
      </c>
      <c r="J2010" s="168">
        <f>IFERROR(MIN('MP Calculations'!$E$30/I2010,1),"-")</f>
        <v>0.24630200300931615</v>
      </c>
      <c r="K2010" s="12"/>
      <c r="L2010" s="159">
        <v>2.2522500000000001</v>
      </c>
      <c r="M2010" s="187" t="s">
        <v>280</v>
      </c>
      <c r="N2010" s="272">
        <v>237.97403299999999</v>
      </c>
      <c r="O2010" s="186">
        <f t="shared" si="100"/>
        <v>535.97701582424997</v>
      </c>
      <c r="P2010" s="186">
        <f t="shared" si="101"/>
        <v>132.01221256446871</v>
      </c>
      <c r="Q2010" s="215">
        <f>IF(P2010="-",0,P2010/(1+'General inputs'!$H$30)^'MP Calculations'!$C$40)</f>
        <v>293.2372763704447</v>
      </c>
    </row>
    <row r="2011" spans="3:17">
      <c r="C2011" s="159"/>
      <c r="D2011" s="165" t="s">
        <v>289</v>
      </c>
      <c r="E2011" s="162">
        <v>30140</v>
      </c>
      <c r="F2011" s="166" t="str">
        <f t="shared" si="99"/>
        <v>Date check - OK</v>
      </c>
      <c r="G2011" s="68"/>
      <c r="H2011" s="162" t="s">
        <v>279</v>
      </c>
      <c r="I2011" s="173">
        <v>150735.53351548137</v>
      </c>
      <c r="J2011" s="168">
        <f>IFERROR(MIN('MP Calculations'!$E$30/I2011,1),"-")</f>
        <v>0.24630200300931615</v>
      </c>
      <c r="K2011" s="12"/>
      <c r="L2011" s="159">
        <v>0.40096799999999999</v>
      </c>
      <c r="M2011" s="187" t="s">
        <v>280</v>
      </c>
      <c r="N2011" s="272">
        <v>315.45229399999999</v>
      </c>
      <c r="O2011" s="186">
        <f t="shared" si="100"/>
        <v>126.48627542059199</v>
      </c>
      <c r="P2011" s="186">
        <f t="shared" si="101"/>
        <v>31.153822989279842</v>
      </c>
      <c r="Q2011" s="215">
        <f>IF(P2011="-",0,P2011/(1+'General inputs'!$H$30)^'MP Calculations'!$C$40)</f>
        <v>69.201644487566071</v>
      </c>
    </row>
    <row r="2012" spans="3:17">
      <c r="C2012" s="159"/>
      <c r="D2012" s="165" t="s">
        <v>282</v>
      </c>
      <c r="E2012" s="162">
        <v>30140</v>
      </c>
      <c r="F2012" s="166" t="str">
        <f t="shared" si="99"/>
        <v>Date check - OK</v>
      </c>
      <c r="G2012" s="68"/>
      <c r="H2012" s="162" t="s">
        <v>279</v>
      </c>
      <c r="I2012" s="173">
        <v>150735.53351548137</v>
      </c>
      <c r="J2012" s="168">
        <f>IFERROR(MIN('MP Calculations'!$E$30/I2012,1),"-")</f>
        <v>0.24630200300931615</v>
      </c>
      <c r="K2012" s="12"/>
      <c r="L2012" s="159">
        <v>0.35223599999999999</v>
      </c>
      <c r="M2012" s="187" t="s">
        <v>280</v>
      </c>
      <c r="N2012" s="272">
        <v>237.97403299999999</v>
      </c>
      <c r="O2012" s="186">
        <f t="shared" si="100"/>
        <v>83.823021487787997</v>
      </c>
      <c r="P2012" s="186">
        <f t="shared" si="101"/>
        <v>20.645778090735131</v>
      </c>
      <c r="Q2012" s="215">
        <f>IF(P2012="-",0,P2012/(1+'General inputs'!$H$30)^'MP Calculations'!$C$40)</f>
        <v>45.860239884391142</v>
      </c>
    </row>
    <row r="2013" spans="3:17">
      <c r="C2013" s="159"/>
      <c r="D2013" s="165" t="s">
        <v>282</v>
      </c>
      <c r="E2013" s="162">
        <v>30167</v>
      </c>
      <c r="F2013" s="166" t="str">
        <f t="shared" si="99"/>
        <v>Date check - OK</v>
      </c>
      <c r="G2013" s="68"/>
      <c r="H2013" s="162" t="s">
        <v>279</v>
      </c>
      <c r="I2013" s="173">
        <v>150735.53351548137</v>
      </c>
      <c r="J2013" s="168">
        <f>IFERROR(MIN('MP Calculations'!$E$30/I2013,1),"-")</f>
        <v>0.24630200300931615</v>
      </c>
      <c r="K2013" s="12"/>
      <c r="L2013" s="159">
        <v>15.697207000000001</v>
      </c>
      <c r="M2013" s="187" t="s">
        <v>280</v>
      </c>
      <c r="N2013" s="272">
        <v>237.97403299999999</v>
      </c>
      <c r="O2013" s="186">
        <f t="shared" si="100"/>
        <v>3735.5276566258308</v>
      </c>
      <c r="P2013" s="186">
        <f t="shared" si="101"/>
        <v>920.06794412363911</v>
      </c>
      <c r="Q2013" s="215">
        <f>IF(P2013="-",0,P2013/(1+'General inputs'!$H$30)^'MP Calculations'!$C$40)</f>
        <v>2043.7368086593758</v>
      </c>
    </row>
    <row r="2014" spans="3:17">
      <c r="C2014" s="159"/>
      <c r="D2014" s="165" t="s">
        <v>282</v>
      </c>
      <c r="E2014" s="162">
        <v>30167</v>
      </c>
      <c r="F2014" s="166" t="str">
        <f t="shared" si="99"/>
        <v>Date check - OK</v>
      </c>
      <c r="G2014" s="68"/>
      <c r="H2014" s="162" t="s">
        <v>279</v>
      </c>
      <c r="I2014" s="173">
        <v>150735.53351548137</v>
      </c>
      <c r="J2014" s="168">
        <f>IFERROR(MIN('MP Calculations'!$E$30/I2014,1),"-")</f>
        <v>0.24630200300931615</v>
      </c>
      <c r="K2014" s="12"/>
      <c r="L2014" s="159">
        <v>6.2985579999999999</v>
      </c>
      <c r="M2014" s="187" t="s">
        <v>280</v>
      </c>
      <c r="N2014" s="272">
        <v>237.97403299999999</v>
      </c>
      <c r="O2014" s="186">
        <f t="shared" si="100"/>
        <v>1498.893249344414</v>
      </c>
      <c r="P2014" s="186">
        <f t="shared" si="101"/>
        <v>369.18040961067152</v>
      </c>
      <c r="Q2014" s="215">
        <f>IF(P2014="-",0,P2014/(1+'General inputs'!$H$30)^'MP Calculations'!$C$40)</f>
        <v>820.05638494007121</v>
      </c>
    </row>
    <row r="2015" spans="3:17">
      <c r="C2015" s="159"/>
      <c r="D2015" s="165" t="s">
        <v>282</v>
      </c>
      <c r="E2015" s="162">
        <v>30167</v>
      </c>
      <c r="F2015" s="166" t="str">
        <f t="shared" si="99"/>
        <v>Date check - OK</v>
      </c>
      <c r="G2015" s="68"/>
      <c r="H2015" s="162" t="s">
        <v>279</v>
      </c>
      <c r="I2015" s="173">
        <v>150735.53351548137</v>
      </c>
      <c r="J2015" s="168">
        <f>IFERROR(MIN('MP Calculations'!$E$30/I2015,1),"-")</f>
        <v>0.24630200300931615</v>
      </c>
      <c r="K2015" s="12"/>
      <c r="L2015" s="159">
        <v>50.539568000000003</v>
      </c>
      <c r="M2015" s="187" t="s">
        <v>280</v>
      </c>
      <c r="N2015" s="272">
        <v>237.97403299999999</v>
      </c>
      <c r="O2015" s="186">
        <f t="shared" si="100"/>
        <v>12027.104823037744</v>
      </c>
      <c r="P2015" s="186">
        <f t="shared" si="101"/>
        <v>2962.3000083172033</v>
      </c>
      <c r="Q2015" s="215">
        <f>IF(P2015="-",0,P2015/(1+'General inputs'!$H$30)^'MP Calculations'!$C$40)</f>
        <v>6580.1244396753837</v>
      </c>
    </row>
    <row r="2016" spans="3:17">
      <c r="C2016" s="159"/>
      <c r="D2016" s="165" t="s">
        <v>282</v>
      </c>
      <c r="E2016" s="162">
        <v>30167</v>
      </c>
      <c r="F2016" s="166" t="str">
        <f t="shared" si="99"/>
        <v>Date check - OK</v>
      </c>
      <c r="G2016" s="68"/>
      <c r="H2016" s="162" t="s">
        <v>279</v>
      </c>
      <c r="I2016" s="173">
        <v>150735.53351548137</v>
      </c>
      <c r="J2016" s="168">
        <f>IFERROR(MIN('MP Calculations'!$E$30/I2016,1),"-")</f>
        <v>0.24630200300931615</v>
      </c>
      <c r="K2016" s="12"/>
      <c r="L2016" s="159">
        <v>0.54226700000000005</v>
      </c>
      <c r="M2016" s="187" t="s">
        <v>280</v>
      </c>
      <c r="N2016" s="272">
        <v>237.97403299999999</v>
      </c>
      <c r="O2016" s="186">
        <f t="shared" si="100"/>
        <v>129.04546495281102</v>
      </c>
      <c r="P2016" s="186">
        <f t="shared" si="101"/>
        <v>31.784156497145862</v>
      </c>
      <c r="Q2016" s="215">
        <f>IF(P2016="-",0,P2016/(1+'General inputs'!$H$30)^'MP Calculations'!$C$40)</f>
        <v>70.601797378431328</v>
      </c>
    </row>
    <row r="2017" spans="3:17">
      <c r="C2017" s="159"/>
      <c r="D2017" s="165" t="s">
        <v>282</v>
      </c>
      <c r="E2017" s="162">
        <v>30167</v>
      </c>
      <c r="F2017" s="166" t="str">
        <f t="shared" si="99"/>
        <v>Date check - OK</v>
      </c>
      <c r="G2017" s="68"/>
      <c r="H2017" s="162" t="s">
        <v>279</v>
      </c>
      <c r="I2017" s="173">
        <v>150735.53351548137</v>
      </c>
      <c r="J2017" s="168">
        <f>IFERROR(MIN('MP Calculations'!$E$30/I2017,1),"-")</f>
        <v>0.24630200300931615</v>
      </c>
      <c r="K2017" s="12"/>
      <c r="L2017" s="159">
        <v>41.473126000000001</v>
      </c>
      <c r="M2017" s="187" t="s">
        <v>280</v>
      </c>
      <c r="N2017" s="272">
        <v>237.97403299999999</v>
      </c>
      <c r="O2017" s="186">
        <f t="shared" si="100"/>
        <v>9869.5270553371574</v>
      </c>
      <c r="P2017" s="186">
        <f t="shared" si="101"/>
        <v>2430.8842824841795</v>
      </c>
      <c r="Q2017" s="215">
        <f>IF(P2017="-",0,P2017/(1+'General inputs'!$H$30)^'MP Calculations'!$C$40)</f>
        <v>5399.6965304954037</v>
      </c>
    </row>
    <row r="2018" spans="3:17">
      <c r="C2018" s="159"/>
      <c r="D2018" s="165" t="s">
        <v>278</v>
      </c>
      <c r="E2018" s="162">
        <v>30172</v>
      </c>
      <c r="F2018" s="166" t="str">
        <f t="shared" si="99"/>
        <v>Date check - OK</v>
      </c>
      <c r="G2018" s="68"/>
      <c r="H2018" s="162" t="s">
        <v>279</v>
      </c>
      <c r="I2018" s="173">
        <v>150735.53351548137</v>
      </c>
      <c r="J2018" s="168">
        <f>IFERROR(MIN('MP Calculations'!$E$30/I2018,1),"-")</f>
        <v>0.24630200300931615</v>
      </c>
      <c r="K2018" s="12"/>
      <c r="L2018" s="159">
        <v>15.10666</v>
      </c>
      <c r="M2018" s="187" t="s">
        <v>280</v>
      </c>
      <c r="N2018" s="272">
        <v>192.78728599999999</v>
      </c>
      <c r="O2018" s="186">
        <f t="shared" si="100"/>
        <v>2912.3719819247599</v>
      </c>
      <c r="P2018" s="186">
        <f t="shared" si="101"/>
        <v>717.3230526562802</v>
      </c>
      <c r="Q2018" s="215">
        <f>IF(P2018="-",0,P2018/(1+'General inputs'!$H$30)^'MP Calculations'!$C$40)</f>
        <v>1593.381810307417</v>
      </c>
    </row>
    <row r="2019" spans="3:17">
      <c r="C2019" s="159"/>
      <c r="D2019" s="165" t="s">
        <v>278</v>
      </c>
      <c r="E2019" s="162">
        <v>30172</v>
      </c>
      <c r="F2019" s="166" t="str">
        <f t="shared" si="99"/>
        <v>Date check - OK</v>
      </c>
      <c r="G2019" s="68"/>
      <c r="H2019" s="162" t="s">
        <v>279</v>
      </c>
      <c r="I2019" s="173">
        <v>150735.53351548137</v>
      </c>
      <c r="J2019" s="168">
        <f>IFERROR(MIN('MP Calculations'!$E$30/I2019,1),"-")</f>
        <v>0.24630200300931615</v>
      </c>
      <c r="K2019" s="12"/>
      <c r="L2019" s="159">
        <v>4.336951</v>
      </c>
      <c r="M2019" s="187" t="s">
        <v>280</v>
      </c>
      <c r="N2019" s="272">
        <v>192.78728599999999</v>
      </c>
      <c r="O2019" s="186">
        <f t="shared" si="100"/>
        <v>836.10901280498592</v>
      </c>
      <c r="P2019" s="186">
        <f t="shared" si="101"/>
        <v>205.93532458800999</v>
      </c>
      <c r="Q2019" s="215">
        <f>IF(P2019="-",0,P2019/(1+'General inputs'!$H$30)^'MP Calculations'!$C$40)</f>
        <v>457.44187236586794</v>
      </c>
    </row>
    <row r="2020" spans="3:17">
      <c r="C2020" s="159"/>
      <c r="D2020" s="165" t="s">
        <v>278</v>
      </c>
      <c r="E2020" s="162">
        <v>30184</v>
      </c>
      <c r="F2020" s="166" t="str">
        <f t="shared" si="99"/>
        <v>Date check - OK</v>
      </c>
      <c r="G2020" s="68"/>
      <c r="H2020" s="162" t="s">
        <v>279</v>
      </c>
      <c r="I2020" s="173">
        <v>150735.53351548137</v>
      </c>
      <c r="J2020" s="168">
        <f>IFERROR(MIN('MP Calculations'!$E$30/I2020,1),"-")</f>
        <v>0.24630200300931615</v>
      </c>
      <c r="K2020" s="12"/>
      <c r="L2020" s="159">
        <v>23.627751</v>
      </c>
      <c r="M2020" s="187" t="s">
        <v>280</v>
      </c>
      <c r="N2020" s="272">
        <v>192.78728599999999</v>
      </c>
      <c r="O2020" s="186">
        <f t="shared" si="100"/>
        <v>4555.1299895737857</v>
      </c>
      <c r="P2020" s="186">
        <f t="shared" si="101"/>
        <v>1121.9376403998288</v>
      </c>
      <c r="Q2020" s="215">
        <f>IF(P2020="-",0,P2020/(1+'General inputs'!$H$30)^'MP Calculations'!$C$40)</f>
        <v>2492.1477455554623</v>
      </c>
    </row>
    <row r="2021" spans="3:17">
      <c r="C2021" s="159"/>
      <c r="D2021" s="165" t="s">
        <v>278</v>
      </c>
      <c r="E2021" s="162">
        <v>30184</v>
      </c>
      <c r="F2021" s="166" t="str">
        <f t="shared" si="99"/>
        <v>Date check - OK</v>
      </c>
      <c r="G2021" s="68"/>
      <c r="H2021" s="162" t="s">
        <v>279</v>
      </c>
      <c r="I2021" s="173">
        <v>150735.53351548137</v>
      </c>
      <c r="J2021" s="168">
        <f>IFERROR(MIN('MP Calculations'!$E$30/I2021,1),"-")</f>
        <v>0.24630200300931615</v>
      </c>
      <c r="K2021" s="12"/>
      <c r="L2021" s="159">
        <v>20.970283999999999</v>
      </c>
      <c r="M2021" s="187" t="s">
        <v>280</v>
      </c>
      <c r="N2021" s="272">
        <v>192.78728599999999</v>
      </c>
      <c r="O2021" s="186">
        <f t="shared" si="100"/>
        <v>4042.8041390092239</v>
      </c>
      <c r="P2021" s="186">
        <f t="shared" si="101"/>
        <v>995.75075721232565</v>
      </c>
      <c r="Q2021" s="215">
        <f>IF(P2021="-",0,P2021/(1+'General inputs'!$H$30)^'MP Calculations'!$C$40)</f>
        <v>2211.8502092838962</v>
      </c>
    </row>
    <row r="2022" spans="3:17">
      <c r="C2022" s="159"/>
      <c r="D2022" s="165" t="s">
        <v>278</v>
      </c>
      <c r="E2022" s="162">
        <v>30184</v>
      </c>
      <c r="F2022" s="166" t="str">
        <f t="shared" si="99"/>
        <v>Date check - OK</v>
      </c>
      <c r="G2022" s="68"/>
      <c r="H2022" s="162" t="s">
        <v>279</v>
      </c>
      <c r="I2022" s="173">
        <v>150735.53351548137</v>
      </c>
      <c r="J2022" s="168">
        <f>IFERROR(MIN('MP Calculations'!$E$30/I2022,1),"-")</f>
        <v>0.24630200300931615</v>
      </c>
      <c r="K2022" s="12"/>
      <c r="L2022" s="159">
        <v>5.4977819999999999</v>
      </c>
      <c r="M2022" s="187" t="s">
        <v>280</v>
      </c>
      <c r="N2022" s="272">
        <v>192.78728599999999</v>
      </c>
      <c r="O2022" s="186">
        <f t="shared" si="100"/>
        <v>1059.9024707996521</v>
      </c>
      <c r="P2022" s="186">
        <f t="shared" si="101"/>
        <v>261.05610155247751</v>
      </c>
      <c r="Q2022" s="215">
        <f>IF(P2022="-",0,P2022/(1+'General inputs'!$H$30)^'MP Calculations'!$C$40)</f>
        <v>579.88104821552429</v>
      </c>
    </row>
    <row r="2023" spans="3:17">
      <c r="C2023" s="159"/>
      <c r="D2023" s="165" t="s">
        <v>278</v>
      </c>
      <c r="E2023" s="162">
        <v>30184</v>
      </c>
      <c r="F2023" s="166" t="str">
        <f t="shared" si="99"/>
        <v>Date check - OK</v>
      </c>
      <c r="G2023" s="68"/>
      <c r="H2023" s="162" t="s">
        <v>279</v>
      </c>
      <c r="I2023" s="173">
        <v>150735.53351548137</v>
      </c>
      <c r="J2023" s="168">
        <f>IFERROR(MIN('MP Calculations'!$E$30/I2023,1),"-")</f>
        <v>0.24630200300931615</v>
      </c>
      <c r="K2023" s="12"/>
      <c r="L2023" s="159">
        <v>6.0008920000000003</v>
      </c>
      <c r="M2023" s="187" t="s">
        <v>280</v>
      </c>
      <c r="N2023" s="272">
        <v>192.78728599999999</v>
      </c>
      <c r="O2023" s="186">
        <f t="shared" si="100"/>
        <v>1156.8956822591119</v>
      </c>
      <c r="P2023" s="186">
        <f t="shared" si="101"/>
        <v>284.94572381324866</v>
      </c>
      <c r="Q2023" s="215">
        <f>IF(P2023="-",0,P2023/(1+'General inputs'!$H$30)^'MP Calculations'!$C$40)</f>
        <v>632.94680349059934</v>
      </c>
    </row>
    <row r="2024" spans="3:17">
      <c r="C2024" s="159"/>
      <c r="D2024" s="165" t="s">
        <v>278</v>
      </c>
      <c r="E2024" s="162">
        <v>30184</v>
      </c>
      <c r="F2024" s="166" t="str">
        <f t="shared" si="99"/>
        <v>Date check - OK</v>
      </c>
      <c r="G2024" s="68"/>
      <c r="H2024" s="162" t="s">
        <v>279</v>
      </c>
      <c r="I2024" s="173">
        <v>150735.53351548137</v>
      </c>
      <c r="J2024" s="168">
        <f>IFERROR(MIN('MP Calculations'!$E$30/I2024,1),"-")</f>
        <v>0.24630200300931615</v>
      </c>
      <c r="K2024" s="12"/>
      <c r="L2024" s="159">
        <v>26.462800000000001</v>
      </c>
      <c r="M2024" s="187" t="s">
        <v>280</v>
      </c>
      <c r="N2024" s="272">
        <v>192.78728599999999</v>
      </c>
      <c r="O2024" s="186">
        <f t="shared" si="100"/>
        <v>5101.6913919608005</v>
      </c>
      <c r="P2024" s="186">
        <f t="shared" si="101"/>
        <v>1256.5568085753314</v>
      </c>
      <c r="Q2024" s="215">
        <f>IF(P2024="-",0,P2024/(1+'General inputs'!$H$30)^'MP Calculations'!$C$40)</f>
        <v>2791.1758237627059</v>
      </c>
    </row>
    <row r="2025" spans="3:17">
      <c r="C2025" s="159"/>
      <c r="D2025" s="165" t="s">
        <v>278</v>
      </c>
      <c r="E2025" s="162">
        <v>30184</v>
      </c>
      <c r="F2025" s="166" t="str">
        <f t="shared" si="99"/>
        <v>Date check - OK</v>
      </c>
      <c r="G2025" s="68"/>
      <c r="H2025" s="162" t="s">
        <v>279</v>
      </c>
      <c r="I2025" s="173">
        <v>150735.53351548137</v>
      </c>
      <c r="J2025" s="168">
        <f>IFERROR(MIN('MP Calculations'!$E$30/I2025,1),"-")</f>
        <v>0.24630200300931615</v>
      </c>
      <c r="K2025" s="12"/>
      <c r="L2025" s="159">
        <v>7.7537320000000003</v>
      </c>
      <c r="M2025" s="187" t="s">
        <v>280</v>
      </c>
      <c r="N2025" s="272">
        <v>192.78728599999999</v>
      </c>
      <c r="O2025" s="186">
        <f t="shared" si="100"/>
        <v>1494.820948651352</v>
      </c>
      <c r="P2025" s="186">
        <f t="shared" si="101"/>
        <v>368.17739379311411</v>
      </c>
      <c r="Q2025" s="215">
        <f>IF(P2025="-",0,P2025/(1+'General inputs'!$H$30)^'MP Calculations'!$C$40)</f>
        <v>817.82839693211804</v>
      </c>
    </row>
    <row r="2026" spans="3:17">
      <c r="C2026" s="159"/>
      <c r="D2026" s="165" t="s">
        <v>278</v>
      </c>
      <c r="E2026" s="162">
        <v>30184</v>
      </c>
      <c r="F2026" s="166" t="str">
        <f t="shared" si="99"/>
        <v>Date check - OK</v>
      </c>
      <c r="G2026" s="68"/>
      <c r="H2026" s="162" t="s">
        <v>279</v>
      </c>
      <c r="I2026" s="173">
        <v>150735.53351548137</v>
      </c>
      <c r="J2026" s="168">
        <f>IFERROR(MIN('MP Calculations'!$E$30/I2026,1),"-")</f>
        <v>0.24630200300931615</v>
      </c>
      <c r="K2026" s="12"/>
      <c r="L2026" s="159">
        <v>9.9527409999999996</v>
      </c>
      <c r="M2026" s="187" t="s">
        <v>280</v>
      </c>
      <c r="N2026" s="272">
        <v>192.78728599999999</v>
      </c>
      <c r="O2026" s="186">
        <f t="shared" si="100"/>
        <v>1918.7619256509258</v>
      </c>
      <c r="P2026" s="186">
        <f t="shared" si="101"/>
        <v>472.59490558583559</v>
      </c>
      <c r="Q2026" s="215">
        <f>IF(P2026="-",0,P2026/(1+'General inputs'!$H$30)^'MP Calculations'!$C$40)</f>
        <v>1049.7698678662823</v>
      </c>
    </row>
    <row r="2027" spans="3:17">
      <c r="C2027" s="159"/>
      <c r="D2027" s="165" t="s">
        <v>278</v>
      </c>
      <c r="E2027" s="162">
        <v>30237</v>
      </c>
      <c r="F2027" s="166" t="str">
        <f t="shared" si="99"/>
        <v>Date check - OK</v>
      </c>
      <c r="G2027" s="68"/>
      <c r="H2027" s="162" t="s">
        <v>279</v>
      </c>
      <c r="I2027" s="173">
        <v>150735.53351548137</v>
      </c>
      <c r="J2027" s="168">
        <f>IFERROR(MIN('MP Calculations'!$E$30/I2027,1),"-")</f>
        <v>0.24630200300931615</v>
      </c>
      <c r="K2027" s="12"/>
      <c r="L2027" s="159">
        <v>0.499168</v>
      </c>
      <c r="M2027" s="187" t="s">
        <v>280</v>
      </c>
      <c r="N2027" s="272">
        <v>192.78728599999999</v>
      </c>
      <c r="O2027" s="186">
        <f t="shared" si="100"/>
        <v>96.233243978047994</v>
      </c>
      <c r="P2027" s="186">
        <f t="shared" si="101"/>
        <v>23.702440747877432</v>
      </c>
      <c r="Q2027" s="215">
        <f>IF(P2027="-",0,P2027/(1+'General inputs'!$H$30)^'MP Calculations'!$C$40)</f>
        <v>52.649971038438196</v>
      </c>
    </row>
    <row r="2028" spans="3:17">
      <c r="C2028" s="159"/>
      <c r="D2028" s="165" t="s">
        <v>278</v>
      </c>
      <c r="E2028" s="162">
        <v>30237</v>
      </c>
      <c r="F2028" s="166" t="str">
        <f t="shared" si="99"/>
        <v>Date check - OK</v>
      </c>
      <c r="G2028" s="68"/>
      <c r="H2028" s="162" t="s">
        <v>279</v>
      </c>
      <c r="I2028" s="173">
        <v>150735.53351548137</v>
      </c>
      <c r="J2028" s="168">
        <f>IFERROR(MIN('MP Calculations'!$E$30/I2028,1),"-")</f>
        <v>0.24630200300931615</v>
      </c>
      <c r="K2028" s="12"/>
      <c r="L2028" s="159">
        <v>8.4973989999999997</v>
      </c>
      <c r="M2028" s="187" t="s">
        <v>280</v>
      </c>
      <c r="N2028" s="272">
        <v>192.78728599999999</v>
      </c>
      <c r="O2028" s="186">
        <f t="shared" si="100"/>
        <v>1638.1904912691139</v>
      </c>
      <c r="P2028" s="186">
        <f t="shared" si="101"/>
        <v>403.48959931039838</v>
      </c>
      <c r="Q2028" s="215">
        <f>IF(P2028="-",0,P2028/(1+'General inputs'!$H$30)^'MP Calculations'!$C$40)</f>
        <v>896.26701081009537</v>
      </c>
    </row>
    <row r="2029" spans="3:17">
      <c r="C2029" s="159"/>
      <c r="D2029" s="165" t="s">
        <v>278</v>
      </c>
      <c r="E2029" s="162">
        <v>30237</v>
      </c>
      <c r="F2029" s="166" t="str">
        <f t="shared" si="99"/>
        <v>Date check - OK</v>
      </c>
      <c r="G2029" s="68"/>
      <c r="H2029" s="162" t="s">
        <v>279</v>
      </c>
      <c r="I2029" s="173">
        <v>150735.53351548137</v>
      </c>
      <c r="J2029" s="168">
        <f>IFERROR(MIN('MP Calculations'!$E$30/I2029,1),"-")</f>
        <v>0.24630200300931615</v>
      </c>
      <c r="K2029" s="12"/>
      <c r="L2029" s="159">
        <v>0.50012999999999996</v>
      </c>
      <c r="M2029" s="187" t="s">
        <v>280</v>
      </c>
      <c r="N2029" s="272">
        <v>192.78728599999999</v>
      </c>
      <c r="O2029" s="186">
        <f t="shared" si="100"/>
        <v>96.418705347179994</v>
      </c>
      <c r="P2029" s="186">
        <f t="shared" si="101"/>
        <v>23.748120254575493</v>
      </c>
      <c r="Q2029" s="215">
        <f>IF(P2029="-",0,P2029/(1+'General inputs'!$H$30)^'MP Calculations'!$C$40)</f>
        <v>52.751438424446469</v>
      </c>
    </row>
    <row r="2030" spans="3:17">
      <c r="C2030" s="159"/>
      <c r="D2030" s="165" t="s">
        <v>289</v>
      </c>
      <c r="E2030" s="162">
        <v>30237</v>
      </c>
      <c r="F2030" s="166" t="str">
        <f t="shared" si="99"/>
        <v>Date check - OK</v>
      </c>
      <c r="G2030" s="68"/>
      <c r="H2030" s="162" t="s">
        <v>279</v>
      </c>
      <c r="I2030" s="173">
        <v>150735.53351548137</v>
      </c>
      <c r="J2030" s="168">
        <f>IFERROR(MIN('MP Calculations'!$E$30/I2030,1),"-")</f>
        <v>0.24630200300931615</v>
      </c>
      <c r="K2030" s="12"/>
      <c r="L2030" s="159">
        <v>63.687356999999999</v>
      </c>
      <c r="M2030" s="187" t="s">
        <v>280</v>
      </c>
      <c r="N2030" s="272">
        <v>315.45229399999999</v>
      </c>
      <c r="O2030" s="186">
        <f t="shared" si="100"/>
        <v>20090.322864446956</v>
      </c>
      <c r="P2030" s="186">
        <f t="shared" si="101"/>
        <v>4948.2867626171474</v>
      </c>
      <c r="Q2030" s="215">
        <f>IF(P2030="-",0,P2030/(1+'General inputs'!$H$30)^'MP Calculations'!$C$40)</f>
        <v>10991.574982209808</v>
      </c>
    </row>
    <row r="2031" spans="3:17">
      <c r="C2031" s="159"/>
      <c r="D2031" s="165" t="s">
        <v>278</v>
      </c>
      <c r="E2031" s="162">
        <v>30237</v>
      </c>
      <c r="F2031" s="166" t="str">
        <f t="shared" si="99"/>
        <v>Date check - OK</v>
      </c>
      <c r="G2031" s="68"/>
      <c r="H2031" s="162" t="s">
        <v>279</v>
      </c>
      <c r="I2031" s="173">
        <v>150735.53351548137</v>
      </c>
      <c r="J2031" s="168">
        <f>IFERROR(MIN('MP Calculations'!$E$30/I2031,1),"-")</f>
        <v>0.24630200300931615</v>
      </c>
      <c r="K2031" s="12"/>
      <c r="L2031" s="159">
        <v>3.8995289999999998</v>
      </c>
      <c r="M2031" s="187" t="s">
        <v>280</v>
      </c>
      <c r="N2031" s="272">
        <v>192.78728599999999</v>
      </c>
      <c r="O2031" s="186">
        <f t="shared" si="100"/>
        <v>751.77961258829396</v>
      </c>
      <c r="P2031" s="186">
        <f t="shared" si="101"/>
        <v>185.16482440206451</v>
      </c>
      <c r="Q2031" s="215">
        <f>IF(P2031="-",0,P2031/(1+'General inputs'!$H$30)^'MP Calculations'!$C$40)</f>
        <v>411.30458866263433</v>
      </c>
    </row>
    <row r="2032" spans="3:17">
      <c r="C2032" s="159"/>
      <c r="D2032" s="165" t="s">
        <v>282</v>
      </c>
      <c r="E2032" s="162">
        <v>30251</v>
      </c>
      <c r="F2032" s="166" t="str">
        <f t="shared" si="99"/>
        <v>Date check - OK</v>
      </c>
      <c r="G2032" s="68"/>
      <c r="H2032" s="162" t="s">
        <v>279</v>
      </c>
      <c r="I2032" s="173">
        <v>150735.53351548137</v>
      </c>
      <c r="J2032" s="168">
        <f>IFERROR(MIN('MP Calculations'!$E$30/I2032,1),"-")</f>
        <v>0.24630200300931615</v>
      </c>
      <c r="K2032" s="12"/>
      <c r="L2032" s="159">
        <v>22.221433000000001</v>
      </c>
      <c r="M2032" s="187" t="s">
        <v>280</v>
      </c>
      <c r="N2032" s="272">
        <v>237.97403299999999</v>
      </c>
      <c r="O2032" s="186">
        <f t="shared" si="100"/>
        <v>5288.1240300492891</v>
      </c>
      <c r="P2032" s="186">
        <f t="shared" si="101"/>
        <v>1302.475540762837</v>
      </c>
      <c r="Q2032" s="215">
        <f>IF(P2032="-",0,P2032/(1+'General inputs'!$H$30)^'MP Calculations'!$C$40)</f>
        <v>2893.1745987205327</v>
      </c>
    </row>
    <row r="2033" spans="3:17">
      <c r="C2033" s="159"/>
      <c r="D2033" s="165" t="s">
        <v>282</v>
      </c>
      <c r="E2033" s="162">
        <v>30251</v>
      </c>
      <c r="F2033" s="166" t="str">
        <f t="shared" si="99"/>
        <v>Date check - OK</v>
      </c>
      <c r="G2033" s="68"/>
      <c r="H2033" s="162" t="s">
        <v>279</v>
      </c>
      <c r="I2033" s="173">
        <v>150735.53351548137</v>
      </c>
      <c r="J2033" s="168">
        <f>IFERROR(MIN('MP Calculations'!$E$30/I2033,1),"-")</f>
        <v>0.24630200300931615</v>
      </c>
      <c r="K2033" s="12"/>
      <c r="L2033" s="159">
        <v>36.605939999999997</v>
      </c>
      <c r="M2033" s="187" t="s">
        <v>280</v>
      </c>
      <c r="N2033" s="272">
        <v>237.97403299999999</v>
      </c>
      <c r="O2033" s="186">
        <f t="shared" si="100"/>
        <v>8711.263173556019</v>
      </c>
      <c r="P2033" s="186">
        <f t="shared" si="101"/>
        <v>2145.6015683881396</v>
      </c>
      <c r="Q2033" s="215">
        <f>IF(P2033="-",0,P2033/(1+'General inputs'!$H$30)^'MP Calculations'!$C$40)</f>
        <v>4766.0011741946564</v>
      </c>
    </row>
    <row r="2034" spans="3:17">
      <c r="C2034" s="159"/>
      <c r="D2034" s="165" t="s">
        <v>282</v>
      </c>
      <c r="E2034" s="162">
        <v>30251</v>
      </c>
      <c r="F2034" s="166" t="str">
        <f t="shared" si="99"/>
        <v>Date check - OK</v>
      </c>
      <c r="G2034" s="68"/>
      <c r="H2034" s="162" t="s">
        <v>279</v>
      </c>
      <c r="I2034" s="173">
        <v>150735.53351548137</v>
      </c>
      <c r="J2034" s="168">
        <f>IFERROR(MIN('MP Calculations'!$E$30/I2034,1),"-")</f>
        <v>0.24630200300931615</v>
      </c>
      <c r="K2034" s="12"/>
      <c r="L2034" s="159">
        <v>24.857793000000001</v>
      </c>
      <c r="M2034" s="187" t="s">
        <v>280</v>
      </c>
      <c r="N2034" s="272">
        <v>237.97403299999999</v>
      </c>
      <c r="O2034" s="186">
        <f t="shared" si="100"/>
        <v>5915.5092516891691</v>
      </c>
      <c r="P2034" s="186">
        <f t="shared" si="101"/>
        <v>1457.0017775111833</v>
      </c>
      <c r="Q2034" s="215">
        <f>IF(P2034="-",0,P2034/(1+'General inputs'!$H$30)^'MP Calculations'!$C$40)</f>
        <v>3236.4220294817651</v>
      </c>
    </row>
    <row r="2035" spans="3:17">
      <c r="C2035" s="159"/>
      <c r="D2035" s="165" t="s">
        <v>282</v>
      </c>
      <c r="E2035" s="162">
        <v>30251</v>
      </c>
      <c r="F2035" s="166" t="str">
        <f t="shared" si="99"/>
        <v>Date check - OK</v>
      </c>
      <c r="G2035" s="68"/>
      <c r="H2035" s="162" t="s">
        <v>279</v>
      </c>
      <c r="I2035" s="173">
        <v>150735.53351548137</v>
      </c>
      <c r="J2035" s="168">
        <f>IFERROR(MIN('MP Calculations'!$E$30/I2035,1),"-")</f>
        <v>0.24630200300931615</v>
      </c>
      <c r="K2035" s="12"/>
      <c r="L2035" s="159">
        <v>19.516698999999999</v>
      </c>
      <c r="M2035" s="187" t="s">
        <v>280</v>
      </c>
      <c r="N2035" s="272">
        <v>237.97403299999999</v>
      </c>
      <c r="O2035" s="186">
        <f t="shared" si="100"/>
        <v>4644.4675718770668</v>
      </c>
      <c r="P2035" s="186">
        <f t="shared" si="101"/>
        <v>1143.9416658651367</v>
      </c>
      <c r="Q2035" s="215">
        <f>IF(P2035="-",0,P2035/(1+'General inputs'!$H$30)^'MP Calculations'!$C$40)</f>
        <v>2541.0250453998365</v>
      </c>
    </row>
    <row r="2036" spans="3:17">
      <c r="C2036" s="159"/>
      <c r="D2036" s="165" t="s">
        <v>282</v>
      </c>
      <c r="E2036" s="162">
        <v>30251</v>
      </c>
      <c r="F2036" s="166" t="str">
        <f t="shared" si="99"/>
        <v>Date check - OK</v>
      </c>
      <c r="G2036" s="68"/>
      <c r="H2036" s="162" t="s">
        <v>279</v>
      </c>
      <c r="I2036" s="173">
        <v>150735.53351548137</v>
      </c>
      <c r="J2036" s="168">
        <f>IFERROR(MIN('MP Calculations'!$E$30/I2036,1),"-")</f>
        <v>0.24630200300931615</v>
      </c>
      <c r="K2036" s="12"/>
      <c r="L2036" s="159">
        <v>23.811008999999999</v>
      </c>
      <c r="M2036" s="187" t="s">
        <v>280</v>
      </c>
      <c r="N2036" s="272">
        <v>237.97403299999999</v>
      </c>
      <c r="O2036" s="186">
        <f t="shared" si="100"/>
        <v>5666.4018415292967</v>
      </c>
      <c r="P2036" s="186">
        <f t="shared" si="101"/>
        <v>1395.6461234243434</v>
      </c>
      <c r="Q2036" s="215">
        <f>IF(P2036="-",0,P2036/(1+'General inputs'!$H$30)^'MP Calculations'!$C$40)</f>
        <v>3100.1333896291021</v>
      </c>
    </row>
    <row r="2037" spans="3:17">
      <c r="C2037" s="159"/>
      <c r="D2037" s="165" t="s">
        <v>282</v>
      </c>
      <c r="E2037" s="162">
        <v>30251</v>
      </c>
      <c r="F2037" s="166" t="str">
        <f t="shared" si="99"/>
        <v>Date check - OK</v>
      </c>
      <c r="G2037" s="68"/>
      <c r="H2037" s="162" t="s">
        <v>279</v>
      </c>
      <c r="I2037" s="173">
        <v>150735.53351548137</v>
      </c>
      <c r="J2037" s="168">
        <f>IFERROR(MIN('MP Calculations'!$E$30/I2037,1),"-")</f>
        <v>0.24630200300931615</v>
      </c>
      <c r="K2037" s="12"/>
      <c r="L2037" s="159">
        <v>0.72842899999999999</v>
      </c>
      <c r="M2037" s="187" t="s">
        <v>280</v>
      </c>
      <c r="N2037" s="272">
        <v>237.97403299999999</v>
      </c>
      <c r="O2037" s="186">
        <f t="shared" si="100"/>
        <v>173.347186884157</v>
      </c>
      <c r="P2037" s="186">
        <f t="shared" si="101"/>
        <v>42.695759345598127</v>
      </c>
      <c r="Q2037" s="215">
        <f>IF(P2037="-",0,P2037/(1+'General inputs'!$H$30)^'MP Calculations'!$C$40)</f>
        <v>94.839620818846342</v>
      </c>
    </row>
    <row r="2038" spans="3:17">
      <c r="C2038" s="159"/>
      <c r="D2038" s="165" t="s">
        <v>282</v>
      </c>
      <c r="E2038" s="162">
        <v>30251</v>
      </c>
      <c r="F2038" s="166" t="str">
        <f t="shared" si="99"/>
        <v>Date check - OK</v>
      </c>
      <c r="G2038" s="68"/>
      <c r="H2038" s="162" t="s">
        <v>279</v>
      </c>
      <c r="I2038" s="173">
        <v>150735.53351548137</v>
      </c>
      <c r="J2038" s="168">
        <f>IFERROR(MIN('MP Calculations'!$E$30/I2038,1),"-")</f>
        <v>0.24630200300931615</v>
      </c>
      <c r="K2038" s="12"/>
      <c r="L2038" s="159">
        <v>1.256141</v>
      </c>
      <c r="M2038" s="187" t="s">
        <v>280</v>
      </c>
      <c r="N2038" s="272">
        <v>237.97403299999999</v>
      </c>
      <c r="O2038" s="186">
        <f t="shared" si="100"/>
        <v>298.92893978665296</v>
      </c>
      <c r="P2038" s="186">
        <f t="shared" si="101"/>
        <v>73.626796626903882</v>
      </c>
      <c r="Q2038" s="215">
        <f>IF(P2038="-",0,P2038/(1+'General inputs'!$H$30)^'MP Calculations'!$C$40)</f>
        <v>163.54639386269142</v>
      </c>
    </row>
    <row r="2039" spans="3:17">
      <c r="C2039" s="159"/>
      <c r="D2039" s="165" t="s">
        <v>291</v>
      </c>
      <c r="E2039" s="162">
        <v>30280</v>
      </c>
      <c r="F2039" s="166" t="str">
        <f t="shared" si="99"/>
        <v>Date check - OK</v>
      </c>
      <c r="G2039" s="68"/>
      <c r="H2039" s="162" t="s">
        <v>279</v>
      </c>
      <c r="I2039" s="173">
        <v>150735.53351548137</v>
      </c>
      <c r="J2039" s="168">
        <f>IFERROR(MIN('MP Calculations'!$E$30/I2039,1),"-")</f>
        <v>0.24630200300931615</v>
      </c>
      <c r="K2039" s="12"/>
      <c r="L2039" s="159">
        <v>2.401186</v>
      </c>
      <c r="M2039" s="187" t="s">
        <v>280</v>
      </c>
      <c r="N2039" s="272">
        <v>297.51652200000001</v>
      </c>
      <c r="O2039" s="186">
        <f t="shared" si="100"/>
        <v>714.39250739509203</v>
      </c>
      <c r="P2039" s="186">
        <f t="shared" si="101"/>
        <v>175.95630550625887</v>
      </c>
      <c r="Q2039" s="215">
        <f>IF(P2039="-",0,P2039/(1+'General inputs'!$H$30)^'MP Calculations'!$C$40)</f>
        <v>390.84980688179627</v>
      </c>
    </row>
    <row r="2040" spans="3:17">
      <c r="C2040" s="159"/>
      <c r="D2040" s="165" t="s">
        <v>278</v>
      </c>
      <c r="E2040" s="162">
        <v>30280</v>
      </c>
      <c r="F2040" s="166" t="str">
        <f t="shared" si="99"/>
        <v>Date check - OK</v>
      </c>
      <c r="G2040" s="68"/>
      <c r="H2040" s="162" t="s">
        <v>279</v>
      </c>
      <c r="I2040" s="173">
        <v>150735.53351548137</v>
      </c>
      <c r="J2040" s="168">
        <f>IFERROR(MIN('MP Calculations'!$E$30/I2040,1),"-")</f>
        <v>0.24630200300931615</v>
      </c>
      <c r="K2040" s="12"/>
      <c r="L2040" s="159">
        <v>0.69936299999999996</v>
      </c>
      <c r="M2040" s="187" t="s">
        <v>280</v>
      </c>
      <c r="N2040" s="272">
        <v>192.78728599999999</v>
      </c>
      <c r="O2040" s="186">
        <f t="shared" si="100"/>
        <v>134.82829469881798</v>
      </c>
      <c r="P2040" s="186">
        <f t="shared" si="101"/>
        <v>33.208479046649231</v>
      </c>
      <c r="Q2040" s="215">
        <f>IF(P2040="-",0,P2040/(1+'General inputs'!$H$30)^'MP Calculations'!$C$40)</f>
        <v>73.765629398028821</v>
      </c>
    </row>
    <row r="2041" spans="3:17">
      <c r="C2041" s="159"/>
      <c r="D2041" s="165" t="s">
        <v>291</v>
      </c>
      <c r="E2041" s="162">
        <v>30280</v>
      </c>
      <c r="F2041" s="166" t="str">
        <f t="shared" si="99"/>
        <v>Date check - OK</v>
      </c>
      <c r="G2041" s="68"/>
      <c r="H2041" s="162" t="s">
        <v>279</v>
      </c>
      <c r="I2041" s="173">
        <v>150735.53351548137</v>
      </c>
      <c r="J2041" s="168">
        <f>IFERROR(MIN('MP Calculations'!$E$30/I2041,1),"-")</f>
        <v>0.24630200300931615</v>
      </c>
      <c r="K2041" s="12"/>
      <c r="L2041" s="159">
        <v>81.375602000000001</v>
      </c>
      <c r="M2041" s="187" t="s">
        <v>280</v>
      </c>
      <c r="N2041" s="272">
        <v>297.51652200000001</v>
      </c>
      <c r="O2041" s="186">
        <f t="shared" si="100"/>
        <v>24210.586082696245</v>
      </c>
      <c r="P2041" s="186">
        <f t="shared" si="101"/>
        <v>5963.1158461975583</v>
      </c>
      <c r="Q2041" s="215">
        <f>IF(P2041="-",0,P2041/(1+'General inputs'!$H$30)^'MP Calculations'!$C$40)</f>
        <v>13245.80366809981</v>
      </c>
    </row>
    <row r="2042" spans="3:17">
      <c r="C2042" s="159"/>
      <c r="D2042" s="165" t="s">
        <v>278</v>
      </c>
      <c r="E2042" s="162">
        <v>30280</v>
      </c>
      <c r="F2042" s="166" t="str">
        <f t="shared" si="99"/>
        <v>Date check - OK</v>
      </c>
      <c r="G2042" s="68"/>
      <c r="H2042" s="162" t="s">
        <v>279</v>
      </c>
      <c r="I2042" s="173">
        <v>150735.53351548137</v>
      </c>
      <c r="J2042" s="168">
        <f>IFERROR(MIN('MP Calculations'!$E$30/I2042,1),"-")</f>
        <v>0.24630200300931615</v>
      </c>
      <c r="K2042" s="12"/>
      <c r="L2042" s="159">
        <v>61.286732999999998</v>
      </c>
      <c r="M2042" s="187" t="s">
        <v>280</v>
      </c>
      <c r="N2042" s="272">
        <v>192.78728599999999</v>
      </c>
      <c r="O2042" s="186">
        <f t="shared" si="100"/>
        <v>11815.302922876637</v>
      </c>
      <c r="P2042" s="186">
        <f t="shared" si="101"/>
        <v>2910.1327760663435</v>
      </c>
      <c r="Q2042" s="215">
        <f>IF(P2042="-",0,P2042/(1+'General inputs'!$H$30)^'MP Calculations'!$C$40)</f>
        <v>6464.2459402255245</v>
      </c>
    </row>
    <row r="2043" spans="3:17">
      <c r="C2043" s="159"/>
      <c r="D2043" s="165" t="s">
        <v>278</v>
      </c>
      <c r="E2043" s="162">
        <v>30280</v>
      </c>
      <c r="F2043" s="166" t="str">
        <f t="shared" si="99"/>
        <v>Date check - OK</v>
      </c>
      <c r="G2043" s="68"/>
      <c r="H2043" s="162" t="s">
        <v>279</v>
      </c>
      <c r="I2043" s="173">
        <v>150735.53351548137</v>
      </c>
      <c r="J2043" s="168">
        <f>IFERROR(MIN('MP Calculations'!$E$30/I2043,1),"-")</f>
        <v>0.24630200300931615</v>
      </c>
      <c r="K2043" s="12"/>
      <c r="L2043" s="159">
        <v>0.99992400000000004</v>
      </c>
      <c r="M2043" s="187" t="s">
        <v>280</v>
      </c>
      <c r="N2043" s="272">
        <v>192.78728599999999</v>
      </c>
      <c r="O2043" s="186">
        <f t="shared" si="100"/>
        <v>192.772634166264</v>
      </c>
      <c r="P2043" s="186">
        <f t="shared" si="101"/>
        <v>47.480285920532957</v>
      </c>
      <c r="Q2043" s="215">
        <f>IF(P2043="-",0,P2043/(1+'General inputs'!$H$30)^'MP Calculations'!$C$40)</f>
        <v>105.46743709660731</v>
      </c>
    </row>
    <row r="2044" spans="3:17">
      <c r="C2044" s="159"/>
      <c r="D2044" s="165" t="s">
        <v>278</v>
      </c>
      <c r="E2044" s="162">
        <v>30280</v>
      </c>
      <c r="F2044" s="166" t="str">
        <f t="shared" si="99"/>
        <v>Date check - OK</v>
      </c>
      <c r="G2044" s="68"/>
      <c r="H2044" s="162" t="s">
        <v>279</v>
      </c>
      <c r="I2044" s="173">
        <v>150735.53351548137</v>
      </c>
      <c r="J2044" s="168">
        <f>IFERROR(MIN('MP Calculations'!$E$30/I2044,1),"-")</f>
        <v>0.24630200300931615</v>
      </c>
      <c r="K2044" s="12"/>
      <c r="L2044" s="159">
        <v>0.79966999999999999</v>
      </c>
      <c r="M2044" s="187" t="s">
        <v>280</v>
      </c>
      <c r="N2044" s="272">
        <v>192.78728599999999</v>
      </c>
      <c r="O2044" s="186">
        <f t="shared" si="100"/>
        <v>154.16620899562</v>
      </c>
      <c r="P2044" s="186">
        <f t="shared" si="101"/>
        <v>37.971446071974057</v>
      </c>
      <c r="Q2044" s="215">
        <f>IF(P2044="-",0,P2044/(1+'General inputs'!$H$30)^'MP Calculations'!$C$40)</f>
        <v>84.34555568527604</v>
      </c>
    </row>
    <row r="2045" spans="3:17">
      <c r="C2045" s="159"/>
      <c r="D2045" s="165" t="s">
        <v>291</v>
      </c>
      <c r="E2045" s="162">
        <v>30280</v>
      </c>
      <c r="F2045" s="166" t="str">
        <f t="shared" si="99"/>
        <v>Date check - OK</v>
      </c>
      <c r="G2045" s="68"/>
      <c r="H2045" s="162" t="s">
        <v>279</v>
      </c>
      <c r="I2045" s="173">
        <v>150735.53351548137</v>
      </c>
      <c r="J2045" s="168">
        <f>IFERROR(MIN('MP Calculations'!$E$30/I2045,1),"-")</f>
        <v>0.24630200300931615</v>
      </c>
      <c r="K2045" s="12"/>
      <c r="L2045" s="159">
        <v>6.155132</v>
      </c>
      <c r="M2045" s="187" t="s">
        <v>280</v>
      </c>
      <c r="N2045" s="272">
        <v>297.51652200000001</v>
      </c>
      <c r="O2045" s="186">
        <f t="shared" si="100"/>
        <v>1831.253465090904</v>
      </c>
      <c r="P2045" s="186">
        <f t="shared" si="101"/>
        <v>451.04139646964046</v>
      </c>
      <c r="Q2045" s="215">
        <f>IF(P2045="-",0,P2045/(1+'General inputs'!$H$30)^'MP Calculations'!$C$40)</f>
        <v>1001.8932950350219</v>
      </c>
    </row>
    <row r="2046" spans="3:17">
      <c r="C2046" s="159"/>
      <c r="D2046" s="165" t="s">
        <v>291</v>
      </c>
      <c r="E2046" s="162">
        <v>30280</v>
      </c>
      <c r="F2046" s="166" t="str">
        <f t="shared" si="99"/>
        <v>Date check - OK</v>
      </c>
      <c r="G2046" s="68"/>
      <c r="H2046" s="162" t="s">
        <v>279</v>
      </c>
      <c r="I2046" s="173">
        <v>150735.53351548137</v>
      </c>
      <c r="J2046" s="168">
        <f>IFERROR(MIN('MP Calculations'!$E$30/I2046,1),"-")</f>
        <v>0.24630200300931615</v>
      </c>
      <c r="K2046" s="12"/>
      <c r="L2046" s="159">
        <v>85.146398000000005</v>
      </c>
      <c r="M2046" s="187" t="s">
        <v>280</v>
      </c>
      <c r="N2046" s="272">
        <v>297.51652200000001</v>
      </c>
      <c r="O2046" s="186">
        <f t="shared" si="100"/>
        <v>25332.46019378776</v>
      </c>
      <c r="P2046" s="186">
        <f t="shared" si="101"/>
        <v>6239.435686883694</v>
      </c>
      <c r="Q2046" s="215">
        <f>IF(P2046="-",0,P2046/(1+'General inputs'!$H$30)^'MP Calculations'!$C$40)</f>
        <v>13859.589892236821</v>
      </c>
    </row>
    <row r="2047" spans="3:17">
      <c r="C2047" s="159"/>
      <c r="D2047" s="165" t="s">
        <v>291</v>
      </c>
      <c r="E2047" s="162">
        <v>30280</v>
      </c>
      <c r="F2047" s="166" t="str">
        <f t="shared" si="99"/>
        <v>Date check - OK</v>
      </c>
      <c r="G2047" s="68"/>
      <c r="H2047" s="162" t="s">
        <v>279</v>
      </c>
      <c r="I2047" s="173">
        <v>150735.53351548137</v>
      </c>
      <c r="J2047" s="168">
        <f>IFERROR(MIN('MP Calculations'!$E$30/I2047,1),"-")</f>
        <v>0.24630200300931615</v>
      </c>
      <c r="K2047" s="12"/>
      <c r="L2047" s="159">
        <v>0.80177399999999999</v>
      </c>
      <c r="M2047" s="187" t="s">
        <v>280</v>
      </c>
      <c r="N2047" s="272">
        <v>297.51652200000001</v>
      </c>
      <c r="O2047" s="186">
        <f t="shared" si="100"/>
        <v>238.541011910028</v>
      </c>
      <c r="P2047" s="186">
        <f t="shared" si="101"/>
        <v>58.753129033309037</v>
      </c>
      <c r="Q2047" s="215">
        <f>IF(P2047="-",0,P2047/(1+'General inputs'!$H$30)^'MP Calculations'!$C$40)</f>
        <v>130.50767956453407</v>
      </c>
    </row>
    <row r="2048" spans="3:17">
      <c r="C2048" s="159"/>
      <c r="D2048" s="165" t="s">
        <v>278</v>
      </c>
      <c r="E2048" s="162">
        <v>30280</v>
      </c>
      <c r="F2048" s="166" t="str">
        <f t="shared" si="99"/>
        <v>Date check - OK</v>
      </c>
      <c r="G2048" s="68"/>
      <c r="H2048" s="162" t="s">
        <v>279</v>
      </c>
      <c r="I2048" s="173">
        <v>150735.53351548137</v>
      </c>
      <c r="J2048" s="168">
        <f>IFERROR(MIN('MP Calculations'!$E$30/I2048,1),"-")</f>
        <v>0.24630200300931615</v>
      </c>
      <c r="K2048" s="12"/>
      <c r="L2048" s="159">
        <v>46.941006000000002</v>
      </c>
      <c r="M2048" s="187" t="s">
        <v>280</v>
      </c>
      <c r="N2048" s="272">
        <v>192.78728599999999</v>
      </c>
      <c r="O2048" s="186">
        <f t="shared" si="100"/>
        <v>9049.6291488497154</v>
      </c>
      <c r="P2048" s="186">
        <f t="shared" si="101"/>
        <v>2228.9417858531779</v>
      </c>
      <c r="Q2048" s="215">
        <f>IF(P2048="-",0,P2048/(1+'General inputs'!$H$30)^'MP Calculations'!$C$40)</f>
        <v>4951.1238829715721</v>
      </c>
    </row>
    <row r="2049" spans="3:17">
      <c r="C2049" s="159"/>
      <c r="D2049" s="165" t="s">
        <v>278</v>
      </c>
      <c r="E2049" s="162">
        <v>30280</v>
      </c>
      <c r="F2049" s="166" t="str">
        <f t="shared" si="99"/>
        <v>Date check - OK</v>
      </c>
      <c r="G2049" s="68"/>
      <c r="H2049" s="162" t="s">
        <v>279</v>
      </c>
      <c r="I2049" s="173">
        <v>150735.53351548137</v>
      </c>
      <c r="J2049" s="168">
        <f>IFERROR(MIN('MP Calculations'!$E$30/I2049,1),"-")</f>
        <v>0.24630200300931615</v>
      </c>
      <c r="K2049" s="12"/>
      <c r="L2049" s="159">
        <v>0.70013700000000001</v>
      </c>
      <c r="M2049" s="187" t="s">
        <v>280</v>
      </c>
      <c r="N2049" s="272">
        <v>192.78728599999999</v>
      </c>
      <c r="O2049" s="186">
        <f t="shared" si="100"/>
        <v>134.97751205818199</v>
      </c>
      <c r="P2049" s="186">
        <f t="shared" si="101"/>
        <v>33.245231581144346</v>
      </c>
      <c r="Q2049" s="215">
        <f>IF(P2049="-",0,P2049/(1+'General inputs'!$H$30)^'MP Calculations'!$C$40)</f>
        <v>73.847267398829658</v>
      </c>
    </row>
    <row r="2050" spans="3:17">
      <c r="C2050" s="159"/>
      <c r="D2050" s="165" t="s">
        <v>291</v>
      </c>
      <c r="E2050" s="162">
        <v>30280</v>
      </c>
      <c r="F2050" s="166" t="str">
        <f t="shared" ref="F2050:F2113" si="102">IF(E2050="","-",IF(OR(E2050&lt;$E$15,E2050&gt;$E$16),"ERROR - date outside of range","Date check - OK"))</f>
        <v>Date check - OK</v>
      </c>
      <c r="G2050" s="68"/>
      <c r="H2050" s="162" t="s">
        <v>279</v>
      </c>
      <c r="I2050" s="173">
        <v>150735.53351548137</v>
      </c>
      <c r="J2050" s="168">
        <f>IFERROR(MIN('MP Calculations'!$E$30/I2050,1),"-")</f>
        <v>0.24630200300931615</v>
      </c>
      <c r="K2050" s="12"/>
      <c r="L2050" s="159">
        <v>35.311945000000001</v>
      </c>
      <c r="M2050" s="187" t="s">
        <v>280</v>
      </c>
      <c r="N2050" s="272">
        <v>297.51652200000001</v>
      </c>
      <c r="O2050" s="186">
        <f t="shared" ref="O2050:O2113" si="103">IF(N2050="","-",L2050*N2050)</f>
        <v>10505.887061455291</v>
      </c>
      <c r="P2050" s="186">
        <f t="shared" ref="P2050:P2113" si="104">IF(O2050="-","-",IF(OR(E2050&lt;$E$15,E2050&gt;$E$16),0,O2050*J2050))</f>
        <v>2587.6210266260964</v>
      </c>
      <c r="Q2050" s="215">
        <f>IF(P2050="-",0,P2050/(1+'General inputs'!$H$30)^'MP Calculations'!$C$40)</f>
        <v>5747.8541370267067</v>
      </c>
    </row>
    <row r="2051" spans="3:17">
      <c r="C2051" s="159"/>
      <c r="D2051" s="165" t="s">
        <v>278</v>
      </c>
      <c r="E2051" s="162">
        <v>30280</v>
      </c>
      <c r="F2051" s="166" t="str">
        <f t="shared" si="102"/>
        <v>Date check - OK</v>
      </c>
      <c r="G2051" s="68"/>
      <c r="H2051" s="162" t="s">
        <v>279</v>
      </c>
      <c r="I2051" s="173">
        <v>150735.53351548137</v>
      </c>
      <c r="J2051" s="168">
        <f>IFERROR(MIN('MP Calculations'!$E$30/I2051,1),"-")</f>
        <v>0.24630200300931615</v>
      </c>
      <c r="K2051" s="12"/>
      <c r="L2051" s="159">
        <v>1.900417</v>
      </c>
      <c r="M2051" s="187" t="s">
        <v>280</v>
      </c>
      <c r="N2051" s="272">
        <v>192.78728599999999</v>
      </c>
      <c r="O2051" s="186">
        <f t="shared" si="103"/>
        <v>366.37623569826201</v>
      </c>
      <c r="P2051" s="186">
        <f t="shared" si="104"/>
        <v>90.239200707495257</v>
      </c>
      <c r="Q2051" s="215">
        <f>IF(P2051="-",0,P2051/(1+'General inputs'!$H$30)^'MP Calculations'!$C$40)</f>
        <v>200.44734440299783</v>
      </c>
    </row>
    <row r="2052" spans="3:17">
      <c r="C2052" s="159"/>
      <c r="D2052" s="165" t="s">
        <v>291</v>
      </c>
      <c r="E2052" s="162">
        <v>30280</v>
      </c>
      <c r="F2052" s="166" t="str">
        <f t="shared" si="102"/>
        <v>Date check - OK</v>
      </c>
      <c r="G2052" s="68"/>
      <c r="H2052" s="162" t="s">
        <v>279</v>
      </c>
      <c r="I2052" s="173">
        <v>150735.53351548137</v>
      </c>
      <c r="J2052" s="168">
        <f>IFERROR(MIN('MP Calculations'!$E$30/I2052,1),"-")</f>
        <v>0.24630200300931615</v>
      </c>
      <c r="K2052" s="12"/>
      <c r="L2052" s="159">
        <v>67.345725000000002</v>
      </c>
      <c r="M2052" s="187" t="s">
        <v>280</v>
      </c>
      <c r="N2052" s="272">
        <v>297.51652200000001</v>
      </c>
      <c r="O2052" s="186">
        <f t="shared" si="103"/>
        <v>20036.46587356845</v>
      </c>
      <c r="P2052" s="186">
        <f t="shared" si="104"/>
        <v>4935.0216778877166</v>
      </c>
      <c r="Q2052" s="215">
        <f>IF(P2052="-",0,P2052/(1+'General inputs'!$H$30)^'MP Calculations'!$C$40)</f>
        <v>10962.109395342366</v>
      </c>
    </row>
    <row r="2053" spans="3:17">
      <c r="C2053" s="159"/>
      <c r="D2053" s="165" t="s">
        <v>291</v>
      </c>
      <c r="E2053" s="162">
        <v>30280</v>
      </c>
      <c r="F2053" s="166" t="str">
        <f t="shared" si="102"/>
        <v>Date check - OK</v>
      </c>
      <c r="G2053" s="68"/>
      <c r="H2053" s="162" t="s">
        <v>279</v>
      </c>
      <c r="I2053" s="173">
        <v>150735.53351548137</v>
      </c>
      <c r="J2053" s="168">
        <f>IFERROR(MIN('MP Calculations'!$E$30/I2053,1),"-")</f>
        <v>0.24630200300931615</v>
      </c>
      <c r="K2053" s="12"/>
      <c r="L2053" s="159">
        <v>0.999529</v>
      </c>
      <c r="M2053" s="187" t="s">
        <v>280</v>
      </c>
      <c r="N2053" s="272">
        <v>297.51652200000001</v>
      </c>
      <c r="O2053" s="186">
        <f t="shared" si="103"/>
        <v>297.376391718138</v>
      </c>
      <c r="P2053" s="186">
        <f t="shared" si="104"/>
        <v>73.244400927860397</v>
      </c>
      <c r="Q2053" s="215">
        <f>IF(P2053="-",0,P2053/(1+'General inputs'!$H$30)^'MP Calculations'!$C$40)</f>
        <v>162.69698250062879</v>
      </c>
    </row>
    <row r="2054" spans="3:17">
      <c r="C2054" s="159"/>
      <c r="D2054" s="165" t="s">
        <v>291</v>
      </c>
      <c r="E2054" s="162">
        <v>30280</v>
      </c>
      <c r="F2054" s="166" t="str">
        <f t="shared" si="102"/>
        <v>Date check - OK</v>
      </c>
      <c r="G2054" s="68"/>
      <c r="H2054" s="162" t="s">
        <v>279</v>
      </c>
      <c r="I2054" s="173">
        <v>150735.53351548137</v>
      </c>
      <c r="J2054" s="168">
        <f>IFERROR(MIN('MP Calculations'!$E$30/I2054,1),"-")</f>
        <v>0.24630200300931615</v>
      </c>
      <c r="K2054" s="12"/>
      <c r="L2054" s="159">
        <v>47.117486</v>
      </c>
      <c r="M2054" s="187" t="s">
        <v>280</v>
      </c>
      <c r="N2054" s="272">
        <v>297.51652200000001</v>
      </c>
      <c r="O2054" s="186">
        <f t="shared" si="103"/>
        <v>14018.230560103691</v>
      </c>
      <c r="P2054" s="186">
        <f t="shared" si="104"/>
        <v>3452.7182655999472</v>
      </c>
      <c r="Q2054" s="215">
        <f>IF(P2054="-",0,P2054/(1+'General inputs'!$H$30)^'MP Calculations'!$C$40)</f>
        <v>7669.4851227084191</v>
      </c>
    </row>
    <row r="2055" spans="3:17">
      <c r="C2055" s="159"/>
      <c r="D2055" s="165" t="s">
        <v>291</v>
      </c>
      <c r="E2055" s="162">
        <v>30317</v>
      </c>
      <c r="F2055" s="166" t="str">
        <f t="shared" si="102"/>
        <v>Date check - OK</v>
      </c>
      <c r="G2055" s="68"/>
      <c r="H2055" s="162" t="s">
        <v>279</v>
      </c>
      <c r="I2055" s="173">
        <v>150735.53351548137</v>
      </c>
      <c r="J2055" s="168">
        <f>IFERROR(MIN('MP Calculations'!$E$30/I2055,1),"-")</f>
        <v>0.24630200300931615</v>
      </c>
      <c r="K2055" s="12"/>
      <c r="L2055" s="159">
        <v>35.792141999999998</v>
      </c>
      <c r="M2055" s="187" t="s">
        <v>280</v>
      </c>
      <c r="N2055" s="272">
        <v>297.51652200000001</v>
      </c>
      <c r="O2055" s="186">
        <f t="shared" si="103"/>
        <v>10648.753602770124</v>
      </c>
      <c r="P2055" s="186">
        <f t="shared" si="104"/>
        <v>2622.8093419149532</v>
      </c>
      <c r="Q2055" s="215">
        <f>IF(P2055="-",0,P2055/(1+'General inputs'!$H$30)^'MP Calculations'!$C$40)</f>
        <v>5826.0175549023807</v>
      </c>
    </row>
    <row r="2056" spans="3:17">
      <c r="C2056" s="159"/>
      <c r="D2056" s="165" t="s">
        <v>291</v>
      </c>
      <c r="E2056" s="162">
        <v>30317</v>
      </c>
      <c r="F2056" s="166" t="str">
        <f t="shared" si="102"/>
        <v>Date check - OK</v>
      </c>
      <c r="G2056" s="68"/>
      <c r="H2056" s="162" t="s">
        <v>279</v>
      </c>
      <c r="I2056" s="173">
        <v>150735.53351548137</v>
      </c>
      <c r="J2056" s="168">
        <f>IFERROR(MIN('MP Calculations'!$E$30/I2056,1),"-")</f>
        <v>0.24630200300931615</v>
      </c>
      <c r="K2056" s="12"/>
      <c r="L2056" s="159">
        <v>48.602980000000002</v>
      </c>
      <c r="M2056" s="187" t="s">
        <v>280</v>
      </c>
      <c r="N2056" s="272">
        <v>297.51652200000001</v>
      </c>
      <c r="O2056" s="186">
        <f t="shared" si="103"/>
        <v>14460.18956843556</v>
      </c>
      <c r="P2056" s="186">
        <f t="shared" si="104"/>
        <v>3561.5736546000976</v>
      </c>
      <c r="Q2056" s="215">
        <f>IF(P2056="-",0,P2056/(1+'General inputs'!$H$30)^'MP Calculations'!$C$40)</f>
        <v>7911.2844014915154</v>
      </c>
    </row>
    <row r="2057" spans="3:17">
      <c r="C2057" s="159"/>
      <c r="D2057" s="165" t="s">
        <v>291</v>
      </c>
      <c r="E2057" s="162">
        <v>30317</v>
      </c>
      <c r="F2057" s="166" t="str">
        <f t="shared" si="102"/>
        <v>Date check - OK</v>
      </c>
      <c r="G2057" s="68"/>
      <c r="H2057" s="162" t="s">
        <v>279</v>
      </c>
      <c r="I2057" s="173">
        <v>150735.53351548137</v>
      </c>
      <c r="J2057" s="168">
        <f>IFERROR(MIN('MP Calculations'!$E$30/I2057,1),"-")</f>
        <v>0.24630200300931615</v>
      </c>
      <c r="K2057" s="12"/>
      <c r="L2057" s="159">
        <v>0.59926999999999997</v>
      </c>
      <c r="M2057" s="187" t="s">
        <v>280</v>
      </c>
      <c r="N2057" s="272">
        <v>297.51652200000001</v>
      </c>
      <c r="O2057" s="186">
        <f t="shared" si="103"/>
        <v>178.29272613894</v>
      </c>
      <c r="P2057" s="186">
        <f t="shared" si="104"/>
        <v>43.91385557001238</v>
      </c>
      <c r="Q2057" s="215">
        <f>IF(P2057="-",0,P2057/(1+'General inputs'!$H$30)^'MP Calculations'!$C$40)</f>
        <v>97.545364569864233</v>
      </c>
    </row>
    <row r="2058" spans="3:17">
      <c r="C2058" s="159"/>
      <c r="D2058" s="165" t="s">
        <v>291</v>
      </c>
      <c r="E2058" s="162">
        <v>30317</v>
      </c>
      <c r="F2058" s="166" t="str">
        <f t="shared" si="102"/>
        <v>Date check - OK</v>
      </c>
      <c r="G2058" s="68"/>
      <c r="H2058" s="162" t="s">
        <v>279</v>
      </c>
      <c r="I2058" s="173">
        <v>150735.53351548137</v>
      </c>
      <c r="J2058" s="168">
        <f>IFERROR(MIN('MP Calculations'!$E$30/I2058,1),"-")</f>
        <v>0.24630200300931615</v>
      </c>
      <c r="K2058" s="12"/>
      <c r="L2058" s="159">
        <v>0.59856500000000001</v>
      </c>
      <c r="M2058" s="187" t="s">
        <v>280</v>
      </c>
      <c r="N2058" s="272">
        <v>297.51652200000001</v>
      </c>
      <c r="O2058" s="186">
        <f t="shared" si="103"/>
        <v>178.08297699093001</v>
      </c>
      <c r="P2058" s="186">
        <f t="shared" si="104"/>
        <v>43.862193934728019</v>
      </c>
      <c r="Q2058" s="215">
        <f>IF(P2058="-",0,P2058/(1+'General inputs'!$H$30)^'MP Calculations'!$C$40)</f>
        <v>97.430609147397305</v>
      </c>
    </row>
    <row r="2059" spans="3:17">
      <c r="C2059" s="159"/>
      <c r="D2059" s="165" t="s">
        <v>291</v>
      </c>
      <c r="E2059" s="162">
        <v>30317</v>
      </c>
      <c r="F2059" s="166" t="str">
        <f t="shared" si="102"/>
        <v>Date check - OK</v>
      </c>
      <c r="G2059" s="68"/>
      <c r="H2059" s="162" t="s">
        <v>279</v>
      </c>
      <c r="I2059" s="173">
        <v>150735.53351548137</v>
      </c>
      <c r="J2059" s="168">
        <f>IFERROR(MIN('MP Calculations'!$E$30/I2059,1),"-")</f>
        <v>0.24630200300931615</v>
      </c>
      <c r="K2059" s="12"/>
      <c r="L2059" s="159">
        <v>1.400997</v>
      </c>
      <c r="M2059" s="187" t="s">
        <v>280</v>
      </c>
      <c r="N2059" s="272">
        <v>297.51652200000001</v>
      </c>
      <c r="O2059" s="186">
        <f t="shared" si="103"/>
        <v>416.81975477243401</v>
      </c>
      <c r="P2059" s="186">
        <f t="shared" si="104"/>
        <v>102.66354049430247</v>
      </c>
      <c r="Q2059" s="215">
        <f>IF(P2059="-",0,P2059/(1+'General inputs'!$H$30)^'MP Calculations'!$C$40)</f>
        <v>228.04539377290052</v>
      </c>
    </row>
    <row r="2060" spans="3:17">
      <c r="C2060" s="159"/>
      <c r="D2060" s="165" t="s">
        <v>278</v>
      </c>
      <c r="E2060" s="162">
        <v>30317</v>
      </c>
      <c r="F2060" s="166" t="str">
        <f t="shared" si="102"/>
        <v>Date check - OK</v>
      </c>
      <c r="G2060" s="68"/>
      <c r="H2060" s="162" t="s">
        <v>279</v>
      </c>
      <c r="I2060" s="173">
        <v>150735.53351548137</v>
      </c>
      <c r="J2060" s="168">
        <f>IFERROR(MIN('MP Calculations'!$E$30/I2060,1),"-")</f>
        <v>0.24630200300931615</v>
      </c>
      <c r="K2060" s="12"/>
      <c r="L2060" s="159">
        <v>12.711774</v>
      </c>
      <c r="M2060" s="187" t="s">
        <v>280</v>
      </c>
      <c r="N2060" s="272">
        <v>192.78728599999999</v>
      </c>
      <c r="O2060" s="186">
        <f t="shared" si="103"/>
        <v>2450.668409705364</v>
      </c>
      <c r="P2060" s="186">
        <f t="shared" si="104"/>
        <v>603.60453802208656</v>
      </c>
      <c r="Q2060" s="215">
        <f>IF(P2060="-",0,P2060/(1+'General inputs'!$H$30)^'MP Calculations'!$C$40)</f>
        <v>1340.7801240207139</v>
      </c>
    </row>
    <row r="2061" spans="3:17">
      <c r="C2061" s="159"/>
      <c r="D2061" s="165" t="s">
        <v>278</v>
      </c>
      <c r="E2061" s="162">
        <v>30317</v>
      </c>
      <c r="F2061" s="166" t="str">
        <f t="shared" si="102"/>
        <v>Date check - OK</v>
      </c>
      <c r="G2061" s="68"/>
      <c r="H2061" s="162" t="s">
        <v>279</v>
      </c>
      <c r="I2061" s="173">
        <v>150735.53351548137</v>
      </c>
      <c r="J2061" s="168">
        <f>IFERROR(MIN('MP Calculations'!$E$30/I2061,1),"-")</f>
        <v>0.24630200300931615</v>
      </c>
      <c r="K2061" s="12"/>
      <c r="L2061" s="159">
        <v>172.36307199999999</v>
      </c>
      <c r="M2061" s="187" t="s">
        <v>280</v>
      </c>
      <c r="N2061" s="272">
        <v>192.78728599999999</v>
      </c>
      <c r="O2061" s="186">
        <f t="shared" si="103"/>
        <v>33229.408857502589</v>
      </c>
      <c r="P2061" s="186">
        <f t="shared" si="104"/>
        <v>8184.4699604183998</v>
      </c>
      <c r="Q2061" s="215">
        <f>IF(P2061="-",0,P2061/(1+'General inputs'!$H$30)^'MP Calculations'!$C$40)</f>
        <v>18180.073139496599</v>
      </c>
    </row>
    <row r="2062" spans="3:17">
      <c r="C2062" s="159"/>
      <c r="D2062" s="165" t="s">
        <v>278</v>
      </c>
      <c r="E2062" s="162">
        <v>30317</v>
      </c>
      <c r="F2062" s="166" t="str">
        <f t="shared" si="102"/>
        <v>Date check - OK</v>
      </c>
      <c r="G2062" s="68"/>
      <c r="H2062" s="162" t="s">
        <v>279</v>
      </c>
      <c r="I2062" s="173">
        <v>150735.53351548137</v>
      </c>
      <c r="J2062" s="168">
        <f>IFERROR(MIN('MP Calculations'!$E$30/I2062,1),"-")</f>
        <v>0.24630200300931615</v>
      </c>
      <c r="K2062" s="12"/>
      <c r="L2062" s="159">
        <v>16.963509999999999</v>
      </c>
      <c r="M2062" s="187" t="s">
        <v>280</v>
      </c>
      <c r="N2062" s="272">
        <v>192.78728599999999</v>
      </c>
      <c r="O2062" s="186">
        <f t="shared" si="103"/>
        <v>3270.34905393386</v>
      </c>
      <c r="P2062" s="186">
        <f t="shared" si="104"/>
        <v>805.49352252353185</v>
      </c>
      <c r="Q2062" s="215">
        <f>IF(P2062="-",0,P2062/(1+'General inputs'!$H$30)^'MP Calculations'!$C$40)</f>
        <v>1789.2339056394978</v>
      </c>
    </row>
    <row r="2063" spans="3:17">
      <c r="C2063" s="159"/>
      <c r="D2063" s="165" t="s">
        <v>278</v>
      </c>
      <c r="E2063" s="162">
        <v>30317</v>
      </c>
      <c r="F2063" s="166" t="str">
        <f t="shared" si="102"/>
        <v>Date check - OK</v>
      </c>
      <c r="G2063" s="68"/>
      <c r="H2063" s="162" t="s">
        <v>279</v>
      </c>
      <c r="I2063" s="173">
        <v>150735.53351548137</v>
      </c>
      <c r="J2063" s="168">
        <f>IFERROR(MIN('MP Calculations'!$E$30/I2063,1),"-")</f>
        <v>0.24630200300931615</v>
      </c>
      <c r="K2063" s="12"/>
      <c r="L2063" s="159">
        <v>12.227728000000001</v>
      </c>
      <c r="M2063" s="187" t="s">
        <v>280</v>
      </c>
      <c r="N2063" s="272">
        <v>192.78728599999999</v>
      </c>
      <c r="O2063" s="186">
        <f t="shared" si="103"/>
        <v>2357.3504950662082</v>
      </c>
      <c r="P2063" s="186">
        <f t="shared" si="104"/>
        <v>580.62014872981013</v>
      </c>
      <c r="Q2063" s="215">
        <f>IF(P2063="-",0,P2063/(1+'General inputs'!$H$30)^'MP Calculations'!$C$40)</f>
        <v>1289.7251527860358</v>
      </c>
    </row>
    <row r="2064" spans="3:17">
      <c r="C2064" s="159"/>
      <c r="D2064" s="165" t="s">
        <v>278</v>
      </c>
      <c r="E2064" s="162">
        <v>30317</v>
      </c>
      <c r="F2064" s="166" t="str">
        <f t="shared" si="102"/>
        <v>Date check - OK</v>
      </c>
      <c r="G2064" s="68"/>
      <c r="H2064" s="162" t="s">
        <v>279</v>
      </c>
      <c r="I2064" s="173">
        <v>150735.53351548137</v>
      </c>
      <c r="J2064" s="168">
        <f>IFERROR(MIN('MP Calculations'!$E$30/I2064,1),"-")</f>
        <v>0.24630200300931615</v>
      </c>
      <c r="K2064" s="12"/>
      <c r="L2064" s="159">
        <v>0.74932600000000005</v>
      </c>
      <c r="M2064" s="187" t="s">
        <v>280</v>
      </c>
      <c r="N2064" s="272">
        <v>192.78728599999999</v>
      </c>
      <c r="O2064" s="186">
        <f t="shared" si="103"/>
        <v>144.46052586923599</v>
      </c>
      <c r="P2064" s="186">
        <f t="shared" si="104"/>
        <v>35.580916877371955</v>
      </c>
      <c r="Q2064" s="215">
        <f>IF(P2064="-",0,P2064/(1+'General inputs'!$H$30)^'MP Calculations'!$C$40)</f>
        <v>79.035499467811917</v>
      </c>
    </row>
    <row r="2065" spans="3:17">
      <c r="C2065" s="159"/>
      <c r="D2065" s="165" t="s">
        <v>278</v>
      </c>
      <c r="E2065" s="162">
        <v>30317</v>
      </c>
      <c r="F2065" s="166" t="str">
        <f t="shared" si="102"/>
        <v>Date check - OK</v>
      </c>
      <c r="G2065" s="68"/>
      <c r="H2065" s="162" t="s">
        <v>279</v>
      </c>
      <c r="I2065" s="173">
        <v>150735.53351548137</v>
      </c>
      <c r="J2065" s="168">
        <f>IFERROR(MIN('MP Calculations'!$E$30/I2065,1),"-")</f>
        <v>0.24630200300931615</v>
      </c>
      <c r="K2065" s="12"/>
      <c r="L2065" s="159">
        <v>13.646217999999999</v>
      </c>
      <c r="M2065" s="187" t="s">
        <v>280</v>
      </c>
      <c r="N2065" s="272">
        <v>192.78728599999999</v>
      </c>
      <c r="O2065" s="186">
        <f t="shared" si="103"/>
        <v>2630.817332384348</v>
      </c>
      <c r="P2065" s="186">
        <f t="shared" si="104"/>
        <v>647.97557851789077</v>
      </c>
      <c r="Q2065" s="215">
        <f>IF(P2065="-",0,P2065/(1+'General inputs'!$H$30)^'MP Calculations'!$C$40)</f>
        <v>1439.3410284397519</v>
      </c>
    </row>
    <row r="2066" spans="3:17">
      <c r="C2066" s="159"/>
      <c r="D2066" s="165" t="s">
        <v>291</v>
      </c>
      <c r="E2066" s="162">
        <v>30317</v>
      </c>
      <c r="F2066" s="166" t="str">
        <f t="shared" si="102"/>
        <v>Date check - OK</v>
      </c>
      <c r="G2066" s="68"/>
      <c r="H2066" s="162" t="s">
        <v>279</v>
      </c>
      <c r="I2066" s="173">
        <v>150735.53351548137</v>
      </c>
      <c r="J2066" s="168">
        <f>IFERROR(MIN('MP Calculations'!$E$30/I2066,1),"-")</f>
        <v>0.24630200300931615</v>
      </c>
      <c r="K2066" s="12"/>
      <c r="L2066" s="159">
        <v>1.3999790000000001</v>
      </c>
      <c r="M2066" s="187" t="s">
        <v>280</v>
      </c>
      <c r="N2066" s="272">
        <v>297.51652200000001</v>
      </c>
      <c r="O2066" s="186">
        <f t="shared" si="103"/>
        <v>416.51688295303802</v>
      </c>
      <c r="P2066" s="186">
        <f t="shared" si="104"/>
        <v>102.58894255853015</v>
      </c>
      <c r="Q2066" s="215">
        <f>IF(P2066="-",0,P2066/(1+'General inputs'!$H$30)^'MP Calculations'!$C$40)</f>
        <v>227.87969019833125</v>
      </c>
    </row>
    <row r="2067" spans="3:17">
      <c r="C2067" s="159"/>
      <c r="D2067" s="165" t="s">
        <v>278</v>
      </c>
      <c r="E2067" s="162">
        <v>30317</v>
      </c>
      <c r="F2067" s="166" t="str">
        <f t="shared" si="102"/>
        <v>Date check - OK</v>
      </c>
      <c r="G2067" s="68"/>
      <c r="H2067" s="162" t="s">
        <v>279</v>
      </c>
      <c r="I2067" s="173">
        <v>150735.53351548137</v>
      </c>
      <c r="J2067" s="168">
        <f>IFERROR(MIN('MP Calculations'!$E$30/I2067,1),"-")</f>
        <v>0.24630200300931615</v>
      </c>
      <c r="K2067" s="12"/>
      <c r="L2067" s="159">
        <v>9.0985829999999996</v>
      </c>
      <c r="M2067" s="187" t="s">
        <v>280</v>
      </c>
      <c r="N2067" s="272">
        <v>192.78728599999999</v>
      </c>
      <c r="O2067" s="186">
        <f t="shared" si="103"/>
        <v>1754.0911230157378</v>
      </c>
      <c r="P2067" s="186">
        <f t="shared" si="104"/>
        <v>432.03615705963699</v>
      </c>
      <c r="Q2067" s="215">
        <f>IF(P2067="-",0,P2067/(1+'General inputs'!$H$30)^'MP Calculations'!$C$40)</f>
        <v>959.67716568535263</v>
      </c>
    </row>
    <row r="2068" spans="3:17">
      <c r="C2068" s="159"/>
      <c r="D2068" s="165" t="s">
        <v>291</v>
      </c>
      <c r="E2068" s="162">
        <v>30317</v>
      </c>
      <c r="F2068" s="166" t="str">
        <f t="shared" si="102"/>
        <v>Date check - OK</v>
      </c>
      <c r="G2068" s="68"/>
      <c r="H2068" s="162" t="s">
        <v>279</v>
      </c>
      <c r="I2068" s="173">
        <v>150735.53351548137</v>
      </c>
      <c r="J2068" s="168">
        <f>IFERROR(MIN('MP Calculations'!$E$30/I2068,1),"-")</f>
        <v>0.24630200300931615</v>
      </c>
      <c r="K2068" s="12"/>
      <c r="L2068" s="159">
        <v>1.1989810000000001</v>
      </c>
      <c r="M2068" s="187" t="s">
        <v>280</v>
      </c>
      <c r="N2068" s="272">
        <v>297.51652200000001</v>
      </c>
      <c r="O2068" s="186">
        <f t="shared" si="103"/>
        <v>356.71665706408203</v>
      </c>
      <c r="P2068" s="186">
        <f t="shared" si="104"/>
        <v>87.860027141670727</v>
      </c>
      <c r="Q2068" s="215">
        <f>IF(P2068="-",0,P2068/(1+'General inputs'!$H$30)^'MP Calculations'!$C$40)</f>
        <v>195.16251231888864</v>
      </c>
    </row>
    <row r="2069" spans="3:17">
      <c r="C2069" s="159"/>
      <c r="D2069" s="165" t="s">
        <v>278</v>
      </c>
      <c r="E2069" s="162">
        <v>30317</v>
      </c>
      <c r="F2069" s="166" t="str">
        <f t="shared" si="102"/>
        <v>Date check - OK</v>
      </c>
      <c r="G2069" s="68"/>
      <c r="H2069" s="162" t="s">
        <v>279</v>
      </c>
      <c r="I2069" s="173">
        <v>150735.53351548137</v>
      </c>
      <c r="J2069" s="168">
        <f>IFERROR(MIN('MP Calculations'!$E$30/I2069,1),"-")</f>
        <v>0.24630200300931615</v>
      </c>
      <c r="K2069" s="12"/>
      <c r="L2069" s="159">
        <v>0.60022799999999998</v>
      </c>
      <c r="M2069" s="187" t="s">
        <v>280</v>
      </c>
      <c r="N2069" s="272">
        <v>192.78728599999999</v>
      </c>
      <c r="O2069" s="186">
        <f t="shared" si="103"/>
        <v>115.71632710120799</v>
      </c>
      <c r="P2069" s="186">
        <f t="shared" si="104"/>
        <v>28.501163145908745</v>
      </c>
      <c r="Q2069" s="215">
        <f>IF(P2069="-",0,P2069/(1+'General inputs'!$H$30)^'MP Calculations'!$C$40)</f>
        <v>63.309320341968402</v>
      </c>
    </row>
    <row r="2070" spans="3:17">
      <c r="C2070" s="159"/>
      <c r="D2070" s="165" t="s">
        <v>278</v>
      </c>
      <c r="E2070" s="162">
        <v>30317</v>
      </c>
      <c r="F2070" s="166" t="str">
        <f t="shared" si="102"/>
        <v>Date check - OK</v>
      </c>
      <c r="G2070" s="68"/>
      <c r="H2070" s="162" t="s">
        <v>279</v>
      </c>
      <c r="I2070" s="173">
        <v>150735.53351548137</v>
      </c>
      <c r="J2070" s="168">
        <f>IFERROR(MIN('MP Calculations'!$E$30/I2070,1),"-")</f>
        <v>0.24630200300931615</v>
      </c>
      <c r="K2070" s="12"/>
      <c r="L2070" s="159">
        <v>12.897065</v>
      </c>
      <c r="M2070" s="187" t="s">
        <v>280</v>
      </c>
      <c r="N2070" s="272">
        <v>192.78728599999999</v>
      </c>
      <c r="O2070" s="186">
        <f t="shared" si="103"/>
        <v>2486.3901587155897</v>
      </c>
      <c r="P2070" s="186">
        <f t="shared" si="104"/>
        <v>612.40287635430127</v>
      </c>
      <c r="Q2070" s="215">
        <f>IF(P2070="-",0,P2070/(1+'General inputs'!$H$30)^'MP Calculations'!$C$40)</f>
        <v>1360.3237762253489</v>
      </c>
    </row>
    <row r="2071" spans="3:17">
      <c r="C2071" s="159"/>
      <c r="D2071" s="165" t="s">
        <v>291</v>
      </c>
      <c r="E2071" s="162">
        <v>30317</v>
      </c>
      <c r="F2071" s="166" t="str">
        <f t="shared" si="102"/>
        <v>Date check - OK</v>
      </c>
      <c r="G2071" s="68"/>
      <c r="H2071" s="162" t="s">
        <v>279</v>
      </c>
      <c r="I2071" s="173">
        <v>150735.53351548137</v>
      </c>
      <c r="J2071" s="168">
        <f>IFERROR(MIN('MP Calculations'!$E$30/I2071,1),"-")</f>
        <v>0.24630200300931615</v>
      </c>
      <c r="K2071" s="12"/>
      <c r="L2071" s="159">
        <v>12.498041000000001</v>
      </c>
      <c r="M2071" s="187" t="s">
        <v>280</v>
      </c>
      <c r="N2071" s="272">
        <v>297.51652200000001</v>
      </c>
      <c r="O2071" s="186">
        <f t="shared" si="103"/>
        <v>3718.3736901334023</v>
      </c>
      <c r="P2071" s="186">
        <f t="shared" si="104"/>
        <v>915.84288781699922</v>
      </c>
      <c r="Q2071" s="215">
        <f>IF(P2071="-",0,P2071/(1+'General inputs'!$H$30)^'MP Calculations'!$C$40)</f>
        <v>2034.3517375375218</v>
      </c>
    </row>
    <row r="2072" spans="3:17">
      <c r="C2072" s="159"/>
      <c r="D2072" s="165" t="s">
        <v>289</v>
      </c>
      <c r="E2072" s="162">
        <v>30317</v>
      </c>
      <c r="F2072" s="166" t="str">
        <f t="shared" si="102"/>
        <v>Date check - OK</v>
      </c>
      <c r="G2072" s="68"/>
      <c r="H2072" s="162" t="s">
        <v>279</v>
      </c>
      <c r="I2072" s="173">
        <v>150735.53351548137</v>
      </c>
      <c r="J2072" s="168">
        <f>IFERROR(MIN('MP Calculations'!$E$30/I2072,1),"-")</f>
        <v>0.24630200300931615</v>
      </c>
      <c r="K2072" s="12"/>
      <c r="L2072" s="159">
        <v>2.8993549999999999</v>
      </c>
      <c r="M2072" s="187" t="s">
        <v>280</v>
      </c>
      <c r="N2072" s="272">
        <v>315.45229399999999</v>
      </c>
      <c r="O2072" s="186">
        <f t="shared" si="103"/>
        <v>914.60818587036999</v>
      </c>
      <c r="P2072" s="186">
        <f t="shared" si="104"/>
        <v>225.26982814858906</v>
      </c>
      <c r="Q2072" s="215">
        <f>IF(P2072="-",0,P2072/(1+'General inputs'!$H$30)^'MP Calculations'!$C$40)</f>
        <v>500.3893925531392</v>
      </c>
    </row>
    <row r="2073" spans="3:17">
      <c r="C2073" s="159"/>
      <c r="D2073" s="165" t="s">
        <v>278</v>
      </c>
      <c r="E2073" s="162">
        <v>30317</v>
      </c>
      <c r="F2073" s="166" t="str">
        <f t="shared" si="102"/>
        <v>Date check - OK</v>
      </c>
      <c r="G2073" s="68"/>
      <c r="H2073" s="162" t="s">
        <v>279</v>
      </c>
      <c r="I2073" s="173">
        <v>150735.53351548137</v>
      </c>
      <c r="J2073" s="168">
        <f>IFERROR(MIN('MP Calculations'!$E$30/I2073,1),"-")</f>
        <v>0.24630200300931615</v>
      </c>
      <c r="K2073" s="12"/>
      <c r="L2073" s="159">
        <v>19.939402999999999</v>
      </c>
      <c r="M2073" s="187" t="s">
        <v>280</v>
      </c>
      <c r="N2073" s="272">
        <v>192.78728599999999</v>
      </c>
      <c r="O2073" s="186">
        <f t="shared" si="103"/>
        <v>3844.0633888302577</v>
      </c>
      <c r="P2073" s="186">
        <f t="shared" si="104"/>
        <v>946.80051236367217</v>
      </c>
      <c r="Q2073" s="215">
        <f>IF(P2073="-",0,P2073/(1+'General inputs'!$H$30)^'MP Calculations'!$C$40)</f>
        <v>2103.1175685816152</v>
      </c>
    </row>
    <row r="2074" spans="3:17">
      <c r="C2074" s="159"/>
      <c r="D2074" s="165" t="s">
        <v>289</v>
      </c>
      <c r="E2074" s="162">
        <v>30317</v>
      </c>
      <c r="F2074" s="166" t="str">
        <f t="shared" si="102"/>
        <v>Date check - OK</v>
      </c>
      <c r="G2074" s="68"/>
      <c r="H2074" s="162" t="s">
        <v>279</v>
      </c>
      <c r="I2074" s="173">
        <v>150735.53351548137</v>
      </c>
      <c r="J2074" s="168">
        <f>IFERROR(MIN('MP Calculations'!$E$30/I2074,1),"-")</f>
        <v>0.24630200300931615</v>
      </c>
      <c r="K2074" s="12"/>
      <c r="L2074" s="159">
        <v>62.486863</v>
      </c>
      <c r="M2074" s="187" t="s">
        <v>280</v>
      </c>
      <c r="N2074" s="272">
        <v>315.45229399999999</v>
      </c>
      <c r="O2074" s="186">
        <f t="shared" si="103"/>
        <v>19711.624278213723</v>
      </c>
      <c r="P2074" s="186">
        <f t="shared" si="104"/>
        <v>4855.012542291106</v>
      </c>
      <c r="Q2074" s="215">
        <f>IF(P2074="-",0,P2074/(1+'General inputs'!$H$30)^'MP Calculations'!$C$40)</f>
        <v>10784.385982096444</v>
      </c>
    </row>
    <row r="2075" spans="3:17">
      <c r="C2075" s="159"/>
      <c r="D2075" s="165" t="s">
        <v>291</v>
      </c>
      <c r="E2075" s="162">
        <v>30317</v>
      </c>
      <c r="F2075" s="166" t="str">
        <f t="shared" si="102"/>
        <v>Date check - OK</v>
      </c>
      <c r="G2075" s="68"/>
      <c r="H2075" s="162" t="s">
        <v>279</v>
      </c>
      <c r="I2075" s="173">
        <v>150735.53351548137</v>
      </c>
      <c r="J2075" s="168">
        <f>IFERROR(MIN('MP Calculations'!$E$30/I2075,1),"-")</f>
        <v>0.24630200300931615</v>
      </c>
      <c r="K2075" s="12"/>
      <c r="L2075" s="159">
        <v>0.59938100000000005</v>
      </c>
      <c r="M2075" s="187" t="s">
        <v>280</v>
      </c>
      <c r="N2075" s="272">
        <v>297.51652200000001</v>
      </c>
      <c r="O2075" s="186">
        <f t="shared" si="103"/>
        <v>178.32575047288202</v>
      </c>
      <c r="P2075" s="186">
        <f t="shared" si="104"/>
        <v>43.92198952961035</v>
      </c>
      <c r="Q2075" s="215">
        <f>IF(P2075="-",0,P2075/(1+'General inputs'!$H$30)^'MP Calculations'!$C$40)</f>
        <v>97.563432444890964</v>
      </c>
    </row>
    <row r="2076" spans="3:17">
      <c r="C2076" s="159"/>
      <c r="D2076" s="165" t="s">
        <v>278</v>
      </c>
      <c r="E2076" s="162">
        <v>30317</v>
      </c>
      <c r="F2076" s="166" t="str">
        <f t="shared" si="102"/>
        <v>Date check - OK</v>
      </c>
      <c r="G2076" s="68"/>
      <c r="H2076" s="162" t="s">
        <v>279</v>
      </c>
      <c r="I2076" s="173">
        <v>150735.53351548137</v>
      </c>
      <c r="J2076" s="168">
        <f>IFERROR(MIN('MP Calculations'!$E$30/I2076,1),"-")</f>
        <v>0.24630200300931615</v>
      </c>
      <c r="K2076" s="12"/>
      <c r="L2076" s="159">
        <v>6.198391</v>
      </c>
      <c r="M2076" s="187" t="s">
        <v>280</v>
      </c>
      <c r="N2076" s="272">
        <v>192.78728599999999</v>
      </c>
      <c r="O2076" s="186">
        <f t="shared" si="103"/>
        <v>1194.9709784568261</v>
      </c>
      <c r="P2076" s="186">
        <f t="shared" si="104"/>
        <v>294.32374553191863</v>
      </c>
      <c r="Q2076" s="215">
        <f>IF(P2076="-",0,P2076/(1+'General inputs'!$H$30)^'MP Calculations'!$C$40)</f>
        <v>653.77810002827903</v>
      </c>
    </row>
    <row r="2077" spans="3:17">
      <c r="C2077" s="159"/>
      <c r="D2077" s="165" t="s">
        <v>278</v>
      </c>
      <c r="E2077" s="162">
        <v>30317</v>
      </c>
      <c r="F2077" s="166" t="str">
        <f t="shared" si="102"/>
        <v>Date check - OK</v>
      </c>
      <c r="G2077" s="68"/>
      <c r="H2077" s="162" t="s">
        <v>279</v>
      </c>
      <c r="I2077" s="173">
        <v>150735.53351548137</v>
      </c>
      <c r="J2077" s="168">
        <f>IFERROR(MIN('MP Calculations'!$E$30/I2077,1),"-")</f>
        <v>0.24630200300931615</v>
      </c>
      <c r="K2077" s="12"/>
      <c r="L2077" s="159">
        <v>0.49961</v>
      </c>
      <c r="M2077" s="187" t="s">
        <v>280</v>
      </c>
      <c r="N2077" s="272">
        <v>192.78728599999999</v>
      </c>
      <c r="O2077" s="186">
        <f t="shared" si="103"/>
        <v>96.318455958459992</v>
      </c>
      <c r="P2077" s="186">
        <f t="shared" si="104"/>
        <v>23.723428629333299</v>
      </c>
      <c r="Q2077" s="215">
        <f>IF(P2077="-",0,P2077/(1+'General inputs'!$H$30)^'MP Calculations'!$C$40)</f>
        <v>52.69659118876632</v>
      </c>
    </row>
    <row r="2078" spans="3:17">
      <c r="C2078" s="159"/>
      <c r="D2078" s="165" t="s">
        <v>289</v>
      </c>
      <c r="E2078" s="162">
        <v>30317</v>
      </c>
      <c r="F2078" s="166" t="str">
        <f t="shared" si="102"/>
        <v>Date check - OK</v>
      </c>
      <c r="G2078" s="68"/>
      <c r="H2078" s="162" t="s">
        <v>279</v>
      </c>
      <c r="I2078" s="173">
        <v>150735.53351548137</v>
      </c>
      <c r="J2078" s="168">
        <f>IFERROR(MIN('MP Calculations'!$E$30/I2078,1),"-")</f>
        <v>0.24630200300931615</v>
      </c>
      <c r="K2078" s="12"/>
      <c r="L2078" s="159">
        <v>2.7999550000000002</v>
      </c>
      <c r="M2078" s="187" t="s">
        <v>280</v>
      </c>
      <c r="N2078" s="272">
        <v>315.45229399999999</v>
      </c>
      <c r="O2078" s="186">
        <f t="shared" si="103"/>
        <v>883.2522278467701</v>
      </c>
      <c r="P2078" s="186">
        <f t="shared" si="104"/>
        <v>217.54679288110037</v>
      </c>
      <c r="Q2078" s="215">
        <f>IF(P2078="-",0,P2078/(1+'General inputs'!$H$30)^'MP Calculations'!$C$40)</f>
        <v>483.23429922383605</v>
      </c>
    </row>
    <row r="2079" spans="3:17">
      <c r="C2079" s="159"/>
      <c r="D2079" s="165" t="s">
        <v>289</v>
      </c>
      <c r="E2079" s="162">
        <v>30317</v>
      </c>
      <c r="F2079" s="166" t="str">
        <f t="shared" si="102"/>
        <v>Date check - OK</v>
      </c>
      <c r="G2079" s="68"/>
      <c r="H2079" s="162" t="s">
        <v>279</v>
      </c>
      <c r="I2079" s="173">
        <v>150735.53351548137</v>
      </c>
      <c r="J2079" s="168">
        <f>IFERROR(MIN('MP Calculations'!$E$30/I2079,1),"-")</f>
        <v>0.24630200300931615</v>
      </c>
      <c r="K2079" s="12"/>
      <c r="L2079" s="159">
        <v>10.916672999999999</v>
      </c>
      <c r="M2079" s="187" t="s">
        <v>280</v>
      </c>
      <c r="N2079" s="272">
        <v>315.45229399999999</v>
      </c>
      <c r="O2079" s="186">
        <f t="shared" si="103"/>
        <v>3443.689540697862</v>
      </c>
      <c r="P2079" s="186">
        <f t="shared" si="104"/>
        <v>848.18763161611537</v>
      </c>
      <c r="Q2079" s="215">
        <f>IF(P2079="-",0,P2079/(1+'General inputs'!$H$30)^'MP Calculations'!$C$40)</f>
        <v>1884.0698607694662</v>
      </c>
    </row>
    <row r="2080" spans="3:17">
      <c r="C2080" s="159"/>
      <c r="D2080" s="165" t="s">
        <v>289</v>
      </c>
      <c r="E2080" s="162">
        <v>30317</v>
      </c>
      <c r="F2080" s="166" t="str">
        <f t="shared" si="102"/>
        <v>Date check - OK</v>
      </c>
      <c r="G2080" s="68"/>
      <c r="H2080" s="162" t="s">
        <v>279</v>
      </c>
      <c r="I2080" s="173">
        <v>150735.53351548137</v>
      </c>
      <c r="J2080" s="168">
        <f>IFERROR(MIN('MP Calculations'!$E$30/I2080,1),"-")</f>
        <v>0.24630200300931615</v>
      </c>
      <c r="K2080" s="12"/>
      <c r="L2080" s="159">
        <v>10.936939000000001</v>
      </c>
      <c r="M2080" s="187" t="s">
        <v>280</v>
      </c>
      <c r="N2080" s="272">
        <v>315.45229399999999</v>
      </c>
      <c r="O2080" s="186">
        <f t="shared" si="103"/>
        <v>3450.0824968880661</v>
      </c>
      <c r="P2080" s="186">
        <f t="shared" si="104"/>
        <v>849.76222953091349</v>
      </c>
      <c r="Q2080" s="215">
        <f>IF(P2080="-",0,P2080/(1+'General inputs'!$H$30)^'MP Calculations'!$C$40)</f>
        <v>1887.5674978058012</v>
      </c>
    </row>
    <row r="2081" spans="3:17">
      <c r="C2081" s="159"/>
      <c r="D2081" s="165" t="s">
        <v>278</v>
      </c>
      <c r="E2081" s="162">
        <v>30317</v>
      </c>
      <c r="F2081" s="166" t="str">
        <f t="shared" si="102"/>
        <v>Date check - OK</v>
      </c>
      <c r="G2081" s="68"/>
      <c r="H2081" s="162" t="s">
        <v>279</v>
      </c>
      <c r="I2081" s="173">
        <v>150735.53351548137</v>
      </c>
      <c r="J2081" s="168">
        <f>IFERROR(MIN('MP Calculations'!$E$30/I2081,1),"-")</f>
        <v>0.24630200300931615</v>
      </c>
      <c r="K2081" s="12"/>
      <c r="L2081" s="159">
        <v>0.40010600000000002</v>
      </c>
      <c r="M2081" s="187" t="s">
        <v>280</v>
      </c>
      <c r="N2081" s="272">
        <v>192.78728599999999</v>
      </c>
      <c r="O2081" s="186">
        <f t="shared" si="103"/>
        <v>77.135349852315997</v>
      </c>
      <c r="P2081" s="186">
        <f t="shared" si="104"/>
        <v>18.998591171449789</v>
      </c>
      <c r="Q2081" s="215">
        <f>IF(P2081="-",0,P2081/(1+'General inputs'!$H$30)^'MP Calculations'!$C$40)</f>
        <v>42.201361690463635</v>
      </c>
    </row>
    <row r="2082" spans="3:17">
      <c r="C2082" s="159"/>
      <c r="D2082" s="165" t="s">
        <v>289</v>
      </c>
      <c r="E2082" s="162">
        <v>30317</v>
      </c>
      <c r="F2082" s="166" t="str">
        <f t="shared" si="102"/>
        <v>Date check - OK</v>
      </c>
      <c r="G2082" s="68"/>
      <c r="H2082" s="162" t="s">
        <v>279</v>
      </c>
      <c r="I2082" s="173">
        <v>150735.53351548137</v>
      </c>
      <c r="J2082" s="168">
        <f>IFERROR(MIN('MP Calculations'!$E$30/I2082,1),"-")</f>
        <v>0.24630200300931615</v>
      </c>
      <c r="K2082" s="12"/>
      <c r="L2082" s="159">
        <v>15.79752</v>
      </c>
      <c r="M2082" s="187" t="s">
        <v>280</v>
      </c>
      <c r="N2082" s="272">
        <v>315.45229399999999</v>
      </c>
      <c r="O2082" s="186">
        <f t="shared" si="103"/>
        <v>4983.3639235108803</v>
      </c>
      <c r="P2082" s="186">
        <f t="shared" si="104"/>
        <v>1227.4125160850945</v>
      </c>
      <c r="Q2082" s="215">
        <f>IF(P2082="-",0,P2082/(1+'General inputs'!$H$30)^'MP Calculations'!$C$40)</f>
        <v>2726.437927279022</v>
      </c>
    </row>
    <row r="2083" spans="3:17">
      <c r="C2083" s="159"/>
      <c r="D2083" s="165" t="s">
        <v>289</v>
      </c>
      <c r="E2083" s="162">
        <v>30317</v>
      </c>
      <c r="F2083" s="166" t="str">
        <f t="shared" si="102"/>
        <v>Date check - OK</v>
      </c>
      <c r="G2083" s="68"/>
      <c r="H2083" s="162" t="s">
        <v>279</v>
      </c>
      <c r="I2083" s="173">
        <v>150735.53351548137</v>
      </c>
      <c r="J2083" s="168">
        <f>IFERROR(MIN('MP Calculations'!$E$30/I2083,1),"-")</f>
        <v>0.24630200300931615</v>
      </c>
      <c r="K2083" s="12"/>
      <c r="L2083" s="159">
        <v>24.001194999999999</v>
      </c>
      <c r="M2083" s="187" t="s">
        <v>280</v>
      </c>
      <c r="N2083" s="272">
        <v>315.45229399999999</v>
      </c>
      <c r="O2083" s="186">
        <f t="shared" si="103"/>
        <v>7571.2320214913298</v>
      </c>
      <c r="P2083" s="186">
        <f t="shared" si="104"/>
        <v>1864.8096121415883</v>
      </c>
      <c r="Q2083" s="215">
        <f>IF(P2083="-",0,P2083/(1+'General inputs'!$H$30)^'MP Calculations'!$C$40)</f>
        <v>4142.2810889316561</v>
      </c>
    </row>
    <row r="2084" spans="3:17">
      <c r="C2084" s="159"/>
      <c r="D2084" s="165" t="s">
        <v>289</v>
      </c>
      <c r="E2084" s="162">
        <v>30317</v>
      </c>
      <c r="F2084" s="166" t="str">
        <f t="shared" si="102"/>
        <v>Date check - OK</v>
      </c>
      <c r="G2084" s="68"/>
      <c r="H2084" s="162" t="s">
        <v>279</v>
      </c>
      <c r="I2084" s="173">
        <v>150735.53351548137</v>
      </c>
      <c r="J2084" s="168">
        <f>IFERROR(MIN('MP Calculations'!$E$30/I2084,1),"-")</f>
        <v>0.24630200300931615</v>
      </c>
      <c r="K2084" s="12"/>
      <c r="L2084" s="159">
        <v>51.094180999999999</v>
      </c>
      <c r="M2084" s="187" t="s">
        <v>280</v>
      </c>
      <c r="N2084" s="272">
        <v>315.45229399999999</v>
      </c>
      <c r="O2084" s="186">
        <f t="shared" si="103"/>
        <v>16117.776606501213</v>
      </c>
      <c r="P2084" s="186">
        <f t="shared" si="104"/>
        <v>3969.8406622379471</v>
      </c>
      <c r="Q2084" s="215">
        <f>IF(P2084="-",0,P2084/(1+'General inputs'!$H$30)^'MP Calculations'!$C$40)</f>
        <v>8818.1634168944965</v>
      </c>
    </row>
    <row r="2085" spans="3:17">
      <c r="C2085" s="159"/>
      <c r="D2085" s="165" t="s">
        <v>289</v>
      </c>
      <c r="E2085" s="162">
        <v>30317</v>
      </c>
      <c r="F2085" s="166" t="str">
        <f t="shared" si="102"/>
        <v>Date check - OK</v>
      </c>
      <c r="G2085" s="68"/>
      <c r="H2085" s="162" t="s">
        <v>279</v>
      </c>
      <c r="I2085" s="173">
        <v>150735.53351548137</v>
      </c>
      <c r="J2085" s="168">
        <f>IFERROR(MIN('MP Calculations'!$E$30/I2085,1),"-")</f>
        <v>0.24630200300931615</v>
      </c>
      <c r="K2085" s="12"/>
      <c r="L2085" s="159">
        <v>6.6980690000000003</v>
      </c>
      <c r="M2085" s="187" t="s">
        <v>280</v>
      </c>
      <c r="N2085" s="272">
        <v>315.45229399999999</v>
      </c>
      <c r="O2085" s="186">
        <f t="shared" si="103"/>
        <v>2112.9212314202859</v>
      </c>
      <c r="P2085" s="186">
        <f t="shared" si="104"/>
        <v>520.41673149972723</v>
      </c>
      <c r="Q2085" s="215">
        <f>IF(P2085="-",0,P2085/(1+'General inputs'!$H$30)^'MP Calculations'!$C$40)</f>
        <v>1155.9959639950998</v>
      </c>
    </row>
    <row r="2086" spans="3:17">
      <c r="C2086" s="159"/>
      <c r="D2086" s="165" t="s">
        <v>278</v>
      </c>
      <c r="E2086" s="162">
        <v>30317</v>
      </c>
      <c r="F2086" s="166" t="str">
        <f t="shared" si="102"/>
        <v>Date check - OK</v>
      </c>
      <c r="G2086" s="68"/>
      <c r="H2086" s="162" t="s">
        <v>279</v>
      </c>
      <c r="I2086" s="173">
        <v>150735.53351548137</v>
      </c>
      <c r="J2086" s="168">
        <f>IFERROR(MIN('MP Calculations'!$E$30/I2086,1),"-")</f>
        <v>0.24630200300931615</v>
      </c>
      <c r="K2086" s="12"/>
      <c r="L2086" s="159">
        <v>0.70062400000000002</v>
      </c>
      <c r="M2086" s="187" t="s">
        <v>280</v>
      </c>
      <c r="N2086" s="272">
        <v>192.78728599999999</v>
      </c>
      <c r="O2086" s="186">
        <f t="shared" si="103"/>
        <v>135.07139946646399</v>
      </c>
      <c r="P2086" s="186">
        <f t="shared" si="104"/>
        <v>33.268356237861553</v>
      </c>
      <c r="Q2086" s="215">
        <f>IF(P2086="-",0,P2086/(1+'General inputs'!$H$30)^'MP Calculations'!$C$40)</f>
        <v>73.898633944553168</v>
      </c>
    </row>
    <row r="2087" spans="3:17">
      <c r="C2087" s="159"/>
      <c r="D2087" s="165" t="s">
        <v>291</v>
      </c>
      <c r="E2087" s="162">
        <v>30317</v>
      </c>
      <c r="F2087" s="166" t="str">
        <f t="shared" si="102"/>
        <v>Date check - OK</v>
      </c>
      <c r="G2087" s="68"/>
      <c r="H2087" s="162" t="s">
        <v>279</v>
      </c>
      <c r="I2087" s="173">
        <v>150735.53351548137</v>
      </c>
      <c r="J2087" s="168">
        <f>IFERROR(MIN('MP Calculations'!$E$30/I2087,1),"-")</f>
        <v>0.24630200300931615</v>
      </c>
      <c r="K2087" s="12"/>
      <c r="L2087" s="159">
        <v>51.169984999999997</v>
      </c>
      <c r="M2087" s="187" t="s">
        <v>280</v>
      </c>
      <c r="N2087" s="272">
        <v>297.51652200000001</v>
      </c>
      <c r="O2087" s="186">
        <f t="shared" si="103"/>
        <v>15223.91596799217</v>
      </c>
      <c r="P2087" s="186">
        <f t="shared" si="104"/>
        <v>3749.6809965619836</v>
      </c>
      <c r="Q2087" s="215">
        <f>IF(P2087="-",0,P2087/(1+'General inputs'!$H$30)^'MP Calculations'!$C$40)</f>
        <v>8329.1251720584787</v>
      </c>
    </row>
    <row r="2088" spans="3:17">
      <c r="C2088" s="159"/>
      <c r="D2088" s="165" t="s">
        <v>278</v>
      </c>
      <c r="E2088" s="162">
        <v>30317</v>
      </c>
      <c r="F2088" s="166" t="str">
        <f t="shared" si="102"/>
        <v>Date check - OK</v>
      </c>
      <c r="G2088" s="68"/>
      <c r="H2088" s="162" t="s">
        <v>279</v>
      </c>
      <c r="I2088" s="173">
        <v>150735.53351548137</v>
      </c>
      <c r="J2088" s="168">
        <f>IFERROR(MIN('MP Calculations'!$E$30/I2088,1),"-")</f>
        <v>0.24630200300931615</v>
      </c>
      <c r="K2088" s="12"/>
      <c r="L2088" s="159">
        <v>1.1410549999999999</v>
      </c>
      <c r="M2088" s="187" t="s">
        <v>280</v>
      </c>
      <c r="N2088" s="272">
        <v>192.78728599999999</v>
      </c>
      <c r="O2088" s="186">
        <f t="shared" si="103"/>
        <v>219.98089662672999</v>
      </c>
      <c r="P2088" s="186">
        <f t="shared" si="104"/>
        <v>54.181735462948915</v>
      </c>
      <c r="Q2088" s="215">
        <f>IF(P2088="-",0,P2088/(1+'General inputs'!$H$30)^'MP Calculations'!$C$40)</f>
        <v>120.35329328655902</v>
      </c>
    </row>
    <row r="2089" spans="3:17">
      <c r="C2089" s="159"/>
      <c r="D2089" s="165" t="s">
        <v>278</v>
      </c>
      <c r="E2089" s="162">
        <v>30317</v>
      </c>
      <c r="F2089" s="166" t="str">
        <f t="shared" si="102"/>
        <v>Date check - OK</v>
      </c>
      <c r="G2089" s="68"/>
      <c r="H2089" s="162" t="s">
        <v>279</v>
      </c>
      <c r="I2089" s="173">
        <v>150735.53351548137</v>
      </c>
      <c r="J2089" s="168">
        <f>IFERROR(MIN('MP Calculations'!$E$30/I2089,1),"-")</f>
        <v>0.24630200300931615</v>
      </c>
      <c r="K2089" s="12"/>
      <c r="L2089" s="159">
        <v>0.47483700000000001</v>
      </c>
      <c r="M2089" s="187" t="s">
        <v>280</v>
      </c>
      <c r="N2089" s="272">
        <v>192.78728599999999</v>
      </c>
      <c r="O2089" s="186">
        <f t="shared" si="103"/>
        <v>91.542536522381994</v>
      </c>
      <c r="P2089" s="186">
        <f t="shared" si="104"/>
        <v>22.547110106016163</v>
      </c>
      <c r="Q2089" s="215">
        <f>IF(P2089="-",0,P2089/(1+'General inputs'!$H$30)^'MP Calculations'!$C$40)</f>
        <v>50.083647785873445</v>
      </c>
    </row>
    <row r="2090" spans="3:17">
      <c r="C2090" s="159"/>
      <c r="D2090" s="165" t="s">
        <v>278</v>
      </c>
      <c r="E2090" s="162">
        <v>30323</v>
      </c>
      <c r="F2090" s="166" t="str">
        <f t="shared" si="102"/>
        <v>Date check - OK</v>
      </c>
      <c r="G2090" s="68"/>
      <c r="H2090" s="162" t="s">
        <v>279</v>
      </c>
      <c r="I2090" s="173">
        <v>150735.53351548137</v>
      </c>
      <c r="J2090" s="168">
        <f>IFERROR(MIN('MP Calculations'!$E$30/I2090,1),"-")</f>
        <v>0.24630200300931615</v>
      </c>
      <c r="K2090" s="12"/>
      <c r="L2090" s="159">
        <v>0.79742199999999996</v>
      </c>
      <c r="M2090" s="187" t="s">
        <v>280</v>
      </c>
      <c r="N2090" s="272">
        <v>192.78728599999999</v>
      </c>
      <c r="O2090" s="186">
        <f t="shared" si="103"/>
        <v>153.73282317669199</v>
      </c>
      <c r="P2090" s="186">
        <f t="shared" si="104"/>
        <v>37.864702276696256</v>
      </c>
      <c r="Q2090" s="215">
        <f>IF(P2090="-",0,P2090/(1+'General inputs'!$H$30)^'MP Calculations'!$C$40)</f>
        <v>84.108446866412635</v>
      </c>
    </row>
    <row r="2091" spans="3:17">
      <c r="C2091" s="159"/>
      <c r="D2091" s="165" t="s">
        <v>282</v>
      </c>
      <c r="E2091" s="162">
        <v>30333</v>
      </c>
      <c r="F2091" s="166" t="str">
        <f t="shared" si="102"/>
        <v>Date check - OK</v>
      </c>
      <c r="G2091" s="68"/>
      <c r="H2091" s="162" t="s">
        <v>279</v>
      </c>
      <c r="I2091" s="173">
        <v>150735.53351548137</v>
      </c>
      <c r="J2091" s="168">
        <f>IFERROR(MIN('MP Calculations'!$E$30/I2091,1),"-")</f>
        <v>0.24630200300931615</v>
      </c>
      <c r="K2091" s="12"/>
      <c r="L2091" s="159">
        <v>29.294029999999999</v>
      </c>
      <c r="M2091" s="187" t="s">
        <v>280</v>
      </c>
      <c r="N2091" s="272">
        <v>237.97403299999999</v>
      </c>
      <c r="O2091" s="186">
        <f t="shared" si="103"/>
        <v>6971.2184619229893</v>
      </c>
      <c r="P2091" s="186">
        <f t="shared" si="104"/>
        <v>1717.0250705871565</v>
      </c>
      <c r="Q2091" s="215">
        <f>IF(P2091="-",0,P2091/(1+'General inputs'!$H$30)^'MP Calculations'!$C$40)</f>
        <v>3814.0089115835708</v>
      </c>
    </row>
    <row r="2092" spans="3:17">
      <c r="C2092" s="159"/>
      <c r="D2092" s="165" t="s">
        <v>282</v>
      </c>
      <c r="E2092" s="162">
        <v>30333</v>
      </c>
      <c r="F2092" s="166" t="str">
        <f t="shared" si="102"/>
        <v>Date check - OK</v>
      </c>
      <c r="G2092" s="68"/>
      <c r="H2092" s="162" t="s">
        <v>279</v>
      </c>
      <c r="I2092" s="173">
        <v>150735.53351548137</v>
      </c>
      <c r="J2092" s="168">
        <f>IFERROR(MIN('MP Calculations'!$E$30/I2092,1),"-")</f>
        <v>0.24630200300931615</v>
      </c>
      <c r="K2092" s="12"/>
      <c r="L2092" s="159">
        <v>18.69576</v>
      </c>
      <c r="M2092" s="187" t="s">
        <v>280</v>
      </c>
      <c r="N2092" s="272">
        <v>237.97403299999999</v>
      </c>
      <c r="O2092" s="186">
        <f t="shared" si="103"/>
        <v>4449.1054072000798</v>
      </c>
      <c r="P2092" s="186">
        <f t="shared" si="104"/>
        <v>1095.8235733929589</v>
      </c>
      <c r="Q2092" s="215">
        <f>IF(P2092="-",0,P2092/(1+'General inputs'!$H$30)^'MP Calculations'!$C$40)</f>
        <v>2434.1408556223801</v>
      </c>
    </row>
    <row r="2093" spans="3:17">
      <c r="C2093" s="159"/>
      <c r="D2093" s="165" t="s">
        <v>278</v>
      </c>
      <c r="E2093" s="162">
        <v>30440</v>
      </c>
      <c r="F2093" s="166" t="str">
        <f t="shared" si="102"/>
        <v>Date check - OK</v>
      </c>
      <c r="G2093" s="68"/>
      <c r="H2093" s="162" t="s">
        <v>279</v>
      </c>
      <c r="I2093" s="173">
        <v>150735.53351548137</v>
      </c>
      <c r="J2093" s="168">
        <f>IFERROR(MIN('MP Calculations'!$E$30/I2093,1),"-")</f>
        <v>0.24630200300931615</v>
      </c>
      <c r="K2093" s="12"/>
      <c r="L2093" s="159">
        <v>2.0271300000000001</v>
      </c>
      <c r="M2093" s="187" t="s">
        <v>280</v>
      </c>
      <c r="N2093" s="272">
        <v>192.78728599999999</v>
      </c>
      <c r="O2093" s="186">
        <f t="shared" si="103"/>
        <v>390.80489106918003</v>
      </c>
      <c r="P2093" s="186">
        <f t="shared" si="104"/>
        <v>96.256027456176653</v>
      </c>
      <c r="Q2093" s="215">
        <f>IF(P2093="-",0,P2093/(1+'General inputs'!$H$30)^'MP Calculations'!$C$40)</f>
        <v>213.81245550826424</v>
      </c>
    </row>
    <row r="2094" spans="3:17">
      <c r="C2094" s="159"/>
      <c r="D2094" s="165" t="s">
        <v>278</v>
      </c>
      <c r="E2094" s="162">
        <v>30440</v>
      </c>
      <c r="F2094" s="166" t="str">
        <f t="shared" si="102"/>
        <v>Date check - OK</v>
      </c>
      <c r="G2094" s="68"/>
      <c r="H2094" s="162" t="s">
        <v>279</v>
      </c>
      <c r="I2094" s="173">
        <v>150735.53351548137</v>
      </c>
      <c r="J2094" s="168">
        <f>IFERROR(MIN('MP Calculations'!$E$30/I2094,1),"-")</f>
        <v>0.24630200300931615</v>
      </c>
      <c r="K2094" s="12"/>
      <c r="L2094" s="159">
        <v>1.242645</v>
      </c>
      <c r="M2094" s="187" t="s">
        <v>280</v>
      </c>
      <c r="N2094" s="272">
        <v>192.78728599999999</v>
      </c>
      <c r="O2094" s="186">
        <f t="shared" si="103"/>
        <v>239.56615701146998</v>
      </c>
      <c r="P2094" s="186">
        <f t="shared" si="104"/>
        <v>59.005624325169386</v>
      </c>
      <c r="Q2094" s="215">
        <f>IF(P2094="-",0,P2094/(1+'General inputs'!$H$30)^'MP Calculations'!$C$40)</f>
        <v>131.06854458030168</v>
      </c>
    </row>
    <row r="2095" spans="3:17">
      <c r="C2095" s="159"/>
      <c r="D2095" s="165" t="s">
        <v>278</v>
      </c>
      <c r="E2095" s="162">
        <v>30440</v>
      </c>
      <c r="F2095" s="166" t="str">
        <f t="shared" si="102"/>
        <v>Date check - OK</v>
      </c>
      <c r="G2095" s="68"/>
      <c r="H2095" s="162" t="s">
        <v>279</v>
      </c>
      <c r="I2095" s="173">
        <v>150735.53351548137</v>
      </c>
      <c r="J2095" s="168">
        <f>IFERROR(MIN('MP Calculations'!$E$30/I2095,1),"-")</f>
        <v>0.24630200300931615</v>
      </c>
      <c r="K2095" s="12"/>
      <c r="L2095" s="159">
        <v>38.790478</v>
      </c>
      <c r="M2095" s="187" t="s">
        <v>280</v>
      </c>
      <c r="N2095" s="272">
        <v>192.78728599999999</v>
      </c>
      <c r="O2095" s="186">
        <f t="shared" si="103"/>
        <v>7478.3109762627082</v>
      </c>
      <c r="P2095" s="186">
        <f t="shared" si="104"/>
        <v>1841.9229725800596</v>
      </c>
      <c r="Q2095" s="215">
        <f>IF(P2095="-",0,P2095/(1+'General inputs'!$H$30)^'MP Calculations'!$C$40)</f>
        <v>4091.4432480991854</v>
      </c>
    </row>
    <row r="2096" spans="3:17">
      <c r="C2096" s="159"/>
      <c r="D2096" s="165" t="s">
        <v>278</v>
      </c>
      <c r="E2096" s="162">
        <v>30440</v>
      </c>
      <c r="F2096" s="166" t="str">
        <f t="shared" si="102"/>
        <v>Date check - OK</v>
      </c>
      <c r="G2096" s="68"/>
      <c r="H2096" s="162" t="s">
        <v>279</v>
      </c>
      <c r="I2096" s="173">
        <v>150735.53351548137</v>
      </c>
      <c r="J2096" s="168">
        <f>IFERROR(MIN('MP Calculations'!$E$30/I2096,1),"-")</f>
        <v>0.24630200300931615</v>
      </c>
      <c r="K2096" s="12"/>
      <c r="L2096" s="159">
        <v>6.9870450000000002</v>
      </c>
      <c r="M2096" s="187" t="s">
        <v>280</v>
      </c>
      <c r="N2096" s="272">
        <v>192.78728599999999</v>
      </c>
      <c r="O2096" s="186">
        <f t="shared" si="103"/>
        <v>1347.0134427098701</v>
      </c>
      <c r="P2096" s="186">
        <f t="shared" si="104"/>
        <v>331.77210901991572</v>
      </c>
      <c r="Q2096" s="215">
        <f>IF(P2096="-",0,P2096/(1+'General inputs'!$H$30)^'MP Calculations'!$C$40)</f>
        <v>736.96173812076177</v>
      </c>
    </row>
    <row r="2097" spans="3:17">
      <c r="C2097" s="159"/>
      <c r="D2097" s="165" t="s">
        <v>278</v>
      </c>
      <c r="E2097" s="162">
        <v>30440</v>
      </c>
      <c r="F2097" s="166" t="str">
        <f t="shared" si="102"/>
        <v>Date check - OK</v>
      </c>
      <c r="G2097" s="68"/>
      <c r="H2097" s="162" t="s">
        <v>279</v>
      </c>
      <c r="I2097" s="173">
        <v>150735.53351548137</v>
      </c>
      <c r="J2097" s="168">
        <f>IFERROR(MIN('MP Calculations'!$E$30/I2097,1),"-")</f>
        <v>0.24630200300931615</v>
      </c>
      <c r="K2097" s="12"/>
      <c r="L2097" s="159">
        <v>38.081555000000002</v>
      </c>
      <c r="M2097" s="187" t="s">
        <v>280</v>
      </c>
      <c r="N2097" s="272">
        <v>192.78728599999999</v>
      </c>
      <c r="O2097" s="186">
        <f t="shared" si="103"/>
        <v>7341.6396351097301</v>
      </c>
      <c r="P2097" s="186">
        <f t="shared" si="104"/>
        <v>1808.2605475001114</v>
      </c>
      <c r="Q2097" s="215">
        <f>IF(P2097="-",0,P2097/(1+'General inputs'!$H$30)^'MP Calculations'!$C$40)</f>
        <v>4016.6692733682676</v>
      </c>
    </row>
    <row r="2098" spans="3:17">
      <c r="C2098" s="159"/>
      <c r="D2098" s="165" t="s">
        <v>281</v>
      </c>
      <c r="E2098" s="162">
        <v>30454</v>
      </c>
      <c r="F2098" s="166" t="str">
        <f t="shared" si="102"/>
        <v>Date check - OK</v>
      </c>
      <c r="G2098" s="68"/>
      <c r="H2098" s="162" t="s">
        <v>279</v>
      </c>
      <c r="I2098" s="173">
        <v>150735.53351548137</v>
      </c>
      <c r="J2098" s="168">
        <f>IFERROR(MIN('MP Calculations'!$E$30/I2098,1),"-")</f>
        <v>0.24630200300931615</v>
      </c>
      <c r="K2098" s="12"/>
      <c r="L2098" s="159">
        <v>0.99751299999999998</v>
      </c>
      <c r="M2098" s="187" t="s">
        <v>280</v>
      </c>
      <c r="N2098" s="272">
        <v>421.28581700000001</v>
      </c>
      <c r="O2098" s="186">
        <f t="shared" si="103"/>
        <v>420.23807917312098</v>
      </c>
      <c r="P2098" s="186">
        <f t="shared" si="104"/>
        <v>103.50548064112728</v>
      </c>
      <c r="Q2098" s="215">
        <f>IF(P2098="-",0,P2098/(1+'General inputs'!$H$30)^'MP Calculations'!$C$40)</f>
        <v>229.91558616439059</v>
      </c>
    </row>
    <row r="2099" spans="3:17">
      <c r="C2099" s="159"/>
      <c r="D2099" s="165" t="s">
        <v>281</v>
      </c>
      <c r="E2099" s="162">
        <v>30454</v>
      </c>
      <c r="F2099" s="166" t="str">
        <f t="shared" si="102"/>
        <v>Date check - OK</v>
      </c>
      <c r="G2099" s="68"/>
      <c r="H2099" s="162" t="s">
        <v>279</v>
      </c>
      <c r="I2099" s="173">
        <v>150735.53351548137</v>
      </c>
      <c r="J2099" s="168">
        <f>IFERROR(MIN('MP Calculations'!$E$30/I2099,1),"-")</f>
        <v>0.24630200300931615</v>
      </c>
      <c r="K2099" s="12"/>
      <c r="L2099" s="159">
        <v>0.999224</v>
      </c>
      <c r="M2099" s="187" t="s">
        <v>280</v>
      </c>
      <c r="N2099" s="272">
        <v>421.28581700000001</v>
      </c>
      <c r="O2099" s="186">
        <f t="shared" si="103"/>
        <v>420.95889920600803</v>
      </c>
      <c r="P2099" s="186">
        <f t="shared" si="104"/>
        <v>103.68302005903661</v>
      </c>
      <c r="Q2099" s="215">
        <f>IF(P2099="-",0,P2099/(1+'General inputs'!$H$30)^'MP Calculations'!$C$40)</f>
        <v>230.30995252144791</v>
      </c>
    </row>
    <row r="2100" spans="3:17">
      <c r="C2100" s="159"/>
      <c r="D2100" s="165" t="s">
        <v>278</v>
      </c>
      <c r="E2100" s="162">
        <v>30454</v>
      </c>
      <c r="F2100" s="166" t="str">
        <f t="shared" si="102"/>
        <v>Date check - OK</v>
      </c>
      <c r="G2100" s="68"/>
      <c r="H2100" s="162" t="s">
        <v>279</v>
      </c>
      <c r="I2100" s="173">
        <v>150735.53351548137</v>
      </c>
      <c r="J2100" s="168">
        <f>IFERROR(MIN('MP Calculations'!$E$30/I2100,1),"-")</f>
        <v>0.24630200300931615</v>
      </c>
      <c r="K2100" s="12"/>
      <c r="L2100" s="159">
        <v>0.99998699999999996</v>
      </c>
      <c r="M2100" s="187" t="s">
        <v>280</v>
      </c>
      <c r="N2100" s="272">
        <v>192.78728599999999</v>
      </c>
      <c r="O2100" s="186">
        <f t="shared" si="103"/>
        <v>192.784779765282</v>
      </c>
      <c r="P2100" s="186">
        <f t="shared" si="104"/>
        <v>47.483277405898839</v>
      </c>
      <c r="Q2100" s="215">
        <f>IF(P2100="-",0,P2100/(1+'General inputs'!$H$30)^'MP Calculations'!$C$40)</f>
        <v>105.47408205016087</v>
      </c>
    </row>
    <row r="2101" spans="3:17">
      <c r="C2101" s="159"/>
      <c r="D2101" s="165" t="s">
        <v>278</v>
      </c>
      <c r="E2101" s="162">
        <v>30454</v>
      </c>
      <c r="F2101" s="166" t="str">
        <f t="shared" si="102"/>
        <v>Date check - OK</v>
      </c>
      <c r="G2101" s="68"/>
      <c r="H2101" s="162" t="s">
        <v>279</v>
      </c>
      <c r="I2101" s="173">
        <v>150735.53351548137</v>
      </c>
      <c r="J2101" s="168">
        <f>IFERROR(MIN('MP Calculations'!$E$30/I2101,1),"-")</f>
        <v>0.24630200300931615</v>
      </c>
      <c r="K2101" s="12"/>
      <c r="L2101" s="159">
        <v>0.659555</v>
      </c>
      <c r="M2101" s="187" t="s">
        <v>280</v>
      </c>
      <c r="N2101" s="272">
        <v>192.78728599999999</v>
      </c>
      <c r="O2101" s="186">
        <f t="shared" si="103"/>
        <v>127.15381841772999</v>
      </c>
      <c r="P2101" s="186">
        <f t="shared" si="104"/>
        <v>31.318240166569772</v>
      </c>
      <c r="Q2101" s="215">
        <f>IF(P2101="-",0,P2101/(1+'General inputs'!$H$30)^'MP Calculations'!$C$40)</f>
        <v>69.566862555807077</v>
      </c>
    </row>
    <row r="2102" spans="3:17">
      <c r="C2102" s="159"/>
      <c r="D2102" s="165" t="s">
        <v>278</v>
      </c>
      <c r="E2102" s="162">
        <v>30454</v>
      </c>
      <c r="F2102" s="166" t="str">
        <f t="shared" si="102"/>
        <v>Date check - OK</v>
      </c>
      <c r="G2102" s="68"/>
      <c r="H2102" s="162" t="s">
        <v>279</v>
      </c>
      <c r="I2102" s="173">
        <v>150735.53351548137</v>
      </c>
      <c r="J2102" s="168">
        <f>IFERROR(MIN('MP Calculations'!$E$30/I2102,1),"-")</f>
        <v>0.24630200300931615</v>
      </c>
      <c r="K2102" s="12"/>
      <c r="L2102" s="159">
        <v>6.1242970000000003</v>
      </c>
      <c r="M2102" s="187" t="s">
        <v>280</v>
      </c>
      <c r="N2102" s="272">
        <v>192.78728599999999</v>
      </c>
      <c r="O2102" s="186">
        <f t="shared" si="103"/>
        <v>1180.686597287942</v>
      </c>
      <c r="P2102" s="186">
        <f t="shared" si="104"/>
        <v>290.80547383827394</v>
      </c>
      <c r="Q2102" s="215">
        <f>IF(P2102="-",0,P2102/(1+'General inputs'!$H$30)^'MP Calculations'!$C$40)</f>
        <v>645.96300179657737</v>
      </c>
    </row>
    <row r="2103" spans="3:17">
      <c r="C2103" s="159"/>
      <c r="D2103" s="165" t="s">
        <v>281</v>
      </c>
      <c r="E2103" s="162">
        <v>30454</v>
      </c>
      <c r="F2103" s="166" t="str">
        <f t="shared" si="102"/>
        <v>Date check - OK</v>
      </c>
      <c r="G2103" s="68"/>
      <c r="H2103" s="162" t="s">
        <v>279</v>
      </c>
      <c r="I2103" s="173">
        <v>150735.53351548137</v>
      </c>
      <c r="J2103" s="168">
        <f>IFERROR(MIN('MP Calculations'!$E$30/I2103,1),"-")</f>
        <v>0.24630200300931615</v>
      </c>
      <c r="K2103" s="12"/>
      <c r="L2103" s="159">
        <v>8.0129049999999999</v>
      </c>
      <c r="M2103" s="187" t="s">
        <v>280</v>
      </c>
      <c r="N2103" s="272">
        <v>421.28581700000001</v>
      </c>
      <c r="O2103" s="186">
        <f t="shared" si="103"/>
        <v>3375.7232294683849</v>
      </c>
      <c r="P2103" s="186">
        <f t="shared" si="104"/>
        <v>831.44739302314053</v>
      </c>
      <c r="Q2103" s="215">
        <f>IF(P2103="-",0,P2103/(1+'General inputs'!$H$30)^'MP Calculations'!$C$40)</f>
        <v>1846.8849528322701</v>
      </c>
    </row>
    <row r="2104" spans="3:17">
      <c r="C2104" s="159"/>
      <c r="D2104" s="165" t="s">
        <v>281</v>
      </c>
      <c r="E2104" s="162">
        <v>30454</v>
      </c>
      <c r="F2104" s="166" t="str">
        <f t="shared" si="102"/>
        <v>Date check - OK</v>
      </c>
      <c r="G2104" s="68"/>
      <c r="H2104" s="162" t="s">
        <v>279</v>
      </c>
      <c r="I2104" s="173">
        <v>150735.53351548137</v>
      </c>
      <c r="J2104" s="168">
        <f>IFERROR(MIN('MP Calculations'!$E$30/I2104,1),"-")</f>
        <v>0.24630200300931615</v>
      </c>
      <c r="K2104" s="12"/>
      <c r="L2104" s="159">
        <v>6.3989630000000002</v>
      </c>
      <c r="M2104" s="187" t="s">
        <v>280</v>
      </c>
      <c r="N2104" s="272">
        <v>421.28581700000001</v>
      </c>
      <c r="O2104" s="186">
        <f t="shared" si="103"/>
        <v>2695.7923554077711</v>
      </c>
      <c r="P2104" s="186">
        <f t="shared" si="104"/>
        <v>663.97905683413626</v>
      </c>
      <c r="Q2104" s="215">
        <f>IF(P2104="-",0,P2104/(1+'General inputs'!$H$30)^'MP Calculations'!$C$40)</f>
        <v>1474.8893788745083</v>
      </c>
    </row>
    <row r="2105" spans="3:17">
      <c r="C2105" s="159"/>
      <c r="D2105" s="165" t="s">
        <v>278</v>
      </c>
      <c r="E2105" s="162">
        <v>30456</v>
      </c>
      <c r="F2105" s="166" t="str">
        <f t="shared" si="102"/>
        <v>Date check - OK</v>
      </c>
      <c r="G2105" s="68"/>
      <c r="H2105" s="162" t="s">
        <v>279</v>
      </c>
      <c r="I2105" s="173">
        <v>150735.53351548137</v>
      </c>
      <c r="J2105" s="168">
        <f>IFERROR(MIN('MP Calculations'!$E$30/I2105,1),"-")</f>
        <v>0.24630200300931615</v>
      </c>
      <c r="K2105" s="12"/>
      <c r="L2105" s="159">
        <v>2.0000499999999999</v>
      </c>
      <c r="M2105" s="187" t="s">
        <v>280</v>
      </c>
      <c r="N2105" s="272">
        <v>192.78728599999999</v>
      </c>
      <c r="O2105" s="186">
        <f t="shared" si="103"/>
        <v>385.58421136429996</v>
      </c>
      <c r="P2105" s="186">
        <f t="shared" si="104"/>
        <v>94.970163587794602</v>
      </c>
      <c r="Q2105" s="215">
        <f>IF(P2105="-",0,P2105/(1+'General inputs'!$H$30)^'MP Calculations'!$C$40)</f>
        <v>210.95618023476726</v>
      </c>
    </row>
    <row r="2106" spans="3:17">
      <c r="C2106" s="159"/>
      <c r="D2106" s="165" t="s">
        <v>291</v>
      </c>
      <c r="E2106" s="162">
        <v>30466</v>
      </c>
      <c r="F2106" s="166" t="str">
        <f t="shared" si="102"/>
        <v>Date check - OK</v>
      </c>
      <c r="G2106" s="68"/>
      <c r="H2106" s="162" t="s">
        <v>279</v>
      </c>
      <c r="I2106" s="173">
        <v>150735.53351548137</v>
      </c>
      <c r="J2106" s="168">
        <f>IFERROR(MIN('MP Calculations'!$E$30/I2106,1),"-")</f>
        <v>0.24630200300931615</v>
      </c>
      <c r="K2106" s="12"/>
      <c r="L2106" s="159">
        <v>39.435786</v>
      </c>
      <c r="M2106" s="187" t="s">
        <v>280</v>
      </c>
      <c r="N2106" s="272">
        <v>297.51652200000001</v>
      </c>
      <c r="O2106" s="186">
        <f t="shared" si="103"/>
        <v>11732.797893056293</v>
      </c>
      <c r="P2106" s="186">
        <f t="shared" si="104"/>
        <v>2889.8116219632493</v>
      </c>
      <c r="Q2106" s="215">
        <f>IF(P2106="-",0,P2106/(1+'General inputs'!$H$30)^'MP Calculations'!$C$40)</f>
        <v>6419.1067840358246</v>
      </c>
    </row>
    <row r="2107" spans="3:17">
      <c r="C2107" s="159"/>
      <c r="D2107" s="165" t="s">
        <v>291</v>
      </c>
      <c r="E2107" s="162">
        <v>30466</v>
      </c>
      <c r="F2107" s="166" t="str">
        <f t="shared" si="102"/>
        <v>Date check - OK</v>
      </c>
      <c r="G2107" s="68"/>
      <c r="H2107" s="162" t="s">
        <v>279</v>
      </c>
      <c r="I2107" s="173">
        <v>150735.53351548137</v>
      </c>
      <c r="J2107" s="168">
        <f>IFERROR(MIN('MP Calculations'!$E$30/I2107,1),"-")</f>
        <v>0.24630200300931615</v>
      </c>
      <c r="K2107" s="12"/>
      <c r="L2107" s="159">
        <v>25.716163000000002</v>
      </c>
      <c r="M2107" s="187" t="s">
        <v>280</v>
      </c>
      <c r="N2107" s="272">
        <v>297.51652200000001</v>
      </c>
      <c r="O2107" s="186">
        <f t="shared" si="103"/>
        <v>7650.9833749450863</v>
      </c>
      <c r="P2107" s="186">
        <f t="shared" si="104"/>
        <v>1884.4525302399525</v>
      </c>
      <c r="Q2107" s="215">
        <f>IF(P2107="-",0,P2107/(1+'General inputs'!$H$30)^'MP Calculations'!$C$40)</f>
        <v>4185.9136869408676</v>
      </c>
    </row>
    <row r="2108" spans="3:17">
      <c r="C2108" s="159"/>
      <c r="D2108" s="165" t="s">
        <v>278</v>
      </c>
      <c r="E2108" s="162">
        <v>30473</v>
      </c>
      <c r="F2108" s="166" t="str">
        <f t="shared" si="102"/>
        <v>Date check - OK</v>
      </c>
      <c r="G2108" s="68"/>
      <c r="H2108" s="162" t="s">
        <v>279</v>
      </c>
      <c r="I2108" s="173">
        <v>150735.53351548137</v>
      </c>
      <c r="J2108" s="168">
        <f>IFERROR(MIN('MP Calculations'!$E$30/I2108,1),"-")</f>
        <v>0.24630200300931615</v>
      </c>
      <c r="K2108" s="12"/>
      <c r="L2108" s="159">
        <v>14.996579000000001</v>
      </c>
      <c r="M2108" s="187" t="s">
        <v>280</v>
      </c>
      <c r="N2108" s="272">
        <v>192.78728599999999</v>
      </c>
      <c r="O2108" s="186">
        <f t="shared" si="103"/>
        <v>2891.1497646945941</v>
      </c>
      <c r="P2108" s="186">
        <f t="shared" si="104"/>
        <v>712.09597804419161</v>
      </c>
      <c r="Q2108" s="215">
        <f>IF(P2108="-",0,P2108/(1+'General inputs'!$H$30)^'MP Calculations'!$C$40)</f>
        <v>1581.7709669402898</v>
      </c>
    </row>
    <row r="2109" spans="3:17">
      <c r="C2109" s="159"/>
      <c r="D2109" s="165" t="s">
        <v>278</v>
      </c>
      <c r="E2109" s="162">
        <v>30473</v>
      </c>
      <c r="F2109" s="166" t="str">
        <f t="shared" si="102"/>
        <v>Date check - OK</v>
      </c>
      <c r="G2109" s="68"/>
      <c r="H2109" s="162" t="s">
        <v>279</v>
      </c>
      <c r="I2109" s="173">
        <v>150735.53351548137</v>
      </c>
      <c r="J2109" s="168">
        <f>IFERROR(MIN('MP Calculations'!$E$30/I2109,1),"-")</f>
        <v>0.24630200300931615</v>
      </c>
      <c r="K2109" s="12"/>
      <c r="L2109" s="159">
        <v>0.40040599999999998</v>
      </c>
      <c r="M2109" s="187" t="s">
        <v>280</v>
      </c>
      <c r="N2109" s="272">
        <v>192.78728599999999</v>
      </c>
      <c r="O2109" s="186">
        <f t="shared" si="103"/>
        <v>77.193186038115996</v>
      </c>
      <c r="P2109" s="186">
        <f t="shared" si="104"/>
        <v>19.012836339858747</v>
      </c>
      <c r="Q2109" s="215">
        <f>IF(P2109="-",0,P2109/(1+'General inputs'!$H$30)^'MP Calculations'!$C$40)</f>
        <v>42.233004326432955</v>
      </c>
    </row>
    <row r="2110" spans="3:17">
      <c r="C2110" s="159"/>
      <c r="D2110" s="165" t="s">
        <v>278</v>
      </c>
      <c r="E2110" s="162">
        <v>30473</v>
      </c>
      <c r="F2110" s="166" t="str">
        <f t="shared" si="102"/>
        <v>Date check - OK</v>
      </c>
      <c r="G2110" s="68"/>
      <c r="H2110" s="162" t="s">
        <v>279</v>
      </c>
      <c r="I2110" s="173">
        <v>150735.53351548137</v>
      </c>
      <c r="J2110" s="168">
        <f>IFERROR(MIN('MP Calculations'!$E$30/I2110,1),"-")</f>
        <v>0.24630200300931615</v>
      </c>
      <c r="K2110" s="12"/>
      <c r="L2110" s="159">
        <v>21.594345000000001</v>
      </c>
      <c r="M2110" s="187" t="s">
        <v>280</v>
      </c>
      <c r="N2110" s="272">
        <v>192.78728599999999</v>
      </c>
      <c r="O2110" s="186">
        <f t="shared" si="103"/>
        <v>4163.1151654976702</v>
      </c>
      <c r="P2110" s="186">
        <f t="shared" si="104"/>
        <v>1025.3836040205369</v>
      </c>
      <c r="Q2110" s="215">
        <f>IF(P2110="-",0,P2110/(1+'General inputs'!$H$30)^'MP Calculations'!$C$40)</f>
        <v>2277.6733261027207</v>
      </c>
    </row>
    <row r="2111" spans="3:17">
      <c r="C2111" s="159"/>
      <c r="D2111" s="165" t="s">
        <v>282</v>
      </c>
      <c r="E2111" s="162">
        <v>30682</v>
      </c>
      <c r="F2111" s="166" t="str">
        <f t="shared" si="102"/>
        <v>Date check - OK</v>
      </c>
      <c r="G2111" s="68"/>
      <c r="H2111" s="162" t="s">
        <v>279</v>
      </c>
      <c r="I2111" s="173">
        <v>150735.53351548137</v>
      </c>
      <c r="J2111" s="168">
        <f>IFERROR(MIN('MP Calculations'!$E$30/I2111,1),"-")</f>
        <v>0.24630200300931615</v>
      </c>
      <c r="K2111" s="12"/>
      <c r="L2111" s="159">
        <v>0.39983999999999997</v>
      </c>
      <c r="M2111" s="187" t="s">
        <v>280</v>
      </c>
      <c r="N2111" s="272">
        <v>237.97403299999999</v>
      </c>
      <c r="O2111" s="186">
        <f t="shared" si="103"/>
        <v>95.151537354719991</v>
      </c>
      <c r="P2111" s="186">
        <f t="shared" si="104"/>
        <v>23.436014239883303</v>
      </c>
      <c r="Q2111" s="215">
        <f>IF(P2111="-",0,P2111/(1+'General inputs'!$H$30)^'MP Calculations'!$C$40)</f>
        <v>52.058160765438387</v>
      </c>
    </row>
    <row r="2112" spans="3:17">
      <c r="C2112" s="159"/>
      <c r="D2112" s="165" t="s">
        <v>282</v>
      </c>
      <c r="E2112" s="162">
        <v>30682</v>
      </c>
      <c r="F2112" s="166" t="str">
        <f t="shared" si="102"/>
        <v>Date check - OK</v>
      </c>
      <c r="G2112" s="68"/>
      <c r="H2112" s="162" t="s">
        <v>279</v>
      </c>
      <c r="I2112" s="173">
        <v>150735.53351548137</v>
      </c>
      <c r="J2112" s="168">
        <f>IFERROR(MIN('MP Calculations'!$E$30/I2112,1),"-")</f>
        <v>0.24630200300931615</v>
      </c>
      <c r="K2112" s="12"/>
      <c r="L2112" s="159">
        <v>32.121001</v>
      </c>
      <c r="M2112" s="187" t="s">
        <v>280</v>
      </c>
      <c r="N2112" s="272">
        <v>237.97403299999999</v>
      </c>
      <c r="O2112" s="186">
        <f t="shared" si="103"/>
        <v>7643.9641519670331</v>
      </c>
      <c r="P2112" s="186">
        <f t="shared" si="104"/>
        <v>1882.723681560889</v>
      </c>
      <c r="Q2112" s="215">
        <f>IF(P2112="-",0,P2112/(1+'General inputs'!$H$30)^'MP Calculations'!$C$40)</f>
        <v>4182.073414377769</v>
      </c>
    </row>
    <row r="2113" spans="3:17">
      <c r="C2113" s="159"/>
      <c r="D2113" s="165" t="s">
        <v>282</v>
      </c>
      <c r="E2113" s="162">
        <v>30682</v>
      </c>
      <c r="F2113" s="166" t="str">
        <f t="shared" si="102"/>
        <v>Date check - OK</v>
      </c>
      <c r="G2113" s="68"/>
      <c r="H2113" s="162" t="s">
        <v>279</v>
      </c>
      <c r="I2113" s="173">
        <v>150735.53351548137</v>
      </c>
      <c r="J2113" s="168">
        <f>IFERROR(MIN('MP Calculations'!$E$30/I2113,1),"-")</f>
        <v>0.24630200300931615</v>
      </c>
      <c r="K2113" s="12"/>
      <c r="L2113" s="159">
        <v>9.1987690000000004</v>
      </c>
      <c r="M2113" s="187" t="s">
        <v>280</v>
      </c>
      <c r="N2113" s="272">
        <v>237.97403299999999</v>
      </c>
      <c r="O2113" s="186">
        <f t="shared" si="103"/>
        <v>2189.0681575653771</v>
      </c>
      <c r="P2113" s="186">
        <f t="shared" si="104"/>
        <v>539.17187193226562</v>
      </c>
      <c r="Q2113" s="215">
        <f>IF(P2113="-",0,P2113/(1+'General inputs'!$H$30)^'MP Calculations'!$C$40)</f>
        <v>1197.6565512358216</v>
      </c>
    </row>
    <row r="2114" spans="3:17">
      <c r="C2114" s="159"/>
      <c r="D2114" s="165" t="s">
        <v>282</v>
      </c>
      <c r="E2114" s="162">
        <v>30682</v>
      </c>
      <c r="F2114" s="166" t="str">
        <f t="shared" ref="F2114:F2177" si="105">IF(E2114="","-",IF(OR(E2114&lt;$E$15,E2114&gt;$E$16),"ERROR - date outside of range","Date check - OK"))</f>
        <v>Date check - OK</v>
      </c>
      <c r="G2114" s="68"/>
      <c r="H2114" s="162" t="s">
        <v>279</v>
      </c>
      <c r="I2114" s="173">
        <v>150735.53351548137</v>
      </c>
      <c r="J2114" s="168">
        <f>IFERROR(MIN('MP Calculations'!$E$30/I2114,1),"-")</f>
        <v>0.24630200300931615</v>
      </c>
      <c r="K2114" s="12"/>
      <c r="L2114" s="159">
        <v>124.436233</v>
      </c>
      <c r="M2114" s="187" t="s">
        <v>280</v>
      </c>
      <c r="N2114" s="272">
        <v>237.97403299999999</v>
      </c>
      <c r="O2114" s="186">
        <f t="shared" ref="O2114:O2177" si="106">IF(N2114="","-",L2114*N2114)</f>
        <v>29612.59221833769</v>
      </c>
      <c r="P2114" s="186">
        <f t="shared" ref="P2114:P2177" si="107">IF(O2114="-","-",IF(OR(E2114&lt;$E$15,E2114&gt;$E$16),0,O2114*J2114))</f>
        <v>7293.6407776746619</v>
      </c>
      <c r="Q2114" s="215">
        <f>IF(P2114="-",0,P2114/(1+'General inputs'!$H$30)^'MP Calculations'!$C$40)</f>
        <v>16201.284070026886</v>
      </c>
    </row>
    <row r="2115" spans="3:17">
      <c r="C2115" s="159"/>
      <c r="D2115" s="165" t="s">
        <v>282</v>
      </c>
      <c r="E2115" s="162">
        <v>30682</v>
      </c>
      <c r="F2115" s="166" t="str">
        <f t="shared" si="105"/>
        <v>Date check - OK</v>
      </c>
      <c r="G2115" s="68"/>
      <c r="H2115" s="162" t="s">
        <v>279</v>
      </c>
      <c r="I2115" s="173">
        <v>150735.53351548137</v>
      </c>
      <c r="J2115" s="168">
        <f>IFERROR(MIN('MP Calculations'!$E$30/I2115,1),"-")</f>
        <v>0.24630200300931615</v>
      </c>
      <c r="K2115" s="12"/>
      <c r="L2115" s="159">
        <v>0.68135000000000001</v>
      </c>
      <c r="M2115" s="187" t="s">
        <v>280</v>
      </c>
      <c r="N2115" s="272">
        <v>237.97403299999999</v>
      </c>
      <c r="O2115" s="186">
        <f t="shared" si="106"/>
        <v>162.14360738454999</v>
      </c>
      <c r="P2115" s="186">
        <f t="shared" si="107"/>
        <v>39.936295273970806</v>
      </c>
      <c r="Q2115" s="215">
        <f>IF(P2115="-",0,P2115/(1+'General inputs'!$H$30)^'MP Calculations'!$C$40)</f>
        <v>88.710053615274717</v>
      </c>
    </row>
    <row r="2116" spans="3:17">
      <c r="C2116" s="159"/>
      <c r="D2116" s="165" t="s">
        <v>282</v>
      </c>
      <c r="E2116" s="162">
        <v>30682</v>
      </c>
      <c r="F2116" s="166" t="str">
        <f t="shared" si="105"/>
        <v>Date check - OK</v>
      </c>
      <c r="G2116" s="68"/>
      <c r="H2116" s="162" t="s">
        <v>279</v>
      </c>
      <c r="I2116" s="173">
        <v>150735.53351548137</v>
      </c>
      <c r="J2116" s="168">
        <f>IFERROR(MIN('MP Calculations'!$E$30/I2116,1),"-")</f>
        <v>0.24630200300931615</v>
      </c>
      <c r="K2116" s="12"/>
      <c r="L2116" s="159">
        <v>121.006862</v>
      </c>
      <c r="M2116" s="187" t="s">
        <v>280</v>
      </c>
      <c r="N2116" s="272">
        <v>237.97403299999999</v>
      </c>
      <c r="O2116" s="186">
        <f t="shared" si="106"/>
        <v>28796.490970814444</v>
      </c>
      <c r="P2116" s="186">
        <f t="shared" si="107"/>
        <v>7092.633405751285</v>
      </c>
      <c r="Q2116" s="215">
        <f>IF(P2116="-",0,P2116/(1+'General inputs'!$H$30)^'MP Calculations'!$C$40)</f>
        <v>15754.788604734937</v>
      </c>
    </row>
    <row r="2117" spans="3:17">
      <c r="C2117" s="159"/>
      <c r="D2117" s="165" t="s">
        <v>282</v>
      </c>
      <c r="E2117" s="162">
        <v>30682</v>
      </c>
      <c r="F2117" s="166" t="str">
        <f t="shared" si="105"/>
        <v>Date check - OK</v>
      </c>
      <c r="G2117" s="68"/>
      <c r="H2117" s="162" t="s">
        <v>279</v>
      </c>
      <c r="I2117" s="173">
        <v>150735.53351548137</v>
      </c>
      <c r="J2117" s="168">
        <f>IFERROR(MIN('MP Calculations'!$E$30/I2117,1),"-")</f>
        <v>0.24630200300931615</v>
      </c>
      <c r="K2117" s="12"/>
      <c r="L2117" s="159">
        <v>1.018211</v>
      </c>
      <c r="M2117" s="187" t="s">
        <v>280</v>
      </c>
      <c r="N2117" s="272">
        <v>237.97403299999999</v>
      </c>
      <c r="O2117" s="186">
        <f t="shared" si="106"/>
        <v>242.30777811496299</v>
      </c>
      <c r="P2117" s="186">
        <f t="shared" si="107"/>
        <v>59.680891094452321</v>
      </c>
      <c r="Q2117" s="215">
        <f>IF(P2117="-",0,P2117/(1+'General inputs'!$H$30)^'MP Calculations'!$C$40)</f>
        <v>132.56850723073674</v>
      </c>
    </row>
    <row r="2118" spans="3:17">
      <c r="C2118" s="159"/>
      <c r="D2118" s="165" t="s">
        <v>282</v>
      </c>
      <c r="E2118" s="162">
        <v>30682</v>
      </c>
      <c r="F2118" s="166" t="str">
        <f t="shared" si="105"/>
        <v>Date check - OK</v>
      </c>
      <c r="G2118" s="68"/>
      <c r="H2118" s="162" t="s">
        <v>279</v>
      </c>
      <c r="I2118" s="173">
        <v>150735.53351548137</v>
      </c>
      <c r="J2118" s="168">
        <f>IFERROR(MIN('MP Calculations'!$E$30/I2118,1),"-")</f>
        <v>0.24630200300931615</v>
      </c>
      <c r="K2118" s="12"/>
      <c r="L2118" s="159">
        <v>1.399985</v>
      </c>
      <c r="M2118" s="187" t="s">
        <v>280</v>
      </c>
      <c r="N2118" s="272">
        <v>237.97403299999999</v>
      </c>
      <c r="O2118" s="186">
        <f t="shared" si="106"/>
        <v>333.16007658950502</v>
      </c>
      <c r="P2118" s="186">
        <f t="shared" si="107"/>
        <v>82.057994186732259</v>
      </c>
      <c r="Q2118" s="215">
        <f>IF(P2118="-",0,P2118/(1+'General inputs'!$H$30)^'MP Calculations'!$C$40)</f>
        <v>182.2745203061281</v>
      </c>
    </row>
    <row r="2119" spans="3:17">
      <c r="C2119" s="159"/>
      <c r="D2119" s="165" t="s">
        <v>278</v>
      </c>
      <c r="E2119" s="162">
        <v>30682</v>
      </c>
      <c r="F2119" s="166" t="str">
        <f t="shared" si="105"/>
        <v>Date check - OK</v>
      </c>
      <c r="G2119" s="68"/>
      <c r="H2119" s="162" t="s">
        <v>279</v>
      </c>
      <c r="I2119" s="173">
        <v>150735.53351548137</v>
      </c>
      <c r="J2119" s="168">
        <f>IFERROR(MIN('MP Calculations'!$E$30/I2119,1),"-")</f>
        <v>0.24630200300931615</v>
      </c>
      <c r="K2119" s="12"/>
      <c r="L2119" s="159">
        <v>0.82468200000000003</v>
      </c>
      <c r="M2119" s="187" t="s">
        <v>280</v>
      </c>
      <c r="N2119" s="272">
        <v>192.78728599999999</v>
      </c>
      <c r="O2119" s="186">
        <f t="shared" si="106"/>
        <v>158.98820459305199</v>
      </c>
      <c r="P2119" s="186">
        <f t="shared" si="107"/>
        <v>39.15911324612366</v>
      </c>
      <c r="Q2119" s="215">
        <f>IF(P2119="-",0,P2119/(1+'General inputs'!$H$30)^'MP Calculations'!$C$40)</f>
        <v>86.983707721491129</v>
      </c>
    </row>
    <row r="2120" spans="3:17">
      <c r="C2120" s="159"/>
      <c r="D2120" s="165" t="s">
        <v>278</v>
      </c>
      <c r="E2120" s="162">
        <v>30682</v>
      </c>
      <c r="F2120" s="166" t="str">
        <f t="shared" si="105"/>
        <v>Date check - OK</v>
      </c>
      <c r="G2120" s="68"/>
      <c r="H2120" s="162" t="s">
        <v>279</v>
      </c>
      <c r="I2120" s="173">
        <v>150735.53351548137</v>
      </c>
      <c r="J2120" s="168">
        <f>IFERROR(MIN('MP Calculations'!$E$30/I2120,1),"-")</f>
        <v>0.24630200300931615</v>
      </c>
      <c r="K2120" s="12"/>
      <c r="L2120" s="159">
        <v>0.29920200000000002</v>
      </c>
      <c r="M2120" s="187" t="s">
        <v>280</v>
      </c>
      <c r="N2120" s="272">
        <v>192.78728599999999</v>
      </c>
      <c r="O2120" s="186">
        <f t="shared" si="106"/>
        <v>57.682341545772005</v>
      </c>
      <c r="P2120" s="186">
        <f t="shared" si="107"/>
        <v>14.207276260991138</v>
      </c>
      <c r="Q2120" s="215">
        <f>IF(P2120="-",0,P2120/(1+'General inputs'!$H$30)^'MP Calculations'!$C$40)</f>
        <v>31.558466557637484</v>
      </c>
    </row>
    <row r="2121" spans="3:17">
      <c r="C2121" s="159"/>
      <c r="D2121" s="165" t="s">
        <v>278</v>
      </c>
      <c r="E2121" s="162">
        <v>30682</v>
      </c>
      <c r="F2121" s="166" t="str">
        <f t="shared" si="105"/>
        <v>Date check - OK</v>
      </c>
      <c r="G2121" s="68"/>
      <c r="H2121" s="162" t="s">
        <v>279</v>
      </c>
      <c r="I2121" s="173">
        <v>150735.53351548137</v>
      </c>
      <c r="J2121" s="168">
        <f>IFERROR(MIN('MP Calculations'!$E$30/I2121,1),"-")</f>
        <v>0.24630200300931615</v>
      </c>
      <c r="K2121" s="12"/>
      <c r="L2121" s="159">
        <v>0.57832600000000001</v>
      </c>
      <c r="M2121" s="187" t="s">
        <v>280</v>
      </c>
      <c r="N2121" s="272">
        <v>192.78728599999999</v>
      </c>
      <c r="O2121" s="186">
        <f t="shared" si="106"/>
        <v>111.493899963236</v>
      </c>
      <c r="P2121" s="186">
        <f t="shared" si="107"/>
        <v>27.461170884265346</v>
      </c>
      <c r="Q2121" s="215">
        <f>IF(P2121="-",0,P2121/(1+'General inputs'!$H$30)^'MP Calculations'!$C$40)</f>
        <v>60.999196965301877</v>
      </c>
    </row>
    <row r="2122" spans="3:17">
      <c r="C2122" s="159"/>
      <c r="D2122" s="165" t="s">
        <v>278</v>
      </c>
      <c r="E2122" s="162">
        <v>30682</v>
      </c>
      <c r="F2122" s="166" t="str">
        <f t="shared" si="105"/>
        <v>Date check - OK</v>
      </c>
      <c r="G2122" s="68"/>
      <c r="H2122" s="162" t="s">
        <v>279</v>
      </c>
      <c r="I2122" s="173">
        <v>150735.53351548137</v>
      </c>
      <c r="J2122" s="168">
        <f>IFERROR(MIN('MP Calculations'!$E$30/I2122,1),"-")</f>
        <v>0.24630200300931615</v>
      </c>
      <c r="K2122" s="12"/>
      <c r="L2122" s="159">
        <v>0.299817</v>
      </c>
      <c r="M2122" s="187" t="s">
        <v>280</v>
      </c>
      <c r="N2122" s="272">
        <v>192.78728599999999</v>
      </c>
      <c r="O2122" s="186">
        <f t="shared" si="106"/>
        <v>57.800905726662002</v>
      </c>
      <c r="P2122" s="186">
        <f t="shared" si="107"/>
        <v>14.236478856229503</v>
      </c>
      <c r="Q2122" s="215">
        <f>IF(P2122="-",0,P2122/(1+'General inputs'!$H$30)^'MP Calculations'!$C$40)</f>
        <v>31.623333961374577</v>
      </c>
    </row>
    <row r="2123" spans="3:17">
      <c r="C2123" s="159"/>
      <c r="D2123" s="165" t="s">
        <v>278</v>
      </c>
      <c r="E2123" s="162">
        <v>30682</v>
      </c>
      <c r="F2123" s="166" t="str">
        <f t="shared" si="105"/>
        <v>Date check - OK</v>
      </c>
      <c r="G2123" s="68"/>
      <c r="H2123" s="162" t="s">
        <v>279</v>
      </c>
      <c r="I2123" s="173">
        <v>150735.53351548137</v>
      </c>
      <c r="J2123" s="168">
        <f>IFERROR(MIN('MP Calculations'!$E$30/I2123,1),"-")</f>
        <v>0.24630200300931615</v>
      </c>
      <c r="K2123" s="12"/>
      <c r="L2123" s="159">
        <v>0.49909300000000001</v>
      </c>
      <c r="M2123" s="187" t="s">
        <v>280</v>
      </c>
      <c r="N2123" s="272">
        <v>192.78728599999999</v>
      </c>
      <c r="O2123" s="186">
        <f t="shared" si="106"/>
        <v>96.218784931597995</v>
      </c>
      <c r="P2123" s="186">
        <f t="shared" si="107"/>
        <v>23.698879455775192</v>
      </c>
      <c r="Q2123" s="215">
        <f>IF(P2123="-",0,P2123/(1+'General inputs'!$H$30)^'MP Calculations'!$C$40)</f>
        <v>52.642060379445866</v>
      </c>
    </row>
    <row r="2124" spans="3:17">
      <c r="C2124" s="159"/>
      <c r="D2124" s="165" t="s">
        <v>278</v>
      </c>
      <c r="E2124" s="162">
        <v>30682</v>
      </c>
      <c r="F2124" s="166" t="str">
        <f t="shared" si="105"/>
        <v>Date check - OK</v>
      </c>
      <c r="G2124" s="68"/>
      <c r="H2124" s="162" t="s">
        <v>279</v>
      </c>
      <c r="I2124" s="173">
        <v>150735.53351548137</v>
      </c>
      <c r="J2124" s="168">
        <f>IFERROR(MIN('MP Calculations'!$E$30/I2124,1),"-")</f>
        <v>0.24630200300931615</v>
      </c>
      <c r="K2124" s="12"/>
      <c r="L2124" s="159">
        <v>0.56521100000000002</v>
      </c>
      <c r="M2124" s="187" t="s">
        <v>280</v>
      </c>
      <c r="N2124" s="272">
        <v>192.78728599999999</v>
      </c>
      <c r="O2124" s="186">
        <f t="shared" si="106"/>
        <v>108.965494707346</v>
      </c>
      <c r="P2124" s="186">
        <f t="shared" si="107"/>
        <v>26.838419605320357</v>
      </c>
      <c r="Q2124" s="215">
        <f>IF(P2124="-",0,P2124/(1+'General inputs'!$H$30)^'MP Calculations'!$C$40)</f>
        <v>59.61588639617662</v>
      </c>
    </row>
    <row r="2125" spans="3:17">
      <c r="C2125" s="159"/>
      <c r="D2125" s="165" t="s">
        <v>278</v>
      </c>
      <c r="E2125" s="162">
        <v>30682</v>
      </c>
      <c r="F2125" s="166" t="str">
        <f t="shared" si="105"/>
        <v>Date check - OK</v>
      </c>
      <c r="G2125" s="68"/>
      <c r="H2125" s="162" t="s">
        <v>279</v>
      </c>
      <c r="I2125" s="173">
        <v>150735.53351548137</v>
      </c>
      <c r="J2125" s="168">
        <f>IFERROR(MIN('MP Calculations'!$E$30/I2125,1),"-")</f>
        <v>0.24630200300931615</v>
      </c>
      <c r="K2125" s="12"/>
      <c r="L2125" s="159">
        <v>7.5267090000000003</v>
      </c>
      <c r="M2125" s="187" t="s">
        <v>280</v>
      </c>
      <c r="N2125" s="272">
        <v>192.78728599999999</v>
      </c>
      <c r="O2125" s="186">
        <f t="shared" si="106"/>
        <v>1451.0538006217739</v>
      </c>
      <c r="P2125" s="186">
        <f t="shared" si="107"/>
        <v>357.39745756742377</v>
      </c>
      <c r="Q2125" s="215">
        <f>IF(P2125="-",0,P2125/(1+'General inputs'!$H$30)^'MP Calculations'!$C$40)</f>
        <v>793.88304311324464</v>
      </c>
    </row>
    <row r="2126" spans="3:17">
      <c r="C2126" s="159"/>
      <c r="D2126" s="165" t="s">
        <v>278</v>
      </c>
      <c r="E2126" s="162">
        <v>30682</v>
      </c>
      <c r="F2126" s="166" t="str">
        <f t="shared" si="105"/>
        <v>Date check - OK</v>
      </c>
      <c r="G2126" s="68"/>
      <c r="H2126" s="162" t="s">
        <v>279</v>
      </c>
      <c r="I2126" s="173">
        <v>150735.53351548137</v>
      </c>
      <c r="J2126" s="168">
        <f>IFERROR(MIN('MP Calculations'!$E$30/I2126,1),"-")</f>
        <v>0.24630200300931615</v>
      </c>
      <c r="K2126" s="12"/>
      <c r="L2126" s="159">
        <v>4.1369470000000002</v>
      </c>
      <c r="M2126" s="187" t="s">
        <v>280</v>
      </c>
      <c r="N2126" s="272">
        <v>192.78728599999999</v>
      </c>
      <c r="O2126" s="186">
        <f t="shared" si="106"/>
        <v>797.55078445584206</v>
      </c>
      <c r="P2126" s="186">
        <f t="shared" si="107"/>
        <v>196.43835571312528</v>
      </c>
      <c r="Q2126" s="215">
        <f>IF(P2126="-",0,P2126/(1+'General inputs'!$H$30)^'MP Calculations'!$C$40)</f>
        <v>436.34635981784453</v>
      </c>
    </row>
    <row r="2127" spans="3:17">
      <c r="C2127" s="159"/>
      <c r="D2127" s="165" t="s">
        <v>278</v>
      </c>
      <c r="E2127" s="162">
        <v>30682</v>
      </c>
      <c r="F2127" s="166" t="str">
        <f t="shared" si="105"/>
        <v>Date check - OK</v>
      </c>
      <c r="G2127" s="68"/>
      <c r="H2127" s="162" t="s">
        <v>279</v>
      </c>
      <c r="I2127" s="173">
        <v>150735.53351548137</v>
      </c>
      <c r="J2127" s="168">
        <f>IFERROR(MIN('MP Calculations'!$E$30/I2127,1),"-")</f>
        <v>0.24630200300931615</v>
      </c>
      <c r="K2127" s="12"/>
      <c r="L2127" s="159">
        <v>1.3799380000000001</v>
      </c>
      <c r="M2127" s="187" t="s">
        <v>280</v>
      </c>
      <c r="N2127" s="272">
        <v>192.78728599999999</v>
      </c>
      <c r="O2127" s="186">
        <f t="shared" si="106"/>
        <v>266.03450186826802</v>
      </c>
      <c r="P2127" s="186">
        <f t="shared" si="107"/>
        <v>65.524830679740077</v>
      </c>
      <c r="Q2127" s="215">
        <f>IF(P2127="-",0,P2127/(1+'General inputs'!$H$30)^'MP Calculations'!$C$40)</f>
        <v>145.54958598075265</v>
      </c>
    </row>
    <row r="2128" spans="3:17">
      <c r="C2128" s="159"/>
      <c r="D2128" s="165" t="s">
        <v>278</v>
      </c>
      <c r="E2128" s="162">
        <v>30682</v>
      </c>
      <c r="F2128" s="166" t="str">
        <f t="shared" si="105"/>
        <v>Date check - OK</v>
      </c>
      <c r="G2128" s="68"/>
      <c r="H2128" s="162" t="s">
        <v>279</v>
      </c>
      <c r="I2128" s="173">
        <v>150735.53351548137</v>
      </c>
      <c r="J2128" s="168">
        <f>IFERROR(MIN('MP Calculations'!$E$30/I2128,1),"-")</f>
        <v>0.24630200300931615</v>
      </c>
      <c r="K2128" s="12"/>
      <c r="L2128" s="159">
        <v>1.6695059999999999</v>
      </c>
      <c r="M2128" s="187" t="s">
        <v>280</v>
      </c>
      <c r="N2128" s="272">
        <v>192.78728599999999</v>
      </c>
      <c r="O2128" s="186">
        <f t="shared" si="106"/>
        <v>321.85953070071599</v>
      </c>
      <c r="P2128" s="186">
        <f t="shared" si="107"/>
        <v>79.274647099224836</v>
      </c>
      <c r="Q2128" s="215">
        <f>IF(P2128="-",0,P2128/(1+'General inputs'!$H$30)^'MP Calculations'!$C$40)</f>
        <v>176.09190202196214</v>
      </c>
    </row>
    <row r="2129" spans="3:17">
      <c r="C2129" s="159"/>
      <c r="D2129" s="165" t="s">
        <v>278</v>
      </c>
      <c r="E2129" s="162">
        <v>30682</v>
      </c>
      <c r="F2129" s="166" t="str">
        <f t="shared" si="105"/>
        <v>Date check - OK</v>
      </c>
      <c r="G2129" s="68"/>
      <c r="H2129" s="162" t="s">
        <v>279</v>
      </c>
      <c r="I2129" s="173">
        <v>150735.53351548137</v>
      </c>
      <c r="J2129" s="168">
        <f>IFERROR(MIN('MP Calculations'!$E$30/I2129,1),"-")</f>
        <v>0.24630200300931615</v>
      </c>
      <c r="K2129" s="12"/>
      <c r="L2129" s="159">
        <v>0.498423</v>
      </c>
      <c r="M2129" s="187" t="s">
        <v>280</v>
      </c>
      <c r="N2129" s="272">
        <v>192.78728599999999</v>
      </c>
      <c r="O2129" s="186">
        <f t="shared" si="106"/>
        <v>96.089617449977993</v>
      </c>
      <c r="P2129" s="186">
        <f t="shared" si="107"/>
        <v>23.667065246328516</v>
      </c>
      <c r="Q2129" s="215">
        <f>IF(P2129="-",0,P2129/(1+'General inputs'!$H$30)^'MP Calculations'!$C$40)</f>
        <v>52.571391825781056</v>
      </c>
    </row>
    <row r="2130" spans="3:17">
      <c r="C2130" s="159"/>
      <c r="D2130" s="165" t="s">
        <v>278</v>
      </c>
      <c r="E2130" s="162">
        <v>30682</v>
      </c>
      <c r="F2130" s="166" t="str">
        <f t="shared" si="105"/>
        <v>Date check - OK</v>
      </c>
      <c r="G2130" s="68"/>
      <c r="H2130" s="162" t="s">
        <v>279</v>
      </c>
      <c r="I2130" s="173">
        <v>150735.53351548137</v>
      </c>
      <c r="J2130" s="168">
        <f>IFERROR(MIN('MP Calculations'!$E$30/I2130,1),"-")</f>
        <v>0.24630200300931615</v>
      </c>
      <c r="K2130" s="12"/>
      <c r="L2130" s="159">
        <v>13.696887</v>
      </c>
      <c r="M2130" s="187" t="s">
        <v>280</v>
      </c>
      <c r="N2130" s="272">
        <v>192.78728599999999</v>
      </c>
      <c r="O2130" s="186">
        <f t="shared" si="106"/>
        <v>2640.585671378682</v>
      </c>
      <c r="P2130" s="186">
        <f t="shared" si="107"/>
        <v>650.3815399782693</v>
      </c>
      <c r="Q2130" s="215">
        <f>IF(P2130="-",0,P2130/(1+'General inputs'!$H$30)^'MP Calculations'!$C$40)</f>
        <v>1444.6853641795162</v>
      </c>
    </row>
    <row r="2131" spans="3:17">
      <c r="C2131" s="159"/>
      <c r="D2131" s="165" t="s">
        <v>278</v>
      </c>
      <c r="E2131" s="162">
        <v>30682</v>
      </c>
      <c r="F2131" s="166" t="str">
        <f t="shared" si="105"/>
        <v>Date check - OK</v>
      </c>
      <c r="G2131" s="68"/>
      <c r="H2131" s="162" t="s">
        <v>279</v>
      </c>
      <c r="I2131" s="173">
        <v>150735.53351548137</v>
      </c>
      <c r="J2131" s="168">
        <f>IFERROR(MIN('MP Calculations'!$E$30/I2131,1),"-")</f>
        <v>0.24630200300931615</v>
      </c>
      <c r="K2131" s="12"/>
      <c r="L2131" s="159">
        <v>0.68058399999999997</v>
      </c>
      <c r="M2131" s="187" t="s">
        <v>280</v>
      </c>
      <c r="N2131" s="272">
        <v>192.78728599999999</v>
      </c>
      <c r="O2131" s="186">
        <f t="shared" si="106"/>
        <v>131.20794225502399</v>
      </c>
      <c r="P2131" s="186">
        <f t="shared" si="107"/>
        <v>32.316778988143099</v>
      </c>
      <c r="Q2131" s="215">
        <f>IF(P2131="-",0,P2131/(1+'General inputs'!$H$30)^'MP Calculations'!$C$40)</f>
        <v>71.784905861802883</v>
      </c>
    </row>
    <row r="2132" spans="3:17">
      <c r="C2132" s="159"/>
      <c r="D2132" s="165" t="s">
        <v>278</v>
      </c>
      <c r="E2132" s="162">
        <v>30682</v>
      </c>
      <c r="F2132" s="166" t="str">
        <f t="shared" si="105"/>
        <v>Date check - OK</v>
      </c>
      <c r="G2132" s="68"/>
      <c r="H2132" s="162" t="s">
        <v>279</v>
      </c>
      <c r="I2132" s="173">
        <v>150735.53351548137</v>
      </c>
      <c r="J2132" s="168">
        <f>IFERROR(MIN('MP Calculations'!$E$30/I2132,1),"-")</f>
        <v>0.24630200300931615</v>
      </c>
      <c r="K2132" s="12"/>
      <c r="L2132" s="159">
        <v>0.42942399999999997</v>
      </c>
      <c r="M2132" s="187" t="s">
        <v>280</v>
      </c>
      <c r="N2132" s="272">
        <v>192.78728599999999</v>
      </c>
      <c r="O2132" s="186">
        <f t="shared" si="106"/>
        <v>82.787487503263989</v>
      </c>
      <c r="P2132" s="186">
        <f t="shared" si="107"/>
        <v>20.390723996162649</v>
      </c>
      <c r="Q2132" s="215">
        <f>IF(P2132="-",0,P2132/(1+'General inputs'!$H$30)^'MP Calculations'!$C$40)</f>
        <v>45.29369102829164</v>
      </c>
    </row>
    <row r="2133" spans="3:17">
      <c r="C2133" s="159"/>
      <c r="D2133" s="165" t="s">
        <v>281</v>
      </c>
      <c r="E2133" s="162">
        <v>30682</v>
      </c>
      <c r="F2133" s="166" t="str">
        <f t="shared" si="105"/>
        <v>Date check - OK</v>
      </c>
      <c r="G2133" s="68"/>
      <c r="H2133" s="162" t="s">
        <v>279</v>
      </c>
      <c r="I2133" s="173">
        <v>150735.53351548137</v>
      </c>
      <c r="J2133" s="168">
        <f>IFERROR(MIN('MP Calculations'!$E$30/I2133,1),"-")</f>
        <v>0.24630200300931615</v>
      </c>
      <c r="K2133" s="12"/>
      <c r="L2133" s="159">
        <v>45.409058999999999</v>
      </c>
      <c r="M2133" s="187" t="s">
        <v>280</v>
      </c>
      <c r="N2133" s="272">
        <v>421.28581700000001</v>
      </c>
      <c r="O2133" s="186">
        <f t="shared" si="106"/>
        <v>19130.192520016204</v>
      </c>
      <c r="P2133" s="186">
        <f t="shared" si="107"/>
        <v>4711.8047356338284</v>
      </c>
      <c r="Q2133" s="215">
        <f>IF(P2133="-",0,P2133/(1+'General inputs'!$H$30)^'MP Calculations'!$C$40)</f>
        <v>10466.280055656816</v>
      </c>
    </row>
    <row r="2134" spans="3:17">
      <c r="C2134" s="159"/>
      <c r="D2134" s="165" t="s">
        <v>289</v>
      </c>
      <c r="E2134" s="162">
        <v>30682</v>
      </c>
      <c r="F2134" s="166" t="str">
        <f t="shared" si="105"/>
        <v>Date check - OK</v>
      </c>
      <c r="G2134" s="68"/>
      <c r="H2134" s="162" t="s">
        <v>279</v>
      </c>
      <c r="I2134" s="173">
        <v>150735.53351548137</v>
      </c>
      <c r="J2134" s="168">
        <f>IFERROR(MIN('MP Calculations'!$E$30/I2134,1),"-")</f>
        <v>0.24630200300931615</v>
      </c>
      <c r="K2134" s="12"/>
      <c r="L2134" s="159">
        <v>2.9989629999999998</v>
      </c>
      <c r="M2134" s="187" t="s">
        <v>280</v>
      </c>
      <c r="N2134" s="272">
        <v>315.45229399999999</v>
      </c>
      <c r="O2134" s="186">
        <f t="shared" si="106"/>
        <v>946.02975797112197</v>
      </c>
      <c r="P2134" s="186">
        <f t="shared" si="107"/>
        <v>233.00902429470591</v>
      </c>
      <c r="Q2134" s="215">
        <f>IF(P2134="-",0,P2134/(1+'General inputs'!$H$30)^'MP Calculations'!$C$40)</f>
        <v>517.58038386445946</v>
      </c>
    </row>
    <row r="2135" spans="3:17">
      <c r="C2135" s="159"/>
      <c r="D2135" s="165" t="s">
        <v>289</v>
      </c>
      <c r="E2135" s="162">
        <v>30682</v>
      </c>
      <c r="F2135" s="166" t="str">
        <f t="shared" si="105"/>
        <v>Date check - OK</v>
      </c>
      <c r="G2135" s="68"/>
      <c r="H2135" s="162" t="s">
        <v>279</v>
      </c>
      <c r="I2135" s="173">
        <v>150735.53351548137</v>
      </c>
      <c r="J2135" s="168">
        <f>IFERROR(MIN('MP Calculations'!$E$30/I2135,1),"-")</f>
        <v>0.24630200300931615</v>
      </c>
      <c r="K2135" s="12"/>
      <c r="L2135" s="159">
        <v>51.038156000000001</v>
      </c>
      <c r="M2135" s="187" t="s">
        <v>280</v>
      </c>
      <c r="N2135" s="272">
        <v>315.45229399999999</v>
      </c>
      <c r="O2135" s="186">
        <f t="shared" si="106"/>
        <v>16100.103391729865</v>
      </c>
      <c r="P2135" s="186">
        <f t="shared" si="107"/>
        <v>3965.4877140401504</v>
      </c>
      <c r="Q2135" s="215">
        <f>IF(P2135="-",0,P2135/(1+'General inputs'!$H$30)^'MP Calculations'!$C$40)</f>
        <v>8808.4942609209156</v>
      </c>
    </row>
    <row r="2136" spans="3:17">
      <c r="C2136" s="159"/>
      <c r="D2136" s="165" t="s">
        <v>281</v>
      </c>
      <c r="E2136" s="162">
        <v>30682</v>
      </c>
      <c r="F2136" s="166" t="str">
        <f t="shared" si="105"/>
        <v>Date check - OK</v>
      </c>
      <c r="G2136" s="68"/>
      <c r="H2136" s="162" t="s">
        <v>279</v>
      </c>
      <c r="I2136" s="173">
        <v>150735.53351548137</v>
      </c>
      <c r="J2136" s="168">
        <f>IFERROR(MIN('MP Calculations'!$E$30/I2136,1),"-")</f>
        <v>0.24630200300931615</v>
      </c>
      <c r="K2136" s="12"/>
      <c r="L2136" s="159">
        <v>54.693157999999997</v>
      </c>
      <c r="M2136" s="187" t="s">
        <v>280</v>
      </c>
      <c r="N2136" s="272">
        <v>421.28581700000001</v>
      </c>
      <c r="O2136" s="186">
        <f t="shared" si="106"/>
        <v>23041.451752340086</v>
      </c>
      <c r="P2136" s="186">
        <f t="shared" si="107"/>
        <v>5675.155718843881</v>
      </c>
      <c r="Q2136" s="215">
        <f>IF(P2136="-",0,P2136/(1+'General inputs'!$H$30)^'MP Calculations'!$C$40)</f>
        <v>12606.161003166506</v>
      </c>
    </row>
    <row r="2137" spans="3:17">
      <c r="C2137" s="159"/>
      <c r="D2137" s="165" t="s">
        <v>289</v>
      </c>
      <c r="E2137" s="162">
        <v>30682</v>
      </c>
      <c r="F2137" s="166" t="str">
        <f t="shared" si="105"/>
        <v>Date check - OK</v>
      </c>
      <c r="G2137" s="68"/>
      <c r="H2137" s="162" t="s">
        <v>279</v>
      </c>
      <c r="I2137" s="173">
        <v>150735.53351548137</v>
      </c>
      <c r="J2137" s="168">
        <f>IFERROR(MIN('MP Calculations'!$E$30/I2137,1),"-")</f>
        <v>0.24630200300931615</v>
      </c>
      <c r="K2137" s="12"/>
      <c r="L2137" s="159">
        <v>46.085090999999998</v>
      </c>
      <c r="M2137" s="187" t="s">
        <v>280</v>
      </c>
      <c r="N2137" s="272">
        <v>315.45229399999999</v>
      </c>
      <c r="O2137" s="186">
        <f t="shared" si="106"/>
        <v>14537.647675148753</v>
      </c>
      <c r="P2137" s="186">
        <f t="shared" si="107"/>
        <v>3580.6517414328664</v>
      </c>
      <c r="Q2137" s="215">
        <f>IF(P2137="-",0,P2137/(1+'General inputs'!$H$30)^'MP Calculations'!$C$40)</f>
        <v>7953.6623460204573</v>
      </c>
    </row>
    <row r="2138" spans="3:17">
      <c r="C2138" s="159"/>
      <c r="D2138" s="165" t="s">
        <v>278</v>
      </c>
      <c r="E2138" s="162">
        <v>30682</v>
      </c>
      <c r="F2138" s="166" t="str">
        <f t="shared" si="105"/>
        <v>Date check - OK</v>
      </c>
      <c r="G2138" s="68"/>
      <c r="H2138" s="162" t="s">
        <v>279</v>
      </c>
      <c r="I2138" s="173">
        <v>150735.53351548137</v>
      </c>
      <c r="J2138" s="168">
        <f>IFERROR(MIN('MP Calculations'!$E$30/I2138,1),"-")</f>
        <v>0.24630200300931615</v>
      </c>
      <c r="K2138" s="12"/>
      <c r="L2138" s="159">
        <v>34.390411999999998</v>
      </c>
      <c r="M2138" s="187" t="s">
        <v>280</v>
      </c>
      <c r="N2138" s="272">
        <v>192.78728599999999</v>
      </c>
      <c r="O2138" s="186">
        <f t="shared" si="106"/>
        <v>6630.0341939018317</v>
      </c>
      <c r="P2138" s="186">
        <f t="shared" si="107"/>
        <v>1632.9907019782779</v>
      </c>
      <c r="Q2138" s="215">
        <f>IF(P2138="-",0,P2138/(1+'General inputs'!$H$30)^'MP Calculations'!$C$40)</f>
        <v>3627.3442925026393</v>
      </c>
    </row>
    <row r="2139" spans="3:17">
      <c r="C2139" s="159"/>
      <c r="D2139" s="165" t="s">
        <v>278</v>
      </c>
      <c r="E2139" s="162">
        <v>30682</v>
      </c>
      <c r="F2139" s="166" t="str">
        <f t="shared" si="105"/>
        <v>Date check - OK</v>
      </c>
      <c r="G2139" s="68"/>
      <c r="H2139" s="162" t="s">
        <v>279</v>
      </c>
      <c r="I2139" s="173">
        <v>150735.53351548137</v>
      </c>
      <c r="J2139" s="168">
        <f>IFERROR(MIN('MP Calculations'!$E$30/I2139,1),"-")</f>
        <v>0.24630200300931615</v>
      </c>
      <c r="K2139" s="12"/>
      <c r="L2139" s="159">
        <v>2.516794</v>
      </c>
      <c r="M2139" s="187" t="s">
        <v>280</v>
      </c>
      <c r="N2139" s="272">
        <v>192.78728599999999</v>
      </c>
      <c r="O2139" s="186">
        <f t="shared" si="106"/>
        <v>485.205884681084</v>
      </c>
      <c r="P2139" s="186">
        <f t="shared" si="107"/>
        <v>119.50718126885826</v>
      </c>
      <c r="Q2139" s="215">
        <f>IF(P2139="-",0,P2139/(1+'General inputs'!$H$30)^'MP Calculations'!$C$40)</f>
        <v>265.45998783919447</v>
      </c>
    </row>
    <row r="2140" spans="3:17">
      <c r="C2140" s="159"/>
      <c r="D2140" s="165" t="s">
        <v>278</v>
      </c>
      <c r="E2140" s="162">
        <v>30682</v>
      </c>
      <c r="F2140" s="166" t="str">
        <f t="shared" si="105"/>
        <v>Date check - OK</v>
      </c>
      <c r="G2140" s="68"/>
      <c r="H2140" s="162" t="s">
        <v>279</v>
      </c>
      <c r="I2140" s="173">
        <v>150735.53351548137</v>
      </c>
      <c r="J2140" s="168">
        <f>IFERROR(MIN('MP Calculations'!$E$30/I2140,1),"-")</f>
        <v>0.24630200300931615</v>
      </c>
      <c r="K2140" s="12"/>
      <c r="L2140" s="159">
        <v>0.35064699999999999</v>
      </c>
      <c r="M2140" s="187" t="s">
        <v>280</v>
      </c>
      <c r="N2140" s="272">
        <v>192.78728599999999</v>
      </c>
      <c r="O2140" s="186">
        <f t="shared" si="106"/>
        <v>67.600283474042001</v>
      </c>
      <c r="P2140" s="186">
        <f t="shared" si="107"/>
        <v>16.650085223654116</v>
      </c>
      <c r="Q2140" s="215">
        <f>IF(P2140="-",0,P2140/(1+'General inputs'!$H$30)^'MP Calculations'!$C$40)</f>
        <v>36.984651249108992</v>
      </c>
    </row>
    <row r="2141" spans="3:17">
      <c r="C2141" s="159"/>
      <c r="D2141" s="165" t="s">
        <v>278</v>
      </c>
      <c r="E2141" s="162">
        <v>30682</v>
      </c>
      <c r="F2141" s="166" t="str">
        <f t="shared" si="105"/>
        <v>Date check - OK</v>
      </c>
      <c r="G2141" s="68"/>
      <c r="H2141" s="162" t="s">
        <v>279</v>
      </c>
      <c r="I2141" s="173">
        <v>150735.53351548137</v>
      </c>
      <c r="J2141" s="168">
        <f>IFERROR(MIN('MP Calculations'!$E$30/I2141,1),"-")</f>
        <v>0.24630200300931615</v>
      </c>
      <c r="K2141" s="12"/>
      <c r="L2141" s="159">
        <v>34.741356000000003</v>
      </c>
      <c r="M2141" s="187" t="s">
        <v>280</v>
      </c>
      <c r="N2141" s="272">
        <v>192.78728599999999</v>
      </c>
      <c r="O2141" s="186">
        <f t="shared" si="106"/>
        <v>6697.6917351998163</v>
      </c>
      <c r="P2141" s="186">
        <f t="shared" si="107"/>
        <v>1649.6548899186571</v>
      </c>
      <c r="Q2141" s="215">
        <f>IF(P2141="-",0,P2141/(1+'General inputs'!$H$30)^'MP Calculations'!$C$40)</f>
        <v>3664.3602699613584</v>
      </c>
    </row>
    <row r="2142" spans="3:17">
      <c r="C2142" s="159"/>
      <c r="D2142" s="165" t="s">
        <v>278</v>
      </c>
      <c r="E2142" s="162">
        <v>30682</v>
      </c>
      <c r="F2142" s="166" t="str">
        <f t="shared" si="105"/>
        <v>Date check - OK</v>
      </c>
      <c r="G2142" s="68"/>
      <c r="H2142" s="162" t="s">
        <v>279</v>
      </c>
      <c r="I2142" s="173">
        <v>150735.53351548137</v>
      </c>
      <c r="J2142" s="168">
        <f>IFERROR(MIN('MP Calculations'!$E$30/I2142,1),"-")</f>
        <v>0.24630200300931615</v>
      </c>
      <c r="K2142" s="12"/>
      <c r="L2142" s="159">
        <v>11.497305000000001</v>
      </c>
      <c r="M2142" s="187" t="s">
        <v>280</v>
      </c>
      <c r="N2142" s="272">
        <v>192.78728599999999</v>
      </c>
      <c r="O2142" s="186">
        <f t="shared" si="106"/>
        <v>2216.5342272642301</v>
      </c>
      <c r="P2142" s="186">
        <f t="shared" si="107"/>
        <v>545.93681991388667</v>
      </c>
      <c r="Q2142" s="215">
        <f>IF(P2142="-",0,P2142/(1+'General inputs'!$H$30)^'MP Calculations'!$C$40)</f>
        <v>1212.6834558106505</v>
      </c>
    </row>
    <row r="2143" spans="3:17">
      <c r="C2143" s="159"/>
      <c r="D2143" s="165" t="s">
        <v>278</v>
      </c>
      <c r="E2143" s="162">
        <v>30682</v>
      </c>
      <c r="F2143" s="166" t="str">
        <f t="shared" si="105"/>
        <v>Date check - OK</v>
      </c>
      <c r="G2143" s="68"/>
      <c r="H2143" s="162" t="s">
        <v>279</v>
      </c>
      <c r="I2143" s="173">
        <v>150735.53351548137</v>
      </c>
      <c r="J2143" s="168">
        <f>IFERROR(MIN('MP Calculations'!$E$30/I2143,1),"-")</f>
        <v>0.24630200300931615</v>
      </c>
      <c r="K2143" s="12"/>
      <c r="L2143" s="159">
        <v>71.001626000000002</v>
      </c>
      <c r="M2143" s="187" t="s">
        <v>280</v>
      </c>
      <c r="N2143" s="272">
        <v>192.78728599999999</v>
      </c>
      <c r="O2143" s="186">
        <f t="shared" si="106"/>
        <v>13688.210778127035</v>
      </c>
      <c r="P2143" s="186">
        <f t="shared" si="107"/>
        <v>3371.4337322663987</v>
      </c>
      <c r="Q2143" s="215">
        <f>IF(P2143="-",0,P2143/(1+'General inputs'!$H$30)^'MP Calculations'!$C$40)</f>
        <v>7488.9286824917071</v>
      </c>
    </row>
    <row r="2144" spans="3:17">
      <c r="C2144" s="159"/>
      <c r="D2144" s="165" t="s">
        <v>278</v>
      </c>
      <c r="E2144" s="162">
        <v>30682</v>
      </c>
      <c r="F2144" s="166" t="str">
        <f t="shared" si="105"/>
        <v>Date check - OK</v>
      </c>
      <c r="G2144" s="68"/>
      <c r="H2144" s="162" t="s">
        <v>279</v>
      </c>
      <c r="I2144" s="173">
        <v>150735.53351548137</v>
      </c>
      <c r="J2144" s="168">
        <f>IFERROR(MIN('MP Calculations'!$E$30/I2144,1),"-")</f>
        <v>0.24630200300931615</v>
      </c>
      <c r="K2144" s="12"/>
      <c r="L2144" s="159">
        <v>34.505682999999998</v>
      </c>
      <c r="M2144" s="187" t="s">
        <v>280</v>
      </c>
      <c r="N2144" s="272">
        <v>192.78728599999999</v>
      </c>
      <c r="O2144" s="186">
        <f t="shared" si="106"/>
        <v>6652.2569771463377</v>
      </c>
      <c r="P2144" s="186">
        <f t="shared" si="107"/>
        <v>1638.4642180038416</v>
      </c>
      <c r="Q2144" s="215">
        <f>IF(P2144="-",0,P2144/(1+'General inputs'!$H$30)^'MP Calculations'!$C$40)</f>
        <v>3639.5025534720357</v>
      </c>
    </row>
    <row r="2145" spans="3:17">
      <c r="C2145" s="159"/>
      <c r="D2145" s="165" t="s">
        <v>278</v>
      </c>
      <c r="E2145" s="162">
        <v>30682</v>
      </c>
      <c r="F2145" s="166" t="str">
        <f t="shared" si="105"/>
        <v>Date check - OK</v>
      </c>
      <c r="G2145" s="68"/>
      <c r="H2145" s="162" t="s">
        <v>279</v>
      </c>
      <c r="I2145" s="173">
        <v>150735.53351548137</v>
      </c>
      <c r="J2145" s="168">
        <f>IFERROR(MIN('MP Calculations'!$E$30/I2145,1),"-")</f>
        <v>0.24630200300931615</v>
      </c>
      <c r="K2145" s="12"/>
      <c r="L2145" s="159">
        <v>2.6940230000000001</v>
      </c>
      <c r="M2145" s="187" t="s">
        <v>280</v>
      </c>
      <c r="N2145" s="272">
        <v>192.78728599999999</v>
      </c>
      <c r="O2145" s="186">
        <f t="shared" si="106"/>
        <v>519.37338259157798</v>
      </c>
      <c r="P2145" s="186">
        <f t="shared" si="107"/>
        <v>127.92270444202954</v>
      </c>
      <c r="Q2145" s="215">
        <f>IF(P2145="-",0,P2145/(1+'General inputs'!$H$30)^'MP Calculations'!$C$40)</f>
        <v>284.1532969398807</v>
      </c>
    </row>
    <row r="2146" spans="3:17">
      <c r="C2146" s="159"/>
      <c r="D2146" s="165" t="s">
        <v>278</v>
      </c>
      <c r="E2146" s="162">
        <v>30682</v>
      </c>
      <c r="F2146" s="166" t="str">
        <f t="shared" si="105"/>
        <v>Date check - OK</v>
      </c>
      <c r="G2146" s="68"/>
      <c r="H2146" s="162" t="s">
        <v>279</v>
      </c>
      <c r="I2146" s="173">
        <v>150735.53351548137</v>
      </c>
      <c r="J2146" s="168">
        <f>IFERROR(MIN('MP Calculations'!$E$30/I2146,1),"-")</f>
        <v>0.24630200300931615</v>
      </c>
      <c r="K2146" s="12"/>
      <c r="L2146" s="159">
        <v>0.34965400000000002</v>
      </c>
      <c r="M2146" s="187" t="s">
        <v>280</v>
      </c>
      <c r="N2146" s="272">
        <v>192.78728599999999</v>
      </c>
      <c r="O2146" s="186">
        <f t="shared" si="106"/>
        <v>67.408845699044008</v>
      </c>
      <c r="P2146" s="186">
        <f t="shared" si="107"/>
        <v>16.602933716220466</v>
      </c>
      <c r="Q2146" s="215">
        <f>IF(P2146="-",0,P2146/(1+'General inputs'!$H$30)^'MP Calculations'!$C$40)</f>
        <v>36.879914124050565</v>
      </c>
    </row>
    <row r="2147" spans="3:17">
      <c r="C2147" s="159"/>
      <c r="D2147" s="165" t="s">
        <v>278</v>
      </c>
      <c r="E2147" s="162">
        <v>30682</v>
      </c>
      <c r="F2147" s="166" t="str">
        <f t="shared" si="105"/>
        <v>Date check - OK</v>
      </c>
      <c r="G2147" s="68"/>
      <c r="H2147" s="162" t="s">
        <v>279</v>
      </c>
      <c r="I2147" s="173">
        <v>150735.53351548137</v>
      </c>
      <c r="J2147" s="168">
        <f>IFERROR(MIN('MP Calculations'!$E$30/I2147,1),"-")</f>
        <v>0.24630200300931615</v>
      </c>
      <c r="K2147" s="12"/>
      <c r="L2147" s="159">
        <v>20.253433999999999</v>
      </c>
      <c r="M2147" s="187" t="s">
        <v>280</v>
      </c>
      <c r="N2147" s="272">
        <v>192.78728599999999</v>
      </c>
      <c r="O2147" s="186">
        <f t="shared" si="106"/>
        <v>3904.6045730401238</v>
      </c>
      <c r="P2147" s="186">
        <f t="shared" si="107"/>
        <v>961.7119272991182</v>
      </c>
      <c r="Q2147" s="215">
        <f>IF(P2147="-",0,P2147/(1+'General inputs'!$H$30)^'MP Calculations'!$C$40)</f>
        <v>2136.2401306352158</v>
      </c>
    </row>
    <row r="2148" spans="3:17">
      <c r="C2148" s="159"/>
      <c r="D2148" s="165" t="s">
        <v>278</v>
      </c>
      <c r="E2148" s="162">
        <v>30682</v>
      </c>
      <c r="F2148" s="166" t="str">
        <f t="shared" si="105"/>
        <v>Date check - OK</v>
      </c>
      <c r="G2148" s="68"/>
      <c r="H2148" s="162" t="s">
        <v>279</v>
      </c>
      <c r="I2148" s="173">
        <v>150735.53351548137</v>
      </c>
      <c r="J2148" s="168">
        <f>IFERROR(MIN('MP Calculations'!$E$30/I2148,1),"-")</f>
        <v>0.24630200300931615</v>
      </c>
      <c r="K2148" s="12"/>
      <c r="L2148" s="159">
        <v>15.443775</v>
      </c>
      <c r="M2148" s="187" t="s">
        <v>280</v>
      </c>
      <c r="N2148" s="272">
        <v>192.78728599999999</v>
      </c>
      <c r="O2148" s="186">
        <f t="shared" si="106"/>
        <v>2977.3634678446501</v>
      </c>
      <c r="P2148" s="186">
        <f t="shared" si="107"/>
        <v>733.33058581690102</v>
      </c>
      <c r="Q2148" s="215">
        <f>IF(P2148="-",0,P2148/(1+'General inputs'!$H$30)^'MP Calculations'!$C$40)</f>
        <v>1628.9391677234037</v>
      </c>
    </row>
    <row r="2149" spans="3:17">
      <c r="C2149" s="159"/>
      <c r="D2149" s="165" t="s">
        <v>278</v>
      </c>
      <c r="E2149" s="162">
        <v>30682</v>
      </c>
      <c r="F2149" s="166" t="str">
        <f t="shared" si="105"/>
        <v>Date check - OK</v>
      </c>
      <c r="G2149" s="68"/>
      <c r="H2149" s="162" t="s">
        <v>279</v>
      </c>
      <c r="I2149" s="173">
        <v>150735.53351548137</v>
      </c>
      <c r="J2149" s="168">
        <f>IFERROR(MIN('MP Calculations'!$E$30/I2149,1),"-")</f>
        <v>0.24630200300931615</v>
      </c>
      <c r="K2149" s="12"/>
      <c r="L2149" s="159">
        <v>0.54935100000000003</v>
      </c>
      <c r="M2149" s="187" t="s">
        <v>280</v>
      </c>
      <c r="N2149" s="272">
        <v>192.78728599999999</v>
      </c>
      <c r="O2149" s="186">
        <f t="shared" si="106"/>
        <v>105.90788835138601</v>
      </c>
      <c r="P2149" s="186">
        <f t="shared" si="107"/>
        <v>26.085325035433396</v>
      </c>
      <c r="Q2149" s="215">
        <f>IF(P2149="-",0,P2149/(1+'General inputs'!$H$30)^'MP Calculations'!$C$40)</f>
        <v>57.943045707932129</v>
      </c>
    </row>
    <row r="2150" spans="3:17">
      <c r="C2150" s="159"/>
      <c r="D2150" s="165" t="s">
        <v>278</v>
      </c>
      <c r="E2150" s="162">
        <v>30682</v>
      </c>
      <c r="F2150" s="166" t="str">
        <f t="shared" si="105"/>
        <v>Date check - OK</v>
      </c>
      <c r="G2150" s="68"/>
      <c r="H2150" s="162" t="s">
        <v>279</v>
      </c>
      <c r="I2150" s="173">
        <v>150735.53351548137</v>
      </c>
      <c r="J2150" s="168">
        <f>IFERROR(MIN('MP Calculations'!$E$30/I2150,1),"-")</f>
        <v>0.24630200300931615</v>
      </c>
      <c r="K2150" s="12"/>
      <c r="L2150" s="159">
        <v>0.50013700000000005</v>
      </c>
      <c r="M2150" s="187" t="s">
        <v>280</v>
      </c>
      <c r="N2150" s="272">
        <v>192.78728599999999</v>
      </c>
      <c r="O2150" s="186">
        <f t="shared" si="106"/>
        <v>96.420054858182013</v>
      </c>
      <c r="P2150" s="186">
        <f t="shared" si="107"/>
        <v>23.748452641838373</v>
      </c>
      <c r="Q2150" s="215">
        <f>IF(P2150="-",0,P2150/(1+'General inputs'!$H$30)^'MP Calculations'!$C$40)</f>
        <v>52.752176752619093</v>
      </c>
    </row>
    <row r="2151" spans="3:17">
      <c r="C2151" s="159"/>
      <c r="D2151" s="165" t="s">
        <v>278</v>
      </c>
      <c r="E2151" s="162">
        <v>30682</v>
      </c>
      <c r="F2151" s="166" t="str">
        <f t="shared" si="105"/>
        <v>Date check - OK</v>
      </c>
      <c r="G2151" s="68"/>
      <c r="H2151" s="162" t="s">
        <v>279</v>
      </c>
      <c r="I2151" s="173">
        <v>150735.53351548137</v>
      </c>
      <c r="J2151" s="168">
        <f>IFERROR(MIN('MP Calculations'!$E$30/I2151,1),"-")</f>
        <v>0.24630200300931615</v>
      </c>
      <c r="K2151" s="12"/>
      <c r="L2151" s="159">
        <v>16.954775999999999</v>
      </c>
      <c r="M2151" s="187" t="s">
        <v>280</v>
      </c>
      <c r="N2151" s="272">
        <v>192.78728599999999</v>
      </c>
      <c r="O2151" s="186">
        <f t="shared" si="106"/>
        <v>3268.6652497779355</v>
      </c>
      <c r="P2151" s="186">
        <f t="shared" si="107"/>
        <v>805.07879818725223</v>
      </c>
      <c r="Q2151" s="215">
        <f>IF(P2151="-",0,P2151/(1+'General inputs'!$H$30)^'MP Calculations'!$C$40)</f>
        <v>1788.3126830309775</v>
      </c>
    </row>
    <row r="2152" spans="3:17">
      <c r="C2152" s="159"/>
      <c r="D2152" s="165" t="s">
        <v>278</v>
      </c>
      <c r="E2152" s="162">
        <v>30682</v>
      </c>
      <c r="F2152" s="166" t="str">
        <f t="shared" si="105"/>
        <v>Date check - OK</v>
      </c>
      <c r="G2152" s="68"/>
      <c r="H2152" s="162" t="s">
        <v>279</v>
      </c>
      <c r="I2152" s="173">
        <v>150735.53351548137</v>
      </c>
      <c r="J2152" s="168">
        <f>IFERROR(MIN('MP Calculations'!$E$30/I2152,1),"-")</f>
        <v>0.24630200300931615</v>
      </c>
      <c r="K2152" s="12"/>
      <c r="L2152" s="159">
        <v>0.57968699999999995</v>
      </c>
      <c r="M2152" s="187" t="s">
        <v>280</v>
      </c>
      <c r="N2152" s="272">
        <v>192.78728599999999</v>
      </c>
      <c r="O2152" s="186">
        <f t="shared" si="106"/>
        <v>111.75628345948199</v>
      </c>
      <c r="P2152" s="186">
        <f t="shared" si="107"/>
        <v>27.525796464947323</v>
      </c>
      <c r="Q2152" s="215">
        <f>IF(P2152="-",0,P2152/(1+'General inputs'!$H$30)^'MP Calculations'!$C$40)</f>
        <v>61.142749057149345</v>
      </c>
    </row>
    <row r="2153" spans="3:17">
      <c r="C2153" s="159"/>
      <c r="D2153" s="165" t="s">
        <v>278</v>
      </c>
      <c r="E2153" s="162">
        <v>30682</v>
      </c>
      <c r="F2153" s="166" t="str">
        <f t="shared" si="105"/>
        <v>Date check - OK</v>
      </c>
      <c r="G2153" s="68"/>
      <c r="H2153" s="162" t="s">
        <v>279</v>
      </c>
      <c r="I2153" s="173">
        <v>150735.53351548137</v>
      </c>
      <c r="J2153" s="168">
        <f>IFERROR(MIN('MP Calculations'!$E$30/I2153,1),"-")</f>
        <v>0.24630200300931615</v>
      </c>
      <c r="K2153" s="12"/>
      <c r="L2153" s="159">
        <v>0.59983399999999998</v>
      </c>
      <c r="M2153" s="187" t="s">
        <v>280</v>
      </c>
      <c r="N2153" s="272">
        <v>192.78728599999999</v>
      </c>
      <c r="O2153" s="186">
        <f t="shared" si="106"/>
        <v>115.64036891052399</v>
      </c>
      <c r="P2153" s="186">
        <f t="shared" si="107"/>
        <v>28.482454491398311</v>
      </c>
      <c r="Q2153" s="215">
        <f>IF(P2153="-",0,P2153/(1+'General inputs'!$H$30)^'MP Calculations'!$C$40)</f>
        <v>63.267763013395367</v>
      </c>
    </row>
    <row r="2154" spans="3:17">
      <c r="C2154" s="159"/>
      <c r="D2154" s="165" t="s">
        <v>278</v>
      </c>
      <c r="E2154" s="162">
        <v>30682</v>
      </c>
      <c r="F2154" s="166" t="str">
        <f t="shared" si="105"/>
        <v>Date check - OK</v>
      </c>
      <c r="G2154" s="68"/>
      <c r="H2154" s="162" t="s">
        <v>279</v>
      </c>
      <c r="I2154" s="173">
        <v>150735.53351548137</v>
      </c>
      <c r="J2154" s="168">
        <f>IFERROR(MIN('MP Calculations'!$E$30/I2154,1),"-")</f>
        <v>0.24630200300931615</v>
      </c>
      <c r="K2154" s="12"/>
      <c r="L2154" s="159">
        <v>4.68743</v>
      </c>
      <c r="M2154" s="187" t="s">
        <v>280</v>
      </c>
      <c r="N2154" s="272">
        <v>192.78728599999999</v>
      </c>
      <c r="O2154" s="186">
        <f t="shared" si="106"/>
        <v>903.67690801497997</v>
      </c>
      <c r="P2154" s="186">
        <f t="shared" si="107"/>
        <v>222.57743251735511</v>
      </c>
      <c r="Q2154" s="215">
        <f>IF(P2154="-",0,P2154/(1+'General inputs'!$H$30)^'MP Calculations'!$C$40)</f>
        <v>494.40880373883414</v>
      </c>
    </row>
    <row r="2155" spans="3:17">
      <c r="C2155" s="159"/>
      <c r="D2155" s="165" t="s">
        <v>278</v>
      </c>
      <c r="E2155" s="162">
        <v>30682</v>
      </c>
      <c r="F2155" s="166" t="str">
        <f t="shared" si="105"/>
        <v>Date check - OK</v>
      </c>
      <c r="G2155" s="68"/>
      <c r="H2155" s="162" t="s">
        <v>279</v>
      </c>
      <c r="I2155" s="173">
        <v>150735.53351548137</v>
      </c>
      <c r="J2155" s="168">
        <f>IFERROR(MIN('MP Calculations'!$E$30/I2155,1),"-")</f>
        <v>0.24630200300931615</v>
      </c>
      <c r="K2155" s="12"/>
      <c r="L2155" s="159">
        <v>24.136697999999999</v>
      </c>
      <c r="M2155" s="187" t="s">
        <v>280</v>
      </c>
      <c r="N2155" s="272">
        <v>192.78728599999999</v>
      </c>
      <c r="O2155" s="186">
        <f t="shared" si="106"/>
        <v>4653.2485004216278</v>
      </c>
      <c r="P2155" s="186">
        <f t="shared" si="107"/>
        <v>1146.1044261539437</v>
      </c>
      <c r="Q2155" s="215">
        <f>IF(P2155="-",0,P2155/(1+'General inputs'!$H$30)^'MP Calculations'!$C$40)</f>
        <v>2545.8291610510473</v>
      </c>
    </row>
    <row r="2156" spans="3:17">
      <c r="C2156" s="159"/>
      <c r="D2156" s="165" t="s">
        <v>278</v>
      </c>
      <c r="E2156" s="162">
        <v>30682</v>
      </c>
      <c r="F2156" s="166" t="str">
        <f t="shared" si="105"/>
        <v>Date check - OK</v>
      </c>
      <c r="G2156" s="68"/>
      <c r="H2156" s="162" t="s">
        <v>279</v>
      </c>
      <c r="I2156" s="173">
        <v>150735.53351548137</v>
      </c>
      <c r="J2156" s="168">
        <f>IFERROR(MIN('MP Calculations'!$E$30/I2156,1),"-")</f>
        <v>0.24630200300931615</v>
      </c>
      <c r="K2156" s="12"/>
      <c r="L2156" s="159">
        <v>15.898845</v>
      </c>
      <c r="M2156" s="187" t="s">
        <v>280</v>
      </c>
      <c r="N2156" s="272">
        <v>192.78728599999999</v>
      </c>
      <c r="O2156" s="186">
        <f t="shared" si="106"/>
        <v>3065.0951780846699</v>
      </c>
      <c r="P2156" s="186">
        <f t="shared" si="107"/>
        <v>754.93908177645073</v>
      </c>
      <c r="Q2156" s="215">
        <f>IF(P2156="-",0,P2156/(1+'General inputs'!$H$30)^'MP Calculations'!$C$40)</f>
        <v>1676.9378822252586</v>
      </c>
    </row>
    <row r="2157" spans="3:17">
      <c r="C2157" s="159"/>
      <c r="D2157" s="165" t="s">
        <v>278</v>
      </c>
      <c r="E2157" s="162">
        <v>30682</v>
      </c>
      <c r="F2157" s="166" t="str">
        <f t="shared" si="105"/>
        <v>Date check - OK</v>
      </c>
      <c r="G2157" s="68"/>
      <c r="H2157" s="162" t="s">
        <v>279</v>
      </c>
      <c r="I2157" s="173">
        <v>150735.53351548137</v>
      </c>
      <c r="J2157" s="168">
        <f>IFERROR(MIN('MP Calculations'!$E$30/I2157,1),"-")</f>
        <v>0.24630200300931615</v>
      </c>
      <c r="K2157" s="12"/>
      <c r="L2157" s="159">
        <v>0.49899300000000002</v>
      </c>
      <c r="M2157" s="187" t="s">
        <v>280</v>
      </c>
      <c r="N2157" s="272">
        <v>192.78728599999999</v>
      </c>
      <c r="O2157" s="186">
        <f t="shared" si="106"/>
        <v>96.199506202997995</v>
      </c>
      <c r="P2157" s="186">
        <f t="shared" si="107"/>
        <v>23.694131066305541</v>
      </c>
      <c r="Q2157" s="215">
        <f>IF(P2157="-",0,P2157/(1+'General inputs'!$H$30)^'MP Calculations'!$C$40)</f>
        <v>52.631512834122766</v>
      </c>
    </row>
    <row r="2158" spans="3:17">
      <c r="C2158" s="159"/>
      <c r="D2158" s="165" t="s">
        <v>278</v>
      </c>
      <c r="E2158" s="162">
        <v>30682</v>
      </c>
      <c r="F2158" s="166" t="str">
        <f t="shared" si="105"/>
        <v>Date check - OK</v>
      </c>
      <c r="G2158" s="68"/>
      <c r="H2158" s="162" t="s">
        <v>279</v>
      </c>
      <c r="I2158" s="173">
        <v>150735.53351548137</v>
      </c>
      <c r="J2158" s="168">
        <f>IFERROR(MIN('MP Calculations'!$E$30/I2158,1),"-")</f>
        <v>0.24630200300931615</v>
      </c>
      <c r="K2158" s="12"/>
      <c r="L2158" s="159">
        <v>53.502367</v>
      </c>
      <c r="M2158" s="187" t="s">
        <v>280</v>
      </c>
      <c r="N2158" s="272">
        <v>192.78728599999999</v>
      </c>
      <c r="O2158" s="186">
        <f t="shared" si="106"/>
        <v>10314.576128505962</v>
      </c>
      <c r="P2158" s="186">
        <f t="shared" si="107"/>
        <v>2540.5007606430959</v>
      </c>
      <c r="Q2158" s="215">
        <f>IF(P2158="-",0,P2158/(1+'General inputs'!$H$30)^'MP Calculations'!$C$40)</f>
        <v>5643.1864082591264</v>
      </c>
    </row>
    <row r="2159" spans="3:17">
      <c r="C2159" s="159"/>
      <c r="D2159" s="165" t="s">
        <v>278</v>
      </c>
      <c r="E2159" s="162">
        <v>30682</v>
      </c>
      <c r="F2159" s="166" t="str">
        <f t="shared" si="105"/>
        <v>Date check - OK</v>
      </c>
      <c r="G2159" s="68"/>
      <c r="H2159" s="162" t="s">
        <v>279</v>
      </c>
      <c r="I2159" s="173">
        <v>150735.53351548137</v>
      </c>
      <c r="J2159" s="168">
        <f>IFERROR(MIN('MP Calculations'!$E$30/I2159,1),"-")</f>
        <v>0.24630200300931615</v>
      </c>
      <c r="K2159" s="12"/>
      <c r="L2159" s="159">
        <v>8.5336210000000001</v>
      </c>
      <c r="M2159" s="187" t="s">
        <v>280</v>
      </c>
      <c r="N2159" s="272">
        <v>192.78728599999999</v>
      </c>
      <c r="O2159" s="186">
        <f t="shared" si="106"/>
        <v>1645.173632342606</v>
      </c>
      <c r="P2159" s="186">
        <f t="shared" si="107"/>
        <v>405.2095609440961</v>
      </c>
      <c r="Q2159" s="215">
        <f>IF(P2159="-",0,P2159/(1+'General inputs'!$H$30)^'MP Calculations'!$C$40)</f>
        <v>900.08754267703057</v>
      </c>
    </row>
    <row r="2160" spans="3:17">
      <c r="C2160" s="159"/>
      <c r="D2160" s="165" t="s">
        <v>278</v>
      </c>
      <c r="E2160" s="162">
        <v>30682</v>
      </c>
      <c r="F2160" s="166" t="str">
        <f t="shared" si="105"/>
        <v>Date check - OK</v>
      </c>
      <c r="G2160" s="68"/>
      <c r="H2160" s="162" t="s">
        <v>279</v>
      </c>
      <c r="I2160" s="173">
        <v>150735.53351548137</v>
      </c>
      <c r="J2160" s="168">
        <f>IFERROR(MIN('MP Calculations'!$E$30/I2160,1),"-")</f>
        <v>0.24630200300931615</v>
      </c>
      <c r="K2160" s="12"/>
      <c r="L2160" s="159">
        <v>6.8407980000000004</v>
      </c>
      <c r="M2160" s="187" t="s">
        <v>280</v>
      </c>
      <c r="N2160" s="272">
        <v>192.78728599999999</v>
      </c>
      <c r="O2160" s="186">
        <f t="shared" si="106"/>
        <v>1318.8188804942281</v>
      </c>
      <c r="P2160" s="186">
        <f t="shared" si="107"/>
        <v>324.82773187223233</v>
      </c>
      <c r="Q2160" s="215">
        <f>IF(P2160="-",0,P2160/(1+'General inputs'!$H$30)^'MP Calculations'!$C$40)</f>
        <v>721.53626951208003</v>
      </c>
    </row>
    <row r="2161" spans="3:17">
      <c r="C2161" s="159"/>
      <c r="D2161" s="165" t="s">
        <v>278</v>
      </c>
      <c r="E2161" s="162">
        <v>30682</v>
      </c>
      <c r="F2161" s="166" t="str">
        <f t="shared" si="105"/>
        <v>Date check - OK</v>
      </c>
      <c r="G2161" s="68"/>
      <c r="H2161" s="162" t="s">
        <v>279</v>
      </c>
      <c r="I2161" s="173">
        <v>150735.53351548137</v>
      </c>
      <c r="J2161" s="168">
        <f>IFERROR(MIN('MP Calculations'!$E$30/I2161,1),"-")</f>
        <v>0.24630200300931615</v>
      </c>
      <c r="K2161" s="12"/>
      <c r="L2161" s="159">
        <v>1.5286519999999999</v>
      </c>
      <c r="M2161" s="187" t="s">
        <v>280</v>
      </c>
      <c r="N2161" s="272">
        <v>192.78728599999999</v>
      </c>
      <c r="O2161" s="186">
        <f t="shared" si="106"/>
        <v>294.70467031847198</v>
      </c>
      <c r="P2161" s="186">
        <f t="shared" si="107"/>
        <v>72.586350595639814</v>
      </c>
      <c r="Q2161" s="215">
        <f>IF(P2161="-",0,P2161/(1+'General inputs'!$H$30)^'MP Calculations'!$C$40)</f>
        <v>161.23526253255542</v>
      </c>
    </row>
    <row r="2162" spans="3:17">
      <c r="C2162" s="159"/>
      <c r="D2162" s="165" t="s">
        <v>278</v>
      </c>
      <c r="E2162" s="162">
        <v>30682</v>
      </c>
      <c r="F2162" s="166" t="str">
        <f t="shared" si="105"/>
        <v>Date check - OK</v>
      </c>
      <c r="G2162" s="68"/>
      <c r="H2162" s="162" t="s">
        <v>279</v>
      </c>
      <c r="I2162" s="173">
        <v>150735.53351548137</v>
      </c>
      <c r="J2162" s="168">
        <f>IFERROR(MIN('MP Calculations'!$E$30/I2162,1),"-")</f>
        <v>0.24630200300931615</v>
      </c>
      <c r="K2162" s="12"/>
      <c r="L2162" s="159">
        <v>18.39836</v>
      </c>
      <c r="M2162" s="187" t="s">
        <v>280</v>
      </c>
      <c r="N2162" s="272">
        <v>192.78728599999999</v>
      </c>
      <c r="O2162" s="186">
        <f t="shared" si="106"/>
        <v>3546.9698912509598</v>
      </c>
      <c r="P2162" s="186">
        <f t="shared" si="107"/>
        <v>873.6257888288477</v>
      </c>
      <c r="Q2162" s="215">
        <f>IF(P2162="-",0,P2162/(1+'General inputs'!$H$30)^'MP Calculations'!$C$40)</f>
        <v>1940.5753597080738</v>
      </c>
    </row>
    <row r="2163" spans="3:17">
      <c r="C2163" s="159"/>
      <c r="D2163" s="165" t="s">
        <v>278</v>
      </c>
      <c r="E2163" s="162">
        <v>30682</v>
      </c>
      <c r="F2163" s="166" t="str">
        <f t="shared" si="105"/>
        <v>Date check - OK</v>
      </c>
      <c r="G2163" s="68"/>
      <c r="H2163" s="162" t="s">
        <v>279</v>
      </c>
      <c r="I2163" s="173">
        <v>150735.53351548137</v>
      </c>
      <c r="J2163" s="168">
        <f>IFERROR(MIN('MP Calculations'!$E$30/I2163,1),"-")</f>
        <v>0.24630200300931615</v>
      </c>
      <c r="K2163" s="12"/>
      <c r="L2163" s="159">
        <v>14.997165000000001</v>
      </c>
      <c r="M2163" s="187" t="s">
        <v>280</v>
      </c>
      <c r="N2163" s="272">
        <v>192.78728599999999</v>
      </c>
      <c r="O2163" s="186">
        <f t="shared" si="106"/>
        <v>2891.26273804419</v>
      </c>
      <c r="P2163" s="186">
        <f t="shared" si="107"/>
        <v>712.12380360648376</v>
      </c>
      <c r="Q2163" s="215">
        <f>IF(P2163="-",0,P2163/(1+'General inputs'!$H$30)^'MP Calculations'!$C$40)</f>
        <v>1581.832775555883</v>
      </c>
    </row>
    <row r="2164" spans="3:17">
      <c r="C2164" s="159"/>
      <c r="D2164" s="165" t="s">
        <v>278</v>
      </c>
      <c r="E2164" s="162">
        <v>30682</v>
      </c>
      <c r="F2164" s="166" t="str">
        <f t="shared" si="105"/>
        <v>Date check - OK</v>
      </c>
      <c r="G2164" s="68"/>
      <c r="H2164" s="162" t="s">
        <v>279</v>
      </c>
      <c r="I2164" s="173">
        <v>150735.53351548137</v>
      </c>
      <c r="J2164" s="168">
        <f>IFERROR(MIN('MP Calculations'!$E$30/I2164,1),"-")</f>
        <v>0.24630200300931615</v>
      </c>
      <c r="K2164" s="12"/>
      <c r="L2164" s="159">
        <v>1.6426210000000001</v>
      </c>
      <c r="M2164" s="187" t="s">
        <v>280</v>
      </c>
      <c r="N2164" s="272">
        <v>192.78728599999999</v>
      </c>
      <c r="O2164" s="186">
        <f t="shared" si="106"/>
        <v>316.67644451660601</v>
      </c>
      <c r="P2164" s="186">
        <f t="shared" si="107"/>
        <v>77.998042590308629</v>
      </c>
      <c r="Q2164" s="215">
        <f>IF(P2164="-",0,P2164/(1+'General inputs'!$H$30)^'MP Calculations'!$C$40)</f>
        <v>173.2561944618453</v>
      </c>
    </row>
    <row r="2165" spans="3:17">
      <c r="C2165" s="159"/>
      <c r="D2165" s="165" t="s">
        <v>278</v>
      </c>
      <c r="E2165" s="162">
        <v>30682</v>
      </c>
      <c r="F2165" s="166" t="str">
        <f t="shared" si="105"/>
        <v>Date check - OK</v>
      </c>
      <c r="G2165" s="68"/>
      <c r="H2165" s="162" t="s">
        <v>279</v>
      </c>
      <c r="I2165" s="173">
        <v>150735.53351548137</v>
      </c>
      <c r="J2165" s="168">
        <f>IFERROR(MIN('MP Calculations'!$E$30/I2165,1),"-")</f>
        <v>0.24630200300931615</v>
      </c>
      <c r="K2165" s="12"/>
      <c r="L2165" s="159">
        <v>10.059576</v>
      </c>
      <c r="M2165" s="187" t="s">
        <v>280</v>
      </c>
      <c r="N2165" s="272">
        <v>192.78728599999999</v>
      </c>
      <c r="O2165" s="186">
        <f t="shared" si="106"/>
        <v>1939.358355350736</v>
      </c>
      <c r="P2165" s="186">
        <f t="shared" si="107"/>
        <v>477.66784747573939</v>
      </c>
      <c r="Q2165" s="215">
        <f>IF(P2165="-",0,P2165/(1+'General inputs'!$H$30)^'MP Calculations'!$C$40)</f>
        <v>1061.0383379122218</v>
      </c>
    </row>
    <row r="2166" spans="3:17">
      <c r="C2166" s="159"/>
      <c r="D2166" s="165" t="s">
        <v>278</v>
      </c>
      <c r="E2166" s="162">
        <v>30682</v>
      </c>
      <c r="F2166" s="166" t="str">
        <f t="shared" si="105"/>
        <v>Date check - OK</v>
      </c>
      <c r="G2166" s="68"/>
      <c r="H2166" s="162" t="s">
        <v>279</v>
      </c>
      <c r="I2166" s="173">
        <v>150735.53351548137</v>
      </c>
      <c r="J2166" s="168">
        <f>IFERROR(MIN('MP Calculations'!$E$30/I2166,1),"-")</f>
        <v>0.24630200300931615</v>
      </c>
      <c r="K2166" s="12"/>
      <c r="L2166" s="159">
        <v>35.816265000000001</v>
      </c>
      <c r="M2166" s="187" t="s">
        <v>280</v>
      </c>
      <c r="N2166" s="272">
        <v>192.78728599999999</v>
      </c>
      <c r="O2166" s="186">
        <f t="shared" si="106"/>
        <v>6904.9205240067904</v>
      </c>
      <c r="P2166" s="186">
        <f t="shared" si="107"/>
        <v>1700.6957556830093</v>
      </c>
      <c r="Q2166" s="215">
        <f>IF(P2166="-",0,P2166/(1+'General inputs'!$H$30)^'MP Calculations'!$C$40)</f>
        <v>3777.7367839184958</v>
      </c>
    </row>
    <row r="2167" spans="3:17">
      <c r="C2167" s="159"/>
      <c r="D2167" s="165" t="s">
        <v>278</v>
      </c>
      <c r="E2167" s="162">
        <v>30682</v>
      </c>
      <c r="F2167" s="166" t="str">
        <f t="shared" si="105"/>
        <v>Date check - OK</v>
      </c>
      <c r="G2167" s="68"/>
      <c r="H2167" s="162" t="s">
        <v>279</v>
      </c>
      <c r="I2167" s="173">
        <v>150735.53351548137</v>
      </c>
      <c r="J2167" s="168">
        <f>IFERROR(MIN('MP Calculations'!$E$30/I2167,1),"-")</f>
        <v>0.24630200300931615</v>
      </c>
      <c r="K2167" s="12"/>
      <c r="L2167" s="159">
        <v>7.4975810000000003</v>
      </c>
      <c r="M2167" s="187" t="s">
        <v>280</v>
      </c>
      <c r="N2167" s="272">
        <v>192.78728599999999</v>
      </c>
      <c r="O2167" s="186">
        <f t="shared" si="106"/>
        <v>1445.4382925551661</v>
      </c>
      <c r="P2167" s="186">
        <f t="shared" si="107"/>
        <v>356.01434668270332</v>
      </c>
      <c r="Q2167" s="215">
        <f>IF(P2167="-",0,P2167/(1+'General inputs'!$H$30)^'MP Calculations'!$C$40)</f>
        <v>790.81075411153063</v>
      </c>
    </row>
    <row r="2168" spans="3:17">
      <c r="C2168" s="159"/>
      <c r="D2168" s="165" t="s">
        <v>278</v>
      </c>
      <c r="E2168" s="162">
        <v>30682</v>
      </c>
      <c r="F2168" s="166" t="str">
        <f t="shared" si="105"/>
        <v>Date check - OK</v>
      </c>
      <c r="G2168" s="68"/>
      <c r="H2168" s="162" t="s">
        <v>279</v>
      </c>
      <c r="I2168" s="173">
        <v>150735.53351548137</v>
      </c>
      <c r="J2168" s="168">
        <f>IFERROR(MIN('MP Calculations'!$E$30/I2168,1),"-")</f>
        <v>0.24630200300931615</v>
      </c>
      <c r="K2168" s="12"/>
      <c r="L2168" s="159">
        <v>18.99558</v>
      </c>
      <c r="M2168" s="187" t="s">
        <v>280</v>
      </c>
      <c r="N2168" s="272">
        <v>192.78728599999999</v>
      </c>
      <c r="O2168" s="186">
        <f t="shared" si="106"/>
        <v>3662.1063141958798</v>
      </c>
      <c r="P2168" s="186">
        <f t="shared" si="107"/>
        <v>901.98412041950928</v>
      </c>
      <c r="Q2168" s="215">
        <f>IF(P2168="-",0,P2168/(1+'General inputs'!$H$30)^'MP Calculations'!$C$40)</f>
        <v>2003.5674098867232</v>
      </c>
    </row>
    <row r="2169" spans="3:17">
      <c r="C2169" s="159"/>
      <c r="D2169" s="165" t="s">
        <v>278</v>
      </c>
      <c r="E2169" s="162">
        <v>30682</v>
      </c>
      <c r="F2169" s="166" t="str">
        <f t="shared" si="105"/>
        <v>Date check - OK</v>
      </c>
      <c r="G2169" s="68"/>
      <c r="H2169" s="162" t="s">
        <v>279</v>
      </c>
      <c r="I2169" s="173">
        <v>150735.53351548137</v>
      </c>
      <c r="J2169" s="168">
        <f>IFERROR(MIN('MP Calculations'!$E$30/I2169,1),"-")</f>
        <v>0.24630200300931615</v>
      </c>
      <c r="K2169" s="12"/>
      <c r="L2169" s="159">
        <v>3.0001229999999999</v>
      </c>
      <c r="M2169" s="187" t="s">
        <v>280</v>
      </c>
      <c r="N2169" s="272">
        <v>192.78728599999999</v>
      </c>
      <c r="O2169" s="186">
        <f t="shared" si="106"/>
        <v>578.38557083617798</v>
      </c>
      <c r="P2169" s="186">
        <f t="shared" si="107"/>
        <v>142.45752460863736</v>
      </c>
      <c r="Q2169" s="215">
        <f>IF(P2169="-",0,P2169/(1+'General inputs'!$H$30)^'MP Calculations'!$C$40)</f>
        <v>316.43933317390605</v>
      </c>
    </row>
    <row r="2170" spans="3:17">
      <c r="C2170" s="159"/>
      <c r="D2170" s="165" t="s">
        <v>278</v>
      </c>
      <c r="E2170" s="162">
        <v>30682</v>
      </c>
      <c r="F2170" s="166" t="str">
        <f t="shared" si="105"/>
        <v>Date check - OK</v>
      </c>
      <c r="G2170" s="68"/>
      <c r="H2170" s="162" t="s">
        <v>279</v>
      </c>
      <c r="I2170" s="173">
        <v>150735.53351548137</v>
      </c>
      <c r="J2170" s="168">
        <f>IFERROR(MIN('MP Calculations'!$E$30/I2170,1),"-")</f>
        <v>0.24630200300931615</v>
      </c>
      <c r="K2170" s="12"/>
      <c r="L2170" s="159">
        <v>8.4199619999999999</v>
      </c>
      <c r="M2170" s="187" t="s">
        <v>280</v>
      </c>
      <c r="N2170" s="272">
        <v>192.78728599999999</v>
      </c>
      <c r="O2170" s="186">
        <f t="shared" si="106"/>
        <v>1623.261622203132</v>
      </c>
      <c r="P2170" s="186">
        <f t="shared" si="107"/>
        <v>399.81258895678326</v>
      </c>
      <c r="Q2170" s="215">
        <f>IF(P2170="-",0,P2170/(1+'General inputs'!$H$30)^'MP Calculations'!$C$40)</f>
        <v>888.09930813824246</v>
      </c>
    </row>
    <row r="2171" spans="3:17">
      <c r="C2171" s="159"/>
      <c r="D2171" s="165" t="s">
        <v>278</v>
      </c>
      <c r="E2171" s="162">
        <v>30682</v>
      </c>
      <c r="F2171" s="166" t="str">
        <f t="shared" si="105"/>
        <v>Date check - OK</v>
      </c>
      <c r="G2171" s="68"/>
      <c r="H2171" s="162" t="s">
        <v>279</v>
      </c>
      <c r="I2171" s="173">
        <v>150735.53351548137</v>
      </c>
      <c r="J2171" s="168">
        <f>IFERROR(MIN('MP Calculations'!$E$30/I2171,1),"-")</f>
        <v>0.24630200300931615</v>
      </c>
      <c r="K2171" s="12"/>
      <c r="L2171" s="159">
        <v>1.2816920000000001</v>
      </c>
      <c r="M2171" s="187" t="s">
        <v>280</v>
      </c>
      <c r="N2171" s="272">
        <v>192.78728599999999</v>
      </c>
      <c r="O2171" s="186">
        <f t="shared" si="106"/>
        <v>247.09392216791201</v>
      </c>
      <c r="P2171" s="186">
        <f t="shared" si="107"/>
        <v>60.859727961384792</v>
      </c>
      <c r="Q2171" s="215">
        <f>IF(P2171="-",0,P2171/(1+'General inputs'!$H$30)^'MP Calculations'!$C$40)</f>
        <v>135.18704460261461</v>
      </c>
    </row>
    <row r="2172" spans="3:17">
      <c r="C2172" s="159"/>
      <c r="D2172" s="165" t="s">
        <v>278</v>
      </c>
      <c r="E2172" s="162">
        <v>30715</v>
      </c>
      <c r="F2172" s="166" t="str">
        <f t="shared" si="105"/>
        <v>Date check - OK</v>
      </c>
      <c r="G2172" s="68"/>
      <c r="H2172" s="162" t="s">
        <v>279</v>
      </c>
      <c r="I2172" s="173">
        <v>150735.53351548137</v>
      </c>
      <c r="J2172" s="168">
        <f>IFERROR(MIN('MP Calculations'!$E$30/I2172,1),"-")</f>
        <v>0.24630200300931615</v>
      </c>
      <c r="K2172" s="12"/>
      <c r="L2172" s="159">
        <v>0.59916700000000001</v>
      </c>
      <c r="M2172" s="187" t="s">
        <v>280</v>
      </c>
      <c r="N2172" s="272">
        <v>192.78728599999999</v>
      </c>
      <c r="O2172" s="186">
        <f t="shared" si="106"/>
        <v>115.51177979076199</v>
      </c>
      <c r="P2172" s="186">
        <f t="shared" si="107"/>
        <v>28.450782733635723</v>
      </c>
      <c r="Q2172" s="215">
        <f>IF(P2172="-",0,P2172/(1+'General inputs'!$H$30)^'MP Calculations'!$C$40)</f>
        <v>63.197410886090246</v>
      </c>
    </row>
    <row r="2173" spans="3:17">
      <c r="C2173" s="159"/>
      <c r="D2173" s="165" t="s">
        <v>278</v>
      </c>
      <c r="E2173" s="162">
        <v>30715</v>
      </c>
      <c r="F2173" s="166" t="str">
        <f t="shared" si="105"/>
        <v>Date check - OK</v>
      </c>
      <c r="G2173" s="68"/>
      <c r="H2173" s="162" t="s">
        <v>279</v>
      </c>
      <c r="I2173" s="173">
        <v>150735.53351548137</v>
      </c>
      <c r="J2173" s="168">
        <f>IFERROR(MIN('MP Calculations'!$E$30/I2173,1),"-")</f>
        <v>0.24630200300931615</v>
      </c>
      <c r="K2173" s="12"/>
      <c r="L2173" s="159">
        <v>17.134073000000001</v>
      </c>
      <c r="M2173" s="187" t="s">
        <v>280</v>
      </c>
      <c r="N2173" s="272">
        <v>192.78728599999999</v>
      </c>
      <c r="O2173" s="186">
        <f t="shared" si="106"/>
        <v>3303.2314317958781</v>
      </c>
      <c r="P2173" s="186">
        <f t="shared" si="107"/>
        <v>813.59251805465601</v>
      </c>
      <c r="Q2173" s="215">
        <f>IF(P2173="-",0,P2173/(1+'General inputs'!$H$30)^'MP Calculations'!$C$40)</f>
        <v>1807.2241153689456</v>
      </c>
    </row>
    <row r="2174" spans="3:17">
      <c r="C2174" s="159"/>
      <c r="D2174" s="165" t="s">
        <v>278</v>
      </c>
      <c r="E2174" s="162">
        <v>30715</v>
      </c>
      <c r="F2174" s="166" t="str">
        <f t="shared" si="105"/>
        <v>Date check - OK</v>
      </c>
      <c r="G2174" s="68"/>
      <c r="H2174" s="162" t="s">
        <v>279</v>
      </c>
      <c r="I2174" s="173">
        <v>150735.53351548137</v>
      </c>
      <c r="J2174" s="168">
        <f>IFERROR(MIN('MP Calculations'!$E$30/I2174,1),"-")</f>
        <v>0.24630200300931615</v>
      </c>
      <c r="K2174" s="12"/>
      <c r="L2174" s="159">
        <v>8.0805989999999994</v>
      </c>
      <c r="M2174" s="187" t="s">
        <v>280</v>
      </c>
      <c r="N2174" s="272">
        <v>192.78728599999999</v>
      </c>
      <c r="O2174" s="186">
        <f t="shared" si="106"/>
        <v>1557.8367504643138</v>
      </c>
      <c r="P2174" s="186">
        <f t="shared" si="107"/>
        <v>383.6983120008847</v>
      </c>
      <c r="Q2174" s="215">
        <f>IF(P2174="-",0,P2174/(1+'General inputs'!$H$30)^'MP Calculations'!$C$40)</f>
        <v>852.30484190339246</v>
      </c>
    </row>
    <row r="2175" spans="3:17">
      <c r="C2175" s="159"/>
      <c r="D2175" s="165" t="s">
        <v>278</v>
      </c>
      <c r="E2175" s="162">
        <v>30715</v>
      </c>
      <c r="F2175" s="166" t="str">
        <f t="shared" si="105"/>
        <v>Date check - OK</v>
      </c>
      <c r="G2175" s="68"/>
      <c r="H2175" s="162" t="s">
        <v>279</v>
      </c>
      <c r="I2175" s="173">
        <v>150735.53351548137</v>
      </c>
      <c r="J2175" s="168">
        <f>IFERROR(MIN('MP Calculations'!$E$30/I2175,1),"-")</f>
        <v>0.24630200300931615</v>
      </c>
      <c r="K2175" s="12"/>
      <c r="L2175" s="159">
        <v>4.3293559999999998</v>
      </c>
      <c r="M2175" s="187" t="s">
        <v>280</v>
      </c>
      <c r="N2175" s="272">
        <v>192.78728599999999</v>
      </c>
      <c r="O2175" s="186">
        <f t="shared" si="106"/>
        <v>834.64479336781596</v>
      </c>
      <c r="P2175" s="186">
        <f t="shared" si="107"/>
        <v>205.57468440778987</v>
      </c>
      <c r="Q2175" s="215">
        <f>IF(P2175="-",0,P2175/(1+'General inputs'!$H$30)^'MP Calculations'!$C$40)</f>
        <v>456.64078629857812</v>
      </c>
    </row>
    <row r="2176" spans="3:17">
      <c r="C2176" s="159"/>
      <c r="D2176" s="165" t="s">
        <v>278</v>
      </c>
      <c r="E2176" s="162">
        <v>30715</v>
      </c>
      <c r="F2176" s="166" t="str">
        <f t="shared" si="105"/>
        <v>Date check - OK</v>
      </c>
      <c r="G2176" s="68"/>
      <c r="H2176" s="162" t="s">
        <v>279</v>
      </c>
      <c r="I2176" s="173">
        <v>150735.53351548137</v>
      </c>
      <c r="J2176" s="168">
        <f>IFERROR(MIN('MP Calculations'!$E$30/I2176,1),"-")</f>
        <v>0.24630200300931615</v>
      </c>
      <c r="K2176" s="12"/>
      <c r="L2176" s="159">
        <v>16.698727000000002</v>
      </c>
      <c r="M2176" s="187" t="s">
        <v>280</v>
      </c>
      <c r="N2176" s="272">
        <v>192.78728599999999</v>
      </c>
      <c r="O2176" s="186">
        <f t="shared" si="106"/>
        <v>3219.3022579849221</v>
      </c>
      <c r="P2176" s="186">
        <f t="shared" si="107"/>
        <v>792.92059443410051</v>
      </c>
      <c r="Q2176" s="215">
        <f>IF(P2176="-",0,P2176/(1+'General inputs'!$H$30)^'MP Calculations'!$C$40)</f>
        <v>1761.3057987066197</v>
      </c>
    </row>
    <row r="2177" spans="3:17">
      <c r="C2177" s="159"/>
      <c r="D2177" s="165" t="s">
        <v>278</v>
      </c>
      <c r="E2177" s="162">
        <v>30715</v>
      </c>
      <c r="F2177" s="166" t="str">
        <f t="shared" si="105"/>
        <v>Date check - OK</v>
      </c>
      <c r="G2177" s="68"/>
      <c r="H2177" s="162" t="s">
        <v>279</v>
      </c>
      <c r="I2177" s="173">
        <v>150735.53351548137</v>
      </c>
      <c r="J2177" s="168">
        <f>IFERROR(MIN('MP Calculations'!$E$30/I2177,1),"-")</f>
        <v>0.24630200300931615</v>
      </c>
      <c r="K2177" s="12"/>
      <c r="L2177" s="159">
        <v>26.994374000000001</v>
      </c>
      <c r="M2177" s="187" t="s">
        <v>280</v>
      </c>
      <c r="N2177" s="272">
        <v>192.78728599999999</v>
      </c>
      <c r="O2177" s="186">
        <f t="shared" si="106"/>
        <v>5204.1721007289643</v>
      </c>
      <c r="P2177" s="186">
        <f t="shared" si="107"/>
        <v>1281.7980124147446</v>
      </c>
      <c r="Q2177" s="215">
        <f>IF(P2177="-",0,P2177/(1+'General inputs'!$H$30)^'MP Calculations'!$C$40)</f>
        <v>2847.24383233855</v>
      </c>
    </row>
    <row r="2178" spans="3:17">
      <c r="C2178" s="159"/>
      <c r="D2178" s="165" t="s">
        <v>278</v>
      </c>
      <c r="E2178" s="162">
        <v>30715</v>
      </c>
      <c r="F2178" s="166" t="str">
        <f t="shared" ref="F2178:F2241" si="108">IF(E2178="","-",IF(OR(E2178&lt;$E$15,E2178&gt;$E$16),"ERROR - date outside of range","Date check - OK"))</f>
        <v>Date check - OK</v>
      </c>
      <c r="G2178" s="68"/>
      <c r="H2178" s="162" t="s">
        <v>279</v>
      </c>
      <c r="I2178" s="173">
        <v>150735.53351548137</v>
      </c>
      <c r="J2178" s="168">
        <f>IFERROR(MIN('MP Calculations'!$E$30/I2178,1),"-")</f>
        <v>0.24630200300931615</v>
      </c>
      <c r="K2178" s="12"/>
      <c r="L2178" s="159">
        <v>25.317741000000002</v>
      </c>
      <c r="M2178" s="187" t="s">
        <v>280</v>
      </c>
      <c r="N2178" s="272">
        <v>192.78728599999999</v>
      </c>
      <c r="O2178" s="186">
        <f t="shared" ref="O2178:O2241" si="109">IF(N2178="","-",L2178*N2178)</f>
        <v>4880.9385750409265</v>
      </c>
      <c r="P2178" s="186">
        <f t="shared" ref="P2178:P2241" si="110">IF(O2178="-","-",IF(OR(E2178&lt;$E$15,E2178&gt;$E$16),0,O2178*J2178))</f>
        <v>1202.1849475980175</v>
      </c>
      <c r="Q2178" s="215">
        <f>IF(P2178="-",0,P2178/(1+'General inputs'!$H$30)^'MP Calculations'!$C$40)</f>
        <v>2670.4002067614097</v>
      </c>
    </row>
    <row r="2179" spans="3:17">
      <c r="C2179" s="159"/>
      <c r="D2179" s="165" t="s">
        <v>278</v>
      </c>
      <c r="E2179" s="162">
        <v>30715</v>
      </c>
      <c r="F2179" s="166" t="str">
        <f t="shared" si="108"/>
        <v>Date check - OK</v>
      </c>
      <c r="G2179" s="68"/>
      <c r="H2179" s="162" t="s">
        <v>279</v>
      </c>
      <c r="I2179" s="173">
        <v>150735.53351548137</v>
      </c>
      <c r="J2179" s="168">
        <f>IFERROR(MIN('MP Calculations'!$E$30/I2179,1),"-")</f>
        <v>0.24630200300931615</v>
      </c>
      <c r="K2179" s="12"/>
      <c r="L2179" s="159">
        <v>26.428744999999999</v>
      </c>
      <c r="M2179" s="187" t="s">
        <v>280</v>
      </c>
      <c r="N2179" s="272">
        <v>192.78728599999999</v>
      </c>
      <c r="O2179" s="186">
        <f t="shared" si="109"/>
        <v>5095.1260209360698</v>
      </c>
      <c r="P2179" s="186">
        <f t="shared" si="110"/>
        <v>1254.9397445414409</v>
      </c>
      <c r="Q2179" s="215">
        <f>IF(P2179="-",0,P2179/(1+'General inputs'!$H$30)^'MP Calculations'!$C$40)</f>
        <v>2787.583857202922</v>
      </c>
    </row>
    <row r="2180" spans="3:17">
      <c r="C2180" s="159"/>
      <c r="D2180" s="165" t="s">
        <v>278</v>
      </c>
      <c r="E2180" s="162">
        <v>30715</v>
      </c>
      <c r="F2180" s="166" t="str">
        <f t="shared" si="108"/>
        <v>Date check - OK</v>
      </c>
      <c r="G2180" s="68"/>
      <c r="H2180" s="162" t="s">
        <v>279</v>
      </c>
      <c r="I2180" s="173">
        <v>150735.53351548137</v>
      </c>
      <c r="J2180" s="168">
        <f>IFERROR(MIN('MP Calculations'!$E$30/I2180,1),"-")</f>
        <v>0.24630200300931615</v>
      </c>
      <c r="K2180" s="12"/>
      <c r="L2180" s="159">
        <v>19.997088999999999</v>
      </c>
      <c r="M2180" s="187" t="s">
        <v>280</v>
      </c>
      <c r="N2180" s="272">
        <v>192.78728599999999</v>
      </c>
      <c r="O2180" s="186">
        <f t="shared" si="109"/>
        <v>3855.1845162104537</v>
      </c>
      <c r="P2180" s="186">
        <f t="shared" si="110"/>
        <v>949.53966831313619</v>
      </c>
      <c r="Q2180" s="215">
        <f>IF(P2180="-",0,P2180/(1+'General inputs'!$H$30)^'MP Calculations'!$C$40)</f>
        <v>2109.2020255767015</v>
      </c>
    </row>
    <row r="2181" spans="3:17">
      <c r="C2181" s="159"/>
      <c r="D2181" s="165" t="s">
        <v>278</v>
      </c>
      <c r="E2181" s="162">
        <v>30715</v>
      </c>
      <c r="F2181" s="166" t="str">
        <f t="shared" si="108"/>
        <v>Date check - OK</v>
      </c>
      <c r="G2181" s="68"/>
      <c r="H2181" s="162" t="s">
        <v>279</v>
      </c>
      <c r="I2181" s="173">
        <v>150735.53351548137</v>
      </c>
      <c r="J2181" s="168">
        <f>IFERROR(MIN('MP Calculations'!$E$30/I2181,1),"-")</f>
        <v>0.24630200300931615</v>
      </c>
      <c r="K2181" s="12"/>
      <c r="L2181" s="159">
        <v>16.433274999999998</v>
      </c>
      <c r="M2181" s="187" t="s">
        <v>280</v>
      </c>
      <c r="N2181" s="272">
        <v>192.78728599999999</v>
      </c>
      <c r="O2181" s="186">
        <f t="shared" si="109"/>
        <v>3168.1264873416494</v>
      </c>
      <c r="P2181" s="186">
        <f t="shared" si="110"/>
        <v>780.31589961911709</v>
      </c>
      <c r="Q2181" s="215">
        <f>IF(P2181="-",0,P2181/(1+'General inputs'!$H$30)^'MP Calculations'!$C$40)</f>
        <v>1733.3071286955299</v>
      </c>
    </row>
    <row r="2182" spans="3:17">
      <c r="C2182" s="159"/>
      <c r="D2182" s="165" t="s">
        <v>278</v>
      </c>
      <c r="E2182" s="162">
        <v>30715</v>
      </c>
      <c r="F2182" s="166" t="str">
        <f t="shared" si="108"/>
        <v>Date check - OK</v>
      </c>
      <c r="G2182" s="68"/>
      <c r="H2182" s="162" t="s">
        <v>279</v>
      </c>
      <c r="I2182" s="173">
        <v>150735.53351548137</v>
      </c>
      <c r="J2182" s="168">
        <f>IFERROR(MIN('MP Calculations'!$E$30/I2182,1),"-")</f>
        <v>0.24630200300931615</v>
      </c>
      <c r="K2182" s="12"/>
      <c r="L2182" s="159">
        <v>2.3507509999999998</v>
      </c>
      <c r="M2182" s="187" t="s">
        <v>280</v>
      </c>
      <c r="N2182" s="272">
        <v>192.78728599999999</v>
      </c>
      <c r="O2182" s="186">
        <f t="shared" si="109"/>
        <v>453.19490535178596</v>
      </c>
      <c r="P2182" s="186">
        <f t="shared" si="110"/>
        <v>111.62281294176233</v>
      </c>
      <c r="Q2182" s="215">
        <f>IF(P2182="-",0,P2182/(1+'General inputs'!$H$30)^'MP Calculations'!$C$40)</f>
        <v>247.94652715835073</v>
      </c>
    </row>
    <row r="2183" spans="3:17">
      <c r="C2183" s="159"/>
      <c r="D2183" s="165" t="s">
        <v>278</v>
      </c>
      <c r="E2183" s="162">
        <v>30715</v>
      </c>
      <c r="F2183" s="166" t="str">
        <f t="shared" si="108"/>
        <v>Date check - OK</v>
      </c>
      <c r="G2183" s="68"/>
      <c r="H2183" s="162" t="s">
        <v>279</v>
      </c>
      <c r="I2183" s="173">
        <v>150735.53351548137</v>
      </c>
      <c r="J2183" s="168">
        <f>IFERROR(MIN('MP Calculations'!$E$30/I2183,1),"-")</f>
        <v>0.24630200300931615</v>
      </c>
      <c r="K2183" s="12"/>
      <c r="L2183" s="159">
        <v>58.969276000000001</v>
      </c>
      <c r="M2183" s="187" t="s">
        <v>280</v>
      </c>
      <c r="N2183" s="272">
        <v>192.78728599999999</v>
      </c>
      <c r="O2183" s="186">
        <f t="shared" si="109"/>
        <v>11368.526677424936</v>
      </c>
      <c r="P2183" s="186">
        <f t="shared" si="110"/>
        <v>2800.0908919146073</v>
      </c>
      <c r="Q2183" s="215">
        <f>IF(P2183="-",0,P2183/(1+'General inputs'!$H$30)^'MP Calculations'!$C$40)</f>
        <v>6219.8111128070477</v>
      </c>
    </row>
    <row r="2184" spans="3:17">
      <c r="C2184" s="159"/>
      <c r="D2184" s="165" t="s">
        <v>278</v>
      </c>
      <c r="E2184" s="162">
        <v>30715</v>
      </c>
      <c r="F2184" s="166" t="str">
        <f t="shared" si="108"/>
        <v>Date check - OK</v>
      </c>
      <c r="G2184" s="68"/>
      <c r="H2184" s="162" t="s">
        <v>279</v>
      </c>
      <c r="I2184" s="173">
        <v>150735.53351548137</v>
      </c>
      <c r="J2184" s="168">
        <f>IFERROR(MIN('MP Calculations'!$E$30/I2184,1),"-")</f>
        <v>0.24630200300931615</v>
      </c>
      <c r="K2184" s="12"/>
      <c r="L2184" s="159">
        <v>22.452501000000002</v>
      </c>
      <c r="M2184" s="187" t="s">
        <v>280</v>
      </c>
      <c r="N2184" s="272">
        <v>192.78728599999999</v>
      </c>
      <c r="O2184" s="186">
        <f t="shared" si="109"/>
        <v>4328.556731702286</v>
      </c>
      <c r="P2184" s="186">
        <f t="shared" si="110"/>
        <v>1066.1321931577322</v>
      </c>
      <c r="Q2184" s="215">
        <f>IF(P2184="-",0,P2184/(1+'General inputs'!$H$30)^'MP Calculations'!$C$40)</f>
        <v>2368.1877191456679</v>
      </c>
    </row>
    <row r="2185" spans="3:17">
      <c r="C2185" s="159"/>
      <c r="D2185" s="165" t="s">
        <v>278</v>
      </c>
      <c r="E2185" s="162">
        <v>30715</v>
      </c>
      <c r="F2185" s="166" t="str">
        <f t="shared" si="108"/>
        <v>Date check - OK</v>
      </c>
      <c r="G2185" s="68"/>
      <c r="H2185" s="162" t="s">
        <v>279</v>
      </c>
      <c r="I2185" s="173">
        <v>150735.53351548137</v>
      </c>
      <c r="J2185" s="168">
        <f>IFERROR(MIN('MP Calculations'!$E$30/I2185,1),"-")</f>
        <v>0.24630200300931615</v>
      </c>
      <c r="K2185" s="12"/>
      <c r="L2185" s="159">
        <v>41.502307999999999</v>
      </c>
      <c r="M2185" s="187" t="s">
        <v>280</v>
      </c>
      <c r="N2185" s="272">
        <v>192.78728599999999</v>
      </c>
      <c r="O2185" s="186">
        <f t="shared" si="109"/>
        <v>8001.1173220560877</v>
      </c>
      <c r="P2185" s="186">
        <f t="shared" si="110"/>
        <v>1970.6912227349501</v>
      </c>
      <c r="Q2185" s="215">
        <f>IF(P2185="-",0,P2185/(1+'General inputs'!$H$30)^'MP Calculations'!$C$40)</f>
        <v>4377.4747464347511</v>
      </c>
    </row>
    <row r="2186" spans="3:17">
      <c r="C2186" s="159"/>
      <c r="D2186" s="165" t="s">
        <v>278</v>
      </c>
      <c r="E2186" s="162">
        <v>30715</v>
      </c>
      <c r="F2186" s="166" t="str">
        <f t="shared" si="108"/>
        <v>Date check - OK</v>
      </c>
      <c r="G2186" s="68"/>
      <c r="H2186" s="162" t="s">
        <v>279</v>
      </c>
      <c r="I2186" s="173">
        <v>150735.53351548137</v>
      </c>
      <c r="J2186" s="168">
        <f>IFERROR(MIN('MP Calculations'!$E$30/I2186,1),"-")</f>
        <v>0.24630200300931615</v>
      </c>
      <c r="K2186" s="12"/>
      <c r="L2186" s="159">
        <v>66.249718000000001</v>
      </c>
      <c r="M2186" s="187" t="s">
        <v>280</v>
      </c>
      <c r="N2186" s="272">
        <v>192.78728599999999</v>
      </c>
      <c r="O2186" s="186">
        <f t="shared" si="109"/>
        <v>12772.103331485348</v>
      </c>
      <c r="P2186" s="186">
        <f t="shared" si="110"/>
        <v>3145.7946331868011</v>
      </c>
      <c r="Q2186" s="215">
        <f>IF(P2186="-",0,P2186/(1+'General inputs'!$H$30)^'MP Calculations'!$C$40)</f>
        <v>6987.7190324794419</v>
      </c>
    </row>
    <row r="2187" spans="3:17">
      <c r="C2187" s="159"/>
      <c r="D2187" s="165" t="s">
        <v>278</v>
      </c>
      <c r="E2187" s="162">
        <v>30715</v>
      </c>
      <c r="F2187" s="166" t="str">
        <f t="shared" si="108"/>
        <v>Date check - OK</v>
      </c>
      <c r="G2187" s="68"/>
      <c r="H2187" s="162" t="s">
        <v>279</v>
      </c>
      <c r="I2187" s="173">
        <v>150735.53351548137</v>
      </c>
      <c r="J2187" s="168">
        <f>IFERROR(MIN('MP Calculations'!$E$30/I2187,1),"-")</f>
        <v>0.24630200300931615</v>
      </c>
      <c r="K2187" s="12"/>
      <c r="L2187" s="159">
        <v>22.694897000000001</v>
      </c>
      <c r="M2187" s="187" t="s">
        <v>280</v>
      </c>
      <c r="N2187" s="272">
        <v>192.78728599999999</v>
      </c>
      <c r="O2187" s="186">
        <f t="shared" si="109"/>
        <v>4375.2875986795425</v>
      </c>
      <c r="P2187" s="186">
        <f t="shared" si="110"/>
        <v>1077.6420992965923</v>
      </c>
      <c r="Q2187" s="215">
        <f>IF(P2187="-",0,P2187/(1+'General inputs'!$H$30)^'MP Calculations'!$C$40)</f>
        <v>2393.7545471070621</v>
      </c>
    </row>
    <row r="2188" spans="3:17">
      <c r="C2188" s="159"/>
      <c r="D2188" s="165" t="s">
        <v>278</v>
      </c>
      <c r="E2188" s="162">
        <v>30715</v>
      </c>
      <c r="F2188" s="166" t="str">
        <f t="shared" si="108"/>
        <v>Date check - OK</v>
      </c>
      <c r="G2188" s="68"/>
      <c r="H2188" s="162" t="s">
        <v>279</v>
      </c>
      <c r="I2188" s="173">
        <v>150735.53351548137</v>
      </c>
      <c r="J2188" s="168">
        <f>IFERROR(MIN('MP Calculations'!$E$30/I2188,1),"-")</f>
        <v>0.24630200300931615</v>
      </c>
      <c r="K2188" s="12"/>
      <c r="L2188" s="159">
        <v>8.0974050000000002</v>
      </c>
      <c r="M2188" s="187" t="s">
        <v>280</v>
      </c>
      <c r="N2188" s="272">
        <v>192.78728599999999</v>
      </c>
      <c r="O2188" s="186">
        <f t="shared" si="109"/>
        <v>1561.0767335928299</v>
      </c>
      <c r="P2188" s="186">
        <f t="shared" si="110"/>
        <v>384.49632633515461</v>
      </c>
      <c r="Q2188" s="215">
        <f>IF(P2188="-",0,P2188/(1+'General inputs'!$H$30)^'MP Calculations'!$C$40)</f>
        <v>854.07746237039362</v>
      </c>
    </row>
    <row r="2189" spans="3:17">
      <c r="C2189" s="159"/>
      <c r="D2189" s="165" t="s">
        <v>289</v>
      </c>
      <c r="E2189" s="162">
        <v>30786</v>
      </c>
      <c r="F2189" s="166" t="str">
        <f t="shared" si="108"/>
        <v>Date check - OK</v>
      </c>
      <c r="G2189" s="68"/>
      <c r="H2189" s="162" t="s">
        <v>279</v>
      </c>
      <c r="I2189" s="173">
        <v>150735.53351548137</v>
      </c>
      <c r="J2189" s="168">
        <f>IFERROR(MIN('MP Calculations'!$E$30/I2189,1),"-")</f>
        <v>0.24630200300931615</v>
      </c>
      <c r="K2189" s="12"/>
      <c r="L2189" s="159">
        <v>0.99906200000000001</v>
      </c>
      <c r="M2189" s="187" t="s">
        <v>280</v>
      </c>
      <c r="N2189" s="272">
        <v>315.45229399999999</v>
      </c>
      <c r="O2189" s="186">
        <f t="shared" si="109"/>
        <v>315.15639974822801</v>
      </c>
      <c r="P2189" s="186">
        <f t="shared" si="110"/>
        <v>77.6236525191933</v>
      </c>
      <c r="Q2189" s="215">
        <f>IF(P2189="-",0,P2189/(1+'General inputs'!$H$30)^'MP Calculations'!$C$40)</f>
        <v>172.42456591308218</v>
      </c>
    </row>
    <row r="2190" spans="3:17">
      <c r="C2190" s="159"/>
      <c r="D2190" s="165" t="s">
        <v>289</v>
      </c>
      <c r="E2190" s="162">
        <v>30786</v>
      </c>
      <c r="F2190" s="166" t="str">
        <f t="shared" si="108"/>
        <v>Date check - OK</v>
      </c>
      <c r="G2190" s="68"/>
      <c r="H2190" s="162" t="s">
        <v>279</v>
      </c>
      <c r="I2190" s="173">
        <v>150735.53351548137</v>
      </c>
      <c r="J2190" s="168">
        <f>IFERROR(MIN('MP Calculations'!$E$30/I2190,1),"-")</f>
        <v>0.24630200300931615</v>
      </c>
      <c r="K2190" s="12"/>
      <c r="L2190" s="159">
        <v>1.0024200000000001</v>
      </c>
      <c r="M2190" s="187" t="s">
        <v>280</v>
      </c>
      <c r="N2190" s="272">
        <v>315.45229399999999</v>
      </c>
      <c r="O2190" s="186">
        <f t="shared" si="109"/>
        <v>316.21568855148001</v>
      </c>
      <c r="P2190" s="186">
        <f t="shared" si="110"/>
        <v>77.884557473199607</v>
      </c>
      <c r="Q2190" s="215">
        <f>IF(P2190="-",0,P2190/(1+'General inputs'!$H$30)^'MP Calculations'!$C$40)</f>
        <v>173.00411121891517</v>
      </c>
    </row>
    <row r="2191" spans="3:17">
      <c r="C2191" s="159"/>
      <c r="D2191" s="165" t="s">
        <v>278</v>
      </c>
      <c r="E2191" s="162">
        <v>30786</v>
      </c>
      <c r="F2191" s="166" t="str">
        <f t="shared" si="108"/>
        <v>Date check - OK</v>
      </c>
      <c r="G2191" s="68"/>
      <c r="H2191" s="162" t="s">
        <v>279</v>
      </c>
      <c r="I2191" s="173">
        <v>150735.53351548137</v>
      </c>
      <c r="J2191" s="168">
        <f>IFERROR(MIN('MP Calculations'!$E$30/I2191,1),"-")</f>
        <v>0.24630200300931615</v>
      </c>
      <c r="K2191" s="12"/>
      <c r="L2191" s="159">
        <v>3.4000889999999999</v>
      </c>
      <c r="M2191" s="187" t="s">
        <v>280</v>
      </c>
      <c r="N2191" s="272">
        <v>192.78728599999999</v>
      </c>
      <c r="O2191" s="186">
        <f t="shared" si="109"/>
        <v>655.49393046845398</v>
      </c>
      <c r="P2191" s="186">
        <f t="shared" si="110"/>
        <v>161.44946803482964</v>
      </c>
      <c r="Q2191" s="215">
        <f>IF(P2191="-",0,P2191/(1+'General inputs'!$H$30)^'MP Calculations'!$C$40)</f>
        <v>358.62592830091734</v>
      </c>
    </row>
    <row r="2192" spans="3:17">
      <c r="C2192" s="159"/>
      <c r="D2192" s="165" t="s">
        <v>278</v>
      </c>
      <c r="E2192" s="162">
        <v>30786</v>
      </c>
      <c r="F2192" s="166" t="str">
        <f t="shared" si="108"/>
        <v>Date check - OK</v>
      </c>
      <c r="G2192" s="68"/>
      <c r="H2192" s="162" t="s">
        <v>279</v>
      </c>
      <c r="I2192" s="173">
        <v>150735.53351548137</v>
      </c>
      <c r="J2192" s="168">
        <f>IFERROR(MIN('MP Calculations'!$E$30/I2192,1),"-")</f>
        <v>0.24630200300931615</v>
      </c>
      <c r="K2192" s="12"/>
      <c r="L2192" s="159">
        <v>10.996295999999999</v>
      </c>
      <c r="M2192" s="187" t="s">
        <v>280</v>
      </c>
      <c r="N2192" s="272">
        <v>192.78728599999999</v>
      </c>
      <c r="O2192" s="186">
        <f t="shared" si="109"/>
        <v>2119.946061892656</v>
      </c>
      <c r="P2192" s="186">
        <f t="shared" si="110"/>
        <v>522.14696131587289</v>
      </c>
      <c r="Q2192" s="215">
        <f>IF(P2192="-",0,P2192/(1+'General inputs'!$H$30)^'MP Calculations'!$C$40)</f>
        <v>1159.8393044628137</v>
      </c>
    </row>
    <row r="2193" spans="3:17">
      <c r="C2193" s="159"/>
      <c r="D2193" s="165" t="s">
        <v>278</v>
      </c>
      <c r="E2193" s="162">
        <v>30786</v>
      </c>
      <c r="F2193" s="166" t="str">
        <f t="shared" si="108"/>
        <v>Date check - OK</v>
      </c>
      <c r="G2193" s="68"/>
      <c r="H2193" s="162" t="s">
        <v>279</v>
      </c>
      <c r="I2193" s="173">
        <v>150735.53351548137</v>
      </c>
      <c r="J2193" s="168">
        <f>IFERROR(MIN('MP Calculations'!$E$30/I2193,1),"-")</f>
        <v>0.24630200300931615</v>
      </c>
      <c r="K2193" s="12"/>
      <c r="L2193" s="159">
        <v>6.8975679999999997</v>
      </c>
      <c r="M2193" s="187" t="s">
        <v>280</v>
      </c>
      <c r="N2193" s="272">
        <v>192.78728599999999</v>
      </c>
      <c r="O2193" s="186">
        <f t="shared" si="109"/>
        <v>1329.7634147204478</v>
      </c>
      <c r="P2193" s="186">
        <f t="shared" si="110"/>
        <v>327.52339257415429</v>
      </c>
      <c r="Q2193" s="215">
        <f>IF(P2193="-",0,P2193/(1+'General inputs'!$H$30)^'MP Calculations'!$C$40)</f>
        <v>727.52411099200685</v>
      </c>
    </row>
    <row r="2194" spans="3:17">
      <c r="C2194" s="159"/>
      <c r="D2194" s="165" t="s">
        <v>278</v>
      </c>
      <c r="E2194" s="162">
        <v>30803</v>
      </c>
      <c r="F2194" s="166" t="str">
        <f t="shared" si="108"/>
        <v>Date check - OK</v>
      </c>
      <c r="G2194" s="68"/>
      <c r="H2194" s="162" t="s">
        <v>279</v>
      </c>
      <c r="I2194" s="173">
        <v>150735.53351548137</v>
      </c>
      <c r="J2194" s="168">
        <f>IFERROR(MIN('MP Calculations'!$E$30/I2194,1),"-")</f>
        <v>0.24630200300931615</v>
      </c>
      <c r="K2194" s="12"/>
      <c r="L2194" s="159">
        <v>21.976461</v>
      </c>
      <c r="M2194" s="187" t="s">
        <v>280</v>
      </c>
      <c r="N2194" s="272">
        <v>192.78728599999999</v>
      </c>
      <c r="O2194" s="186">
        <f t="shared" si="109"/>
        <v>4236.7822720748463</v>
      </c>
      <c r="P2194" s="186">
        <f t="shared" si="110"/>
        <v>1043.5279599263961</v>
      </c>
      <c r="Q2194" s="215">
        <f>IF(P2194="-",0,P2194/(1+'General inputs'!$H$30)^'MP Calculations'!$C$40)</f>
        <v>2317.9771843895574</v>
      </c>
    </row>
    <row r="2195" spans="3:17">
      <c r="C2195" s="159"/>
      <c r="D2195" s="165" t="s">
        <v>278</v>
      </c>
      <c r="E2195" s="162">
        <v>30816</v>
      </c>
      <c r="F2195" s="166" t="str">
        <f t="shared" si="108"/>
        <v>Date check - OK</v>
      </c>
      <c r="G2195" s="68"/>
      <c r="H2195" s="162" t="s">
        <v>279</v>
      </c>
      <c r="I2195" s="173">
        <v>150735.53351548137</v>
      </c>
      <c r="J2195" s="168">
        <f>IFERROR(MIN('MP Calculations'!$E$30/I2195,1),"-")</f>
        <v>0.24630200300931615</v>
      </c>
      <c r="K2195" s="12"/>
      <c r="L2195" s="159">
        <v>0.59963500000000003</v>
      </c>
      <c r="M2195" s="187" t="s">
        <v>280</v>
      </c>
      <c r="N2195" s="272">
        <v>192.78728599999999</v>
      </c>
      <c r="O2195" s="186">
        <f t="shared" si="109"/>
        <v>115.60200424061</v>
      </c>
      <c r="P2195" s="186">
        <f t="shared" si="110"/>
        <v>28.473005196353704</v>
      </c>
      <c r="Q2195" s="215">
        <f>IF(P2195="-",0,P2195/(1+'General inputs'!$H$30)^'MP Calculations'!$C$40)</f>
        <v>63.246773398202393</v>
      </c>
    </row>
    <row r="2196" spans="3:17">
      <c r="C2196" s="159"/>
      <c r="D2196" s="165" t="s">
        <v>292</v>
      </c>
      <c r="E2196" s="162">
        <v>30816</v>
      </c>
      <c r="F2196" s="166" t="str">
        <f t="shared" si="108"/>
        <v>Date check - OK</v>
      </c>
      <c r="G2196" s="68"/>
      <c r="H2196" s="162" t="s">
        <v>279</v>
      </c>
      <c r="I2196" s="173">
        <v>150735.53351548137</v>
      </c>
      <c r="J2196" s="168">
        <f>IFERROR(MIN('MP Calculations'!$E$30/I2196,1),"-")</f>
        <v>0.24630200300931615</v>
      </c>
      <c r="K2196" s="12"/>
      <c r="L2196" s="159">
        <v>0.79922599999999999</v>
      </c>
      <c r="M2196" s="187" t="s">
        <v>280</v>
      </c>
      <c r="N2196" s="272">
        <v>560.03424299999995</v>
      </c>
      <c r="O2196" s="186">
        <f t="shared" si="109"/>
        <v>447.59392789591794</v>
      </c>
      <c r="P2196" s="186">
        <f t="shared" si="110"/>
        <v>110.24328097557202</v>
      </c>
      <c r="Q2196" s="215">
        <f>IF(P2196="-",0,P2196/(1+'General inputs'!$H$30)^'MP Calculations'!$C$40)</f>
        <v>244.88218796901961</v>
      </c>
    </row>
    <row r="2197" spans="3:17">
      <c r="C2197" s="159"/>
      <c r="D2197" s="165" t="s">
        <v>292</v>
      </c>
      <c r="E2197" s="162">
        <v>30816</v>
      </c>
      <c r="F2197" s="166" t="str">
        <f t="shared" si="108"/>
        <v>Date check - OK</v>
      </c>
      <c r="G2197" s="68"/>
      <c r="H2197" s="162" t="s">
        <v>279</v>
      </c>
      <c r="I2197" s="173">
        <v>150735.53351548137</v>
      </c>
      <c r="J2197" s="168">
        <f>IFERROR(MIN('MP Calculations'!$E$30/I2197,1),"-")</f>
        <v>0.24630200300931615</v>
      </c>
      <c r="K2197" s="12"/>
      <c r="L2197" s="159">
        <v>36.077675999999997</v>
      </c>
      <c r="M2197" s="187" t="s">
        <v>280</v>
      </c>
      <c r="N2197" s="272">
        <v>560.03424299999995</v>
      </c>
      <c r="O2197" s="186">
        <f t="shared" si="109"/>
        <v>20204.733967859265</v>
      </c>
      <c r="P2197" s="186">
        <f t="shared" si="110"/>
        <v>4976.4664465541046</v>
      </c>
      <c r="Q2197" s="215">
        <f>IF(P2197="-",0,P2197/(1+'General inputs'!$H$30)^'MP Calculations'!$C$40)</f>
        <v>11054.170204319413</v>
      </c>
    </row>
    <row r="2198" spans="3:17">
      <c r="C2198" s="159"/>
      <c r="D2198" s="165" t="s">
        <v>278</v>
      </c>
      <c r="E2198" s="162">
        <v>30816</v>
      </c>
      <c r="F2198" s="166" t="str">
        <f t="shared" si="108"/>
        <v>Date check - OK</v>
      </c>
      <c r="G2198" s="68"/>
      <c r="H2198" s="162" t="s">
        <v>279</v>
      </c>
      <c r="I2198" s="173">
        <v>150735.53351548137</v>
      </c>
      <c r="J2198" s="168">
        <f>IFERROR(MIN('MP Calculations'!$E$30/I2198,1),"-")</f>
        <v>0.24630200300931615</v>
      </c>
      <c r="K2198" s="12"/>
      <c r="L2198" s="159">
        <v>30.614045999999998</v>
      </c>
      <c r="M2198" s="187" t="s">
        <v>280</v>
      </c>
      <c r="N2198" s="272">
        <v>192.78728599999999</v>
      </c>
      <c r="O2198" s="186">
        <f t="shared" si="109"/>
        <v>5901.9988418191551</v>
      </c>
      <c r="P2198" s="186">
        <f t="shared" si="110"/>
        <v>1453.674136498722</v>
      </c>
      <c r="Q2198" s="215">
        <f>IF(P2198="-",0,P2198/(1+'General inputs'!$H$30)^'MP Calculations'!$C$40)</f>
        <v>3229.0303770863006</v>
      </c>
    </row>
    <row r="2199" spans="3:17">
      <c r="C2199" s="159"/>
      <c r="D2199" s="165" t="s">
        <v>292</v>
      </c>
      <c r="E2199" s="162">
        <v>30816</v>
      </c>
      <c r="F2199" s="166" t="str">
        <f t="shared" si="108"/>
        <v>Date check - OK</v>
      </c>
      <c r="G2199" s="68"/>
      <c r="H2199" s="162" t="s">
        <v>279</v>
      </c>
      <c r="I2199" s="173">
        <v>150735.53351548137</v>
      </c>
      <c r="J2199" s="168">
        <f>IFERROR(MIN('MP Calculations'!$E$30/I2199,1),"-")</f>
        <v>0.24630200300931615</v>
      </c>
      <c r="K2199" s="12"/>
      <c r="L2199" s="159">
        <v>60.245247999999997</v>
      </c>
      <c r="M2199" s="187" t="s">
        <v>280</v>
      </c>
      <c r="N2199" s="272">
        <v>560.03424299999995</v>
      </c>
      <c r="O2199" s="186">
        <f t="shared" si="109"/>
        <v>33739.40185802726</v>
      </c>
      <c r="P2199" s="186">
        <f t="shared" si="110"/>
        <v>8310.0822579683572</v>
      </c>
      <c r="Q2199" s="215">
        <f>IF(P2199="-",0,P2199/(1+'General inputs'!$H$30)^'MP Calculations'!$C$40)</f>
        <v>18459.094355008725</v>
      </c>
    </row>
    <row r="2200" spans="3:17">
      <c r="C2200" s="159"/>
      <c r="D2200" s="165" t="s">
        <v>292</v>
      </c>
      <c r="E2200" s="162">
        <v>30816</v>
      </c>
      <c r="F2200" s="166" t="str">
        <f t="shared" si="108"/>
        <v>Date check - OK</v>
      </c>
      <c r="G2200" s="68"/>
      <c r="H2200" s="162" t="s">
        <v>279</v>
      </c>
      <c r="I2200" s="173">
        <v>150735.53351548137</v>
      </c>
      <c r="J2200" s="168">
        <f>IFERROR(MIN('MP Calculations'!$E$30/I2200,1),"-")</f>
        <v>0.24630200300931615</v>
      </c>
      <c r="K2200" s="12"/>
      <c r="L2200" s="159">
        <v>16.400991999999999</v>
      </c>
      <c r="M2200" s="187" t="s">
        <v>280</v>
      </c>
      <c r="N2200" s="272">
        <v>560.03424299999995</v>
      </c>
      <c r="O2200" s="186">
        <f t="shared" si="109"/>
        <v>9185.117139169055</v>
      </c>
      <c r="P2200" s="186">
        <f t="shared" si="110"/>
        <v>2262.3127492525377</v>
      </c>
      <c r="Q2200" s="215">
        <f>IF(P2200="-",0,P2200/(1+'General inputs'!$H$30)^'MP Calculations'!$C$40)</f>
        <v>5025.2504370758543</v>
      </c>
    </row>
    <row r="2201" spans="3:17">
      <c r="C2201" s="159"/>
      <c r="D2201" s="165" t="s">
        <v>292</v>
      </c>
      <c r="E2201" s="162">
        <v>30816</v>
      </c>
      <c r="F2201" s="166" t="str">
        <f t="shared" si="108"/>
        <v>Date check - OK</v>
      </c>
      <c r="G2201" s="68"/>
      <c r="H2201" s="162" t="s">
        <v>279</v>
      </c>
      <c r="I2201" s="173">
        <v>150735.53351548137</v>
      </c>
      <c r="J2201" s="168">
        <f>IFERROR(MIN('MP Calculations'!$E$30/I2201,1),"-")</f>
        <v>0.24630200300931615</v>
      </c>
      <c r="K2201" s="12"/>
      <c r="L2201" s="159">
        <v>9.9982780000000009</v>
      </c>
      <c r="M2201" s="187" t="s">
        <v>280</v>
      </c>
      <c r="N2201" s="272">
        <v>560.03424299999995</v>
      </c>
      <c r="O2201" s="186">
        <f t="shared" si="109"/>
        <v>5599.3780510335537</v>
      </c>
      <c r="P2201" s="186">
        <f t="shared" si="110"/>
        <v>1379.1380295759652</v>
      </c>
      <c r="Q2201" s="215">
        <f>IF(P2201="-",0,P2201/(1+'General inputs'!$H$30)^'MP Calculations'!$C$40)</f>
        <v>3063.4641422607797</v>
      </c>
    </row>
    <row r="2202" spans="3:17">
      <c r="C2202" s="159"/>
      <c r="D2202" s="165" t="s">
        <v>292</v>
      </c>
      <c r="E2202" s="162">
        <v>30816</v>
      </c>
      <c r="F2202" s="166" t="str">
        <f t="shared" si="108"/>
        <v>Date check - OK</v>
      </c>
      <c r="G2202" s="68"/>
      <c r="H2202" s="162" t="s">
        <v>279</v>
      </c>
      <c r="I2202" s="173">
        <v>150735.53351548137</v>
      </c>
      <c r="J2202" s="168">
        <f>IFERROR(MIN('MP Calculations'!$E$30/I2202,1),"-")</f>
        <v>0.24630200300931615</v>
      </c>
      <c r="K2202" s="12"/>
      <c r="L2202" s="159">
        <v>10.284905999999999</v>
      </c>
      <c r="M2202" s="187" t="s">
        <v>280</v>
      </c>
      <c r="N2202" s="272">
        <v>560.03424299999995</v>
      </c>
      <c r="O2202" s="186">
        <f t="shared" si="109"/>
        <v>5759.8995460361575</v>
      </c>
      <c r="P2202" s="186">
        <f t="shared" si="110"/>
        <v>1418.6747953211564</v>
      </c>
      <c r="Q2202" s="215">
        <f>IF(P2202="-",0,P2202/(1+'General inputs'!$H$30)^'MP Calculations'!$C$40)</f>
        <v>3151.2867253263753</v>
      </c>
    </row>
    <row r="2203" spans="3:17">
      <c r="C2203" s="159"/>
      <c r="D2203" s="165" t="s">
        <v>292</v>
      </c>
      <c r="E2203" s="162">
        <v>30816</v>
      </c>
      <c r="F2203" s="166" t="str">
        <f t="shared" si="108"/>
        <v>Date check - OK</v>
      </c>
      <c r="G2203" s="68"/>
      <c r="H2203" s="162" t="s">
        <v>279</v>
      </c>
      <c r="I2203" s="173">
        <v>150735.53351548137</v>
      </c>
      <c r="J2203" s="168">
        <f>IFERROR(MIN('MP Calculations'!$E$30/I2203,1),"-")</f>
        <v>0.24630200300931615</v>
      </c>
      <c r="K2203" s="12"/>
      <c r="L2203" s="159">
        <v>7.6687050000000001</v>
      </c>
      <c r="M2203" s="187" t="s">
        <v>280</v>
      </c>
      <c r="N2203" s="272">
        <v>560.03424299999995</v>
      </c>
      <c r="O2203" s="186">
        <f t="shared" si="109"/>
        <v>4294.7373994653144</v>
      </c>
      <c r="P2203" s="186">
        <f t="shared" si="110"/>
        <v>1057.8024238873286</v>
      </c>
      <c r="Q2203" s="215">
        <f>IF(P2203="-",0,P2203/(1+'General inputs'!$H$30)^'MP Calculations'!$C$40)</f>
        <v>2349.6848942463844</v>
      </c>
    </row>
    <row r="2204" spans="3:17">
      <c r="C2204" s="159"/>
      <c r="D2204" s="165" t="s">
        <v>278</v>
      </c>
      <c r="E2204" s="162">
        <v>30816</v>
      </c>
      <c r="F2204" s="166" t="str">
        <f t="shared" si="108"/>
        <v>Date check - OK</v>
      </c>
      <c r="G2204" s="68"/>
      <c r="H2204" s="162" t="s">
        <v>279</v>
      </c>
      <c r="I2204" s="173">
        <v>150735.53351548137</v>
      </c>
      <c r="J2204" s="168">
        <f>IFERROR(MIN('MP Calculations'!$E$30/I2204,1),"-")</f>
        <v>0.24630200300931615</v>
      </c>
      <c r="K2204" s="12"/>
      <c r="L2204" s="159">
        <v>2.5997379999999999</v>
      </c>
      <c r="M2204" s="187" t="s">
        <v>280</v>
      </c>
      <c r="N2204" s="272">
        <v>192.78728599999999</v>
      </c>
      <c r="O2204" s="186">
        <f t="shared" si="109"/>
        <v>501.19643333106796</v>
      </c>
      <c r="P2204" s="186">
        <f t="shared" si="110"/>
        <v>123.44568543056722</v>
      </c>
      <c r="Q2204" s="215">
        <f>IF(P2204="-",0,P2204/(1+'General inputs'!$H$30)^'MP Calculations'!$C$40)</f>
        <v>274.20854383199088</v>
      </c>
    </row>
    <row r="2205" spans="3:17">
      <c r="C2205" s="159"/>
      <c r="D2205" s="165" t="s">
        <v>278</v>
      </c>
      <c r="E2205" s="162">
        <v>30816</v>
      </c>
      <c r="F2205" s="166" t="str">
        <f t="shared" si="108"/>
        <v>Date check - OK</v>
      </c>
      <c r="G2205" s="68"/>
      <c r="H2205" s="162" t="s">
        <v>279</v>
      </c>
      <c r="I2205" s="173">
        <v>150735.53351548137</v>
      </c>
      <c r="J2205" s="168">
        <f>IFERROR(MIN('MP Calculations'!$E$30/I2205,1),"-")</f>
        <v>0.24630200300931615</v>
      </c>
      <c r="K2205" s="12"/>
      <c r="L2205" s="159">
        <v>64.686974000000006</v>
      </c>
      <c r="M2205" s="187" t="s">
        <v>280</v>
      </c>
      <c r="N2205" s="272">
        <v>192.78728599999999</v>
      </c>
      <c r="O2205" s="186">
        <f t="shared" si="109"/>
        <v>12470.826157012565</v>
      </c>
      <c r="P2205" s="186">
        <f t="shared" si="110"/>
        <v>3071.5894616531673</v>
      </c>
      <c r="Q2205" s="215">
        <f>IF(P2205="-",0,P2205/(1+'General inputs'!$H$30)^'MP Calculations'!$C$40)</f>
        <v>6822.8879007953337</v>
      </c>
    </row>
    <row r="2206" spans="3:17">
      <c r="C2206" s="159"/>
      <c r="D2206" s="165" t="s">
        <v>278</v>
      </c>
      <c r="E2206" s="162">
        <v>30816</v>
      </c>
      <c r="F2206" s="166" t="str">
        <f t="shared" si="108"/>
        <v>Date check - OK</v>
      </c>
      <c r="G2206" s="68"/>
      <c r="H2206" s="162" t="s">
        <v>279</v>
      </c>
      <c r="I2206" s="173">
        <v>150735.53351548137</v>
      </c>
      <c r="J2206" s="168">
        <f>IFERROR(MIN('MP Calculations'!$E$30/I2206,1),"-")</f>
        <v>0.24630200300931615</v>
      </c>
      <c r="K2206" s="12"/>
      <c r="L2206" s="159">
        <v>0.59885900000000003</v>
      </c>
      <c r="M2206" s="187" t="s">
        <v>280</v>
      </c>
      <c r="N2206" s="272">
        <v>192.78728599999999</v>
      </c>
      <c r="O2206" s="186">
        <f t="shared" si="109"/>
        <v>115.45240130667401</v>
      </c>
      <c r="P2206" s="186">
        <f t="shared" si="110"/>
        <v>28.436157694069198</v>
      </c>
      <c r="Q2206" s="215">
        <f>IF(P2206="-",0,P2206/(1+'General inputs'!$H$30)^'MP Calculations'!$C$40)</f>
        <v>63.1649244464951</v>
      </c>
    </row>
    <row r="2207" spans="3:17">
      <c r="C2207" s="159"/>
      <c r="D2207" s="165" t="s">
        <v>292</v>
      </c>
      <c r="E2207" s="162">
        <v>30816</v>
      </c>
      <c r="F2207" s="166" t="str">
        <f t="shared" si="108"/>
        <v>Date check - OK</v>
      </c>
      <c r="G2207" s="68"/>
      <c r="H2207" s="162" t="s">
        <v>279</v>
      </c>
      <c r="I2207" s="173">
        <v>150735.53351548137</v>
      </c>
      <c r="J2207" s="168">
        <f>IFERROR(MIN('MP Calculations'!$E$30/I2207,1),"-")</f>
        <v>0.24630200300931615</v>
      </c>
      <c r="K2207" s="12"/>
      <c r="L2207" s="159">
        <v>41.932068000000001</v>
      </c>
      <c r="M2207" s="187" t="s">
        <v>280</v>
      </c>
      <c r="N2207" s="272">
        <v>560.03424299999995</v>
      </c>
      <c r="O2207" s="186">
        <f t="shared" si="109"/>
        <v>23483.393959804522</v>
      </c>
      <c r="P2207" s="186">
        <f t="shared" si="110"/>
        <v>5784.0069697567296</v>
      </c>
      <c r="Q2207" s="215">
        <f>IF(P2207="-",0,P2207/(1+'General inputs'!$H$30)^'MP Calculations'!$C$40)</f>
        <v>12847.951090061775</v>
      </c>
    </row>
    <row r="2208" spans="3:17">
      <c r="C2208" s="159"/>
      <c r="D2208" s="165" t="s">
        <v>282</v>
      </c>
      <c r="E2208" s="162">
        <v>30853</v>
      </c>
      <c r="F2208" s="166" t="str">
        <f t="shared" si="108"/>
        <v>Date check - OK</v>
      </c>
      <c r="G2208" s="68"/>
      <c r="H2208" s="162" t="s">
        <v>279</v>
      </c>
      <c r="I2208" s="173">
        <v>150735.53351548137</v>
      </c>
      <c r="J2208" s="168">
        <f>IFERROR(MIN('MP Calculations'!$E$30/I2208,1),"-")</f>
        <v>0.24630200300931615</v>
      </c>
      <c r="K2208" s="12"/>
      <c r="L2208" s="159">
        <v>22.396405000000001</v>
      </c>
      <c r="M2208" s="187" t="s">
        <v>280</v>
      </c>
      <c r="N2208" s="272">
        <v>237.97403299999999</v>
      </c>
      <c r="O2208" s="186">
        <f t="shared" si="109"/>
        <v>5329.7628225513654</v>
      </c>
      <c r="P2208" s="186">
        <f t="shared" si="110"/>
        <v>1312.7312587589877</v>
      </c>
      <c r="Q2208" s="215">
        <f>IF(P2208="-",0,P2208/(1+'General inputs'!$H$30)^'MP Calculations'!$C$40)</f>
        <v>2915.9555123496102</v>
      </c>
    </row>
    <row r="2209" spans="3:17">
      <c r="C2209" s="159"/>
      <c r="D2209" s="165" t="s">
        <v>278</v>
      </c>
      <c r="E2209" s="162">
        <v>30959</v>
      </c>
      <c r="F2209" s="166" t="str">
        <f t="shared" si="108"/>
        <v>Date check - OK</v>
      </c>
      <c r="G2209" s="68"/>
      <c r="H2209" s="162" t="s">
        <v>279</v>
      </c>
      <c r="I2209" s="173">
        <v>150735.53351548137</v>
      </c>
      <c r="J2209" s="168">
        <f>IFERROR(MIN('MP Calculations'!$E$30/I2209,1),"-")</f>
        <v>0.24630200300931615</v>
      </c>
      <c r="K2209" s="12"/>
      <c r="L2209" s="159">
        <v>26.213864999999998</v>
      </c>
      <c r="M2209" s="187" t="s">
        <v>280</v>
      </c>
      <c r="N2209" s="272">
        <v>192.78728599999999</v>
      </c>
      <c r="O2209" s="186">
        <f t="shared" si="109"/>
        <v>5053.6998889203896</v>
      </c>
      <c r="P2209" s="186">
        <f t="shared" si="110"/>
        <v>1244.7364052490504</v>
      </c>
      <c r="Q2209" s="215">
        <f>IF(P2209="-",0,P2209/(1+'General inputs'!$H$30)^'MP Calculations'!$C$40)</f>
        <v>2764.9192918126332</v>
      </c>
    </row>
    <row r="2210" spans="3:17">
      <c r="C2210" s="159"/>
      <c r="D2210" s="165" t="s">
        <v>278</v>
      </c>
      <c r="E2210" s="162">
        <v>30959</v>
      </c>
      <c r="F2210" s="166" t="str">
        <f t="shared" si="108"/>
        <v>Date check - OK</v>
      </c>
      <c r="G2210" s="68"/>
      <c r="H2210" s="162" t="s">
        <v>279</v>
      </c>
      <c r="I2210" s="173">
        <v>150735.53351548137</v>
      </c>
      <c r="J2210" s="168">
        <f>IFERROR(MIN('MP Calculations'!$E$30/I2210,1),"-")</f>
        <v>0.24630200300931615</v>
      </c>
      <c r="K2210" s="12"/>
      <c r="L2210" s="159">
        <v>3.9991810000000001</v>
      </c>
      <c r="M2210" s="187" t="s">
        <v>280</v>
      </c>
      <c r="N2210" s="272">
        <v>192.78728599999999</v>
      </c>
      <c r="O2210" s="186">
        <f t="shared" si="109"/>
        <v>770.99125121276597</v>
      </c>
      <c r="P2210" s="186">
        <f t="shared" si="110"/>
        <v>189.89668947636312</v>
      </c>
      <c r="Q2210" s="215">
        <f>IF(P2210="-",0,P2210/(1+'General inputs'!$H$30)^'MP Calculations'!$C$40)</f>
        <v>421.81542852801527</v>
      </c>
    </row>
    <row r="2211" spans="3:17">
      <c r="C2211" s="159"/>
      <c r="D2211" s="165" t="s">
        <v>282</v>
      </c>
      <c r="E2211" s="162">
        <v>31038</v>
      </c>
      <c r="F2211" s="166" t="str">
        <f t="shared" si="108"/>
        <v>Date check - OK</v>
      </c>
      <c r="G2211" s="68"/>
      <c r="H2211" s="162" t="s">
        <v>279</v>
      </c>
      <c r="I2211" s="173">
        <v>150735.53351548137</v>
      </c>
      <c r="J2211" s="168">
        <f>IFERROR(MIN('MP Calculations'!$E$30/I2211,1),"-")</f>
        <v>0.24630200300931615</v>
      </c>
      <c r="K2211" s="12"/>
      <c r="L2211" s="159">
        <v>15.070228999999999</v>
      </c>
      <c r="M2211" s="187" t="s">
        <v>280</v>
      </c>
      <c r="N2211" s="272">
        <v>237.97403299999999</v>
      </c>
      <c r="O2211" s="186">
        <f t="shared" si="109"/>
        <v>3586.3231733635566</v>
      </c>
      <c r="P2211" s="186">
        <f t="shared" si="110"/>
        <v>883.31858103817092</v>
      </c>
      <c r="Q2211" s="215">
        <f>IF(P2211="-",0,P2211/(1+'General inputs'!$H$30)^'MP Calculations'!$C$40)</f>
        <v>1962.1058524759196</v>
      </c>
    </row>
    <row r="2212" spans="3:17">
      <c r="C2212" s="159"/>
      <c r="D2212" s="165" t="s">
        <v>278</v>
      </c>
      <c r="E2212" s="162">
        <v>31048</v>
      </c>
      <c r="F2212" s="166" t="str">
        <f t="shared" si="108"/>
        <v>Date check - OK</v>
      </c>
      <c r="G2212" s="68"/>
      <c r="H2212" s="162" t="s">
        <v>279</v>
      </c>
      <c r="I2212" s="173">
        <v>150735.53351548137</v>
      </c>
      <c r="J2212" s="168">
        <f>IFERROR(MIN('MP Calculations'!$E$30/I2212,1),"-")</f>
        <v>0.24630200300931615</v>
      </c>
      <c r="K2212" s="12"/>
      <c r="L2212" s="159">
        <v>13.997761000000001</v>
      </c>
      <c r="M2212" s="187" t="s">
        <v>280</v>
      </c>
      <c r="N2212" s="272">
        <v>192.78728599999999</v>
      </c>
      <c r="O2212" s="186">
        <f t="shared" si="109"/>
        <v>2698.5903532666462</v>
      </c>
      <c r="P2212" s="186">
        <f t="shared" si="110"/>
        <v>664.66820931119298</v>
      </c>
      <c r="Q2212" s="215">
        <f>IF(P2212="-",0,P2212/(1+'General inputs'!$H$30)^'MP Calculations'!$C$40)</f>
        <v>1476.4201856949558</v>
      </c>
    </row>
    <row r="2213" spans="3:17">
      <c r="C2213" s="159"/>
      <c r="D2213" s="165" t="s">
        <v>278</v>
      </c>
      <c r="E2213" s="162">
        <v>31048</v>
      </c>
      <c r="F2213" s="166" t="str">
        <f t="shared" si="108"/>
        <v>Date check - OK</v>
      </c>
      <c r="G2213" s="68"/>
      <c r="H2213" s="162" t="s">
        <v>279</v>
      </c>
      <c r="I2213" s="173">
        <v>150735.53351548137</v>
      </c>
      <c r="J2213" s="168">
        <f>IFERROR(MIN('MP Calculations'!$E$30/I2213,1),"-")</f>
        <v>0.24630200300931615</v>
      </c>
      <c r="K2213" s="12"/>
      <c r="L2213" s="159">
        <v>2.7567029999999999</v>
      </c>
      <c r="M2213" s="187" t="s">
        <v>280</v>
      </c>
      <c r="N2213" s="272">
        <v>192.78728599999999</v>
      </c>
      <c r="O2213" s="186">
        <f t="shared" si="109"/>
        <v>531.45728967805792</v>
      </c>
      <c r="P2213" s="186">
        <f t="shared" si="110"/>
        <v>130.89899496160803</v>
      </c>
      <c r="Q2213" s="215">
        <f>IF(P2213="-",0,P2213/(1+'General inputs'!$H$30)^'MP Calculations'!$C$40)</f>
        <v>290.76449834840309</v>
      </c>
    </row>
    <row r="2214" spans="3:17">
      <c r="C2214" s="159"/>
      <c r="D2214" s="165" t="s">
        <v>278</v>
      </c>
      <c r="E2214" s="162">
        <v>31048</v>
      </c>
      <c r="F2214" s="166" t="str">
        <f t="shared" si="108"/>
        <v>Date check - OK</v>
      </c>
      <c r="G2214" s="68"/>
      <c r="H2214" s="162" t="s">
        <v>279</v>
      </c>
      <c r="I2214" s="173">
        <v>150735.53351548137</v>
      </c>
      <c r="J2214" s="168">
        <f>IFERROR(MIN('MP Calculations'!$E$30/I2214,1),"-")</f>
        <v>0.24630200300931615</v>
      </c>
      <c r="K2214" s="12"/>
      <c r="L2214" s="159">
        <v>7.7316640000000003</v>
      </c>
      <c r="M2214" s="187" t="s">
        <v>280</v>
      </c>
      <c r="N2214" s="272">
        <v>192.78728599999999</v>
      </c>
      <c r="O2214" s="186">
        <f t="shared" si="109"/>
        <v>1490.5665188239041</v>
      </c>
      <c r="P2214" s="186">
        <f t="shared" si="110"/>
        <v>367.12951920495112</v>
      </c>
      <c r="Q2214" s="215">
        <f>IF(P2214="-",0,P2214/(1+'General inputs'!$H$30)^'MP Calculations'!$C$40)</f>
        <v>815.50076463021514</v>
      </c>
    </row>
    <row r="2215" spans="3:17">
      <c r="C2215" s="159"/>
      <c r="D2215" s="165" t="s">
        <v>278</v>
      </c>
      <c r="E2215" s="162">
        <v>31048</v>
      </c>
      <c r="F2215" s="166" t="str">
        <f t="shared" si="108"/>
        <v>Date check - OK</v>
      </c>
      <c r="G2215" s="68"/>
      <c r="H2215" s="162" t="s">
        <v>279</v>
      </c>
      <c r="I2215" s="173">
        <v>150735.53351548137</v>
      </c>
      <c r="J2215" s="168">
        <f>IFERROR(MIN('MP Calculations'!$E$30/I2215,1),"-")</f>
        <v>0.24630200300931615</v>
      </c>
      <c r="K2215" s="12"/>
      <c r="L2215" s="159">
        <v>8.7825839999999999</v>
      </c>
      <c r="M2215" s="187" t="s">
        <v>280</v>
      </c>
      <c r="N2215" s="272">
        <v>192.78728599999999</v>
      </c>
      <c r="O2215" s="186">
        <f t="shared" si="109"/>
        <v>1693.1705334270239</v>
      </c>
      <c r="P2215" s="186">
        <f t="shared" si="110"/>
        <v>417.03129381942824</v>
      </c>
      <c r="Q2215" s="215">
        <f>IF(P2215="-",0,P2215/(1+'General inputs'!$H$30)^'MP Calculations'!$C$40)</f>
        <v>926.34702793979307</v>
      </c>
    </row>
    <row r="2216" spans="3:17">
      <c r="C2216" s="159"/>
      <c r="D2216" s="165" t="s">
        <v>278</v>
      </c>
      <c r="E2216" s="162">
        <v>31048</v>
      </c>
      <c r="F2216" s="166" t="str">
        <f t="shared" si="108"/>
        <v>Date check - OK</v>
      </c>
      <c r="G2216" s="68"/>
      <c r="H2216" s="162" t="s">
        <v>279</v>
      </c>
      <c r="I2216" s="173">
        <v>150735.53351548137</v>
      </c>
      <c r="J2216" s="168">
        <f>IFERROR(MIN('MP Calculations'!$E$30/I2216,1),"-")</f>
        <v>0.24630200300931615</v>
      </c>
      <c r="K2216" s="12"/>
      <c r="L2216" s="159">
        <v>17.695141</v>
      </c>
      <c r="M2216" s="187" t="s">
        <v>280</v>
      </c>
      <c r="N2216" s="272">
        <v>192.78728599999999</v>
      </c>
      <c r="O2216" s="186">
        <f t="shared" si="109"/>
        <v>3411.3982087773256</v>
      </c>
      <c r="P2216" s="186">
        <f t="shared" si="110"/>
        <v>840.23421188424857</v>
      </c>
      <c r="Q2216" s="215">
        <f>IF(P2216="-",0,P2216/(1+'General inputs'!$H$30)^'MP Calculations'!$C$40)</f>
        <v>1866.4030169623859</v>
      </c>
    </row>
    <row r="2217" spans="3:17">
      <c r="C2217" s="159"/>
      <c r="D2217" s="165" t="s">
        <v>278</v>
      </c>
      <c r="E2217" s="162">
        <v>31048</v>
      </c>
      <c r="F2217" s="166" t="str">
        <f t="shared" si="108"/>
        <v>Date check - OK</v>
      </c>
      <c r="G2217" s="68"/>
      <c r="H2217" s="162" t="s">
        <v>279</v>
      </c>
      <c r="I2217" s="173">
        <v>150735.53351548137</v>
      </c>
      <c r="J2217" s="168">
        <f>IFERROR(MIN('MP Calculations'!$E$30/I2217,1),"-")</f>
        <v>0.24630200300931615</v>
      </c>
      <c r="K2217" s="12"/>
      <c r="L2217" s="159">
        <v>0.50072799999999995</v>
      </c>
      <c r="M2217" s="187" t="s">
        <v>280</v>
      </c>
      <c r="N2217" s="272">
        <v>192.78728599999999</v>
      </c>
      <c r="O2217" s="186">
        <f t="shared" si="109"/>
        <v>96.533992144207986</v>
      </c>
      <c r="P2217" s="186">
        <f t="shared" si="110"/>
        <v>23.776515623604016</v>
      </c>
      <c r="Q2217" s="215">
        <f>IF(P2217="-",0,P2217/(1+'General inputs'!$H$30)^'MP Calculations'!$C$40)</f>
        <v>52.814512745478631</v>
      </c>
    </row>
    <row r="2218" spans="3:17">
      <c r="C2218" s="159"/>
      <c r="D2218" s="165" t="s">
        <v>278</v>
      </c>
      <c r="E2218" s="162">
        <v>31048</v>
      </c>
      <c r="F2218" s="166" t="str">
        <f t="shared" si="108"/>
        <v>Date check - OK</v>
      </c>
      <c r="G2218" s="68"/>
      <c r="H2218" s="162" t="s">
        <v>279</v>
      </c>
      <c r="I2218" s="173">
        <v>150735.53351548137</v>
      </c>
      <c r="J2218" s="168">
        <f>IFERROR(MIN('MP Calculations'!$E$30/I2218,1),"-")</f>
        <v>0.24630200300931615</v>
      </c>
      <c r="K2218" s="12"/>
      <c r="L2218" s="159">
        <v>0.30004199999999998</v>
      </c>
      <c r="M2218" s="187" t="s">
        <v>280</v>
      </c>
      <c r="N2218" s="272">
        <v>192.78728599999999</v>
      </c>
      <c r="O2218" s="186">
        <f t="shared" si="109"/>
        <v>57.844282866011994</v>
      </c>
      <c r="P2218" s="186">
        <f t="shared" si="110"/>
        <v>14.247162732536221</v>
      </c>
      <c r="Q2218" s="215">
        <f>IF(P2218="-",0,P2218/(1+'General inputs'!$H$30)^'MP Calculations'!$C$40)</f>
        <v>31.647065938351563</v>
      </c>
    </row>
    <row r="2219" spans="3:17">
      <c r="C2219" s="159"/>
      <c r="D2219" s="165" t="s">
        <v>278</v>
      </c>
      <c r="E2219" s="162">
        <v>31048</v>
      </c>
      <c r="F2219" s="166" t="str">
        <f t="shared" si="108"/>
        <v>Date check - OK</v>
      </c>
      <c r="G2219" s="68"/>
      <c r="H2219" s="162" t="s">
        <v>279</v>
      </c>
      <c r="I2219" s="173">
        <v>150735.53351548137</v>
      </c>
      <c r="J2219" s="168">
        <f>IFERROR(MIN('MP Calculations'!$E$30/I2219,1),"-")</f>
        <v>0.24630200300931615</v>
      </c>
      <c r="K2219" s="12"/>
      <c r="L2219" s="159">
        <v>2.3995820000000001</v>
      </c>
      <c r="M2219" s="187" t="s">
        <v>280</v>
      </c>
      <c r="N2219" s="272">
        <v>192.78728599999999</v>
      </c>
      <c r="O2219" s="186">
        <f t="shared" si="109"/>
        <v>462.608901314452</v>
      </c>
      <c r="P2219" s="186">
        <f t="shared" si="110"/>
        <v>113.94149900368859</v>
      </c>
      <c r="Q2219" s="215">
        <f>IF(P2219="-",0,P2219/(1+'General inputs'!$H$30)^'MP Calculations'!$C$40)</f>
        <v>253.09699901507631</v>
      </c>
    </row>
    <row r="2220" spans="3:17">
      <c r="C2220" s="159"/>
      <c r="D2220" s="165" t="s">
        <v>278</v>
      </c>
      <c r="E2220" s="162">
        <v>31048</v>
      </c>
      <c r="F2220" s="166" t="str">
        <f t="shared" si="108"/>
        <v>Date check - OK</v>
      </c>
      <c r="G2220" s="68"/>
      <c r="H2220" s="162" t="s">
        <v>279</v>
      </c>
      <c r="I2220" s="173">
        <v>150735.53351548137</v>
      </c>
      <c r="J2220" s="168">
        <f>IFERROR(MIN('MP Calculations'!$E$30/I2220,1),"-")</f>
        <v>0.24630200300931615</v>
      </c>
      <c r="K2220" s="12"/>
      <c r="L2220" s="159">
        <v>64.409255999999999</v>
      </c>
      <c r="M2220" s="187" t="s">
        <v>280</v>
      </c>
      <c r="N2220" s="272">
        <v>192.78728599999999</v>
      </c>
      <c r="O2220" s="186">
        <f t="shared" si="109"/>
        <v>12417.285657519216</v>
      </c>
      <c r="P2220" s="186">
        <f t="shared" si="110"/>
        <v>3058.4023293858363</v>
      </c>
      <c r="Q2220" s="215">
        <f>IF(P2220="-",0,P2220/(1+'General inputs'!$H$30)^'MP Calculations'!$C$40)</f>
        <v>6793.5954688749116</v>
      </c>
    </row>
    <row r="2221" spans="3:17">
      <c r="C2221" s="159"/>
      <c r="D2221" s="165" t="s">
        <v>278</v>
      </c>
      <c r="E2221" s="162">
        <v>31048</v>
      </c>
      <c r="F2221" s="166" t="str">
        <f t="shared" si="108"/>
        <v>Date check - OK</v>
      </c>
      <c r="G2221" s="68"/>
      <c r="H2221" s="162" t="s">
        <v>279</v>
      </c>
      <c r="I2221" s="173">
        <v>150735.53351548137</v>
      </c>
      <c r="J2221" s="168">
        <f>IFERROR(MIN('MP Calculations'!$E$30/I2221,1),"-")</f>
        <v>0.24630200300931615</v>
      </c>
      <c r="K2221" s="12"/>
      <c r="L2221" s="159">
        <v>46.305976999999999</v>
      </c>
      <c r="M2221" s="187" t="s">
        <v>280</v>
      </c>
      <c r="N2221" s="272">
        <v>192.78728599999999</v>
      </c>
      <c r="O2221" s="186">
        <f t="shared" si="109"/>
        <v>8927.2036314084216</v>
      </c>
      <c r="P2221" s="186">
        <f t="shared" si="110"/>
        <v>2198.7881356879352</v>
      </c>
      <c r="Q2221" s="215">
        <f>IF(P2221="-",0,P2221/(1+'General inputs'!$H$30)^'MP Calculations'!$C$40)</f>
        <v>4884.1439113817096</v>
      </c>
    </row>
    <row r="2222" spans="3:17">
      <c r="C2222" s="159"/>
      <c r="D2222" s="165" t="s">
        <v>278</v>
      </c>
      <c r="E2222" s="162">
        <v>31048</v>
      </c>
      <c r="F2222" s="166" t="str">
        <f t="shared" si="108"/>
        <v>Date check - OK</v>
      </c>
      <c r="G2222" s="68"/>
      <c r="H2222" s="162" t="s">
        <v>279</v>
      </c>
      <c r="I2222" s="173">
        <v>150735.53351548137</v>
      </c>
      <c r="J2222" s="168">
        <f>IFERROR(MIN('MP Calculations'!$E$30/I2222,1),"-")</f>
        <v>0.24630200300931615</v>
      </c>
      <c r="K2222" s="12"/>
      <c r="L2222" s="159">
        <v>20.996766000000001</v>
      </c>
      <c r="M2222" s="187" t="s">
        <v>280</v>
      </c>
      <c r="N2222" s="272">
        <v>192.78728599999999</v>
      </c>
      <c r="O2222" s="186">
        <f t="shared" si="109"/>
        <v>4047.909531917076</v>
      </c>
      <c r="P2222" s="186">
        <f t="shared" si="110"/>
        <v>997.00822571167919</v>
      </c>
      <c r="Q2222" s="215">
        <f>IF(P2222="-",0,P2222/(1+'General inputs'!$H$30)^'MP Calculations'!$C$40)</f>
        <v>2214.643410236361</v>
      </c>
    </row>
    <row r="2223" spans="3:17">
      <c r="C2223" s="159"/>
      <c r="D2223" s="165" t="s">
        <v>278</v>
      </c>
      <c r="E2223" s="162">
        <v>31048</v>
      </c>
      <c r="F2223" s="166" t="str">
        <f t="shared" si="108"/>
        <v>Date check - OK</v>
      </c>
      <c r="G2223" s="68"/>
      <c r="H2223" s="162" t="s">
        <v>279</v>
      </c>
      <c r="I2223" s="173">
        <v>150735.53351548137</v>
      </c>
      <c r="J2223" s="168">
        <f>IFERROR(MIN('MP Calculations'!$E$30/I2223,1),"-")</f>
        <v>0.24630200300931615</v>
      </c>
      <c r="K2223" s="12"/>
      <c r="L2223" s="159">
        <v>0.30070999999999998</v>
      </c>
      <c r="M2223" s="187" t="s">
        <v>280</v>
      </c>
      <c r="N2223" s="272">
        <v>192.78728599999999</v>
      </c>
      <c r="O2223" s="186">
        <f t="shared" si="109"/>
        <v>57.973064773059996</v>
      </c>
      <c r="P2223" s="186">
        <f t="shared" si="110"/>
        <v>14.278881974193503</v>
      </c>
      <c r="Q2223" s="215">
        <f>IF(P2223="-",0,P2223/(1+'General inputs'!$H$30)^'MP Calculations'!$C$40)</f>
        <v>31.717523541109905</v>
      </c>
    </row>
    <row r="2224" spans="3:17">
      <c r="C2224" s="159"/>
      <c r="D2224" s="165" t="s">
        <v>278</v>
      </c>
      <c r="E2224" s="162">
        <v>31048</v>
      </c>
      <c r="F2224" s="166" t="str">
        <f t="shared" si="108"/>
        <v>Date check - OK</v>
      </c>
      <c r="G2224" s="68"/>
      <c r="H2224" s="162" t="s">
        <v>279</v>
      </c>
      <c r="I2224" s="173">
        <v>150735.53351548137</v>
      </c>
      <c r="J2224" s="168">
        <f>IFERROR(MIN('MP Calculations'!$E$30/I2224,1),"-")</f>
        <v>0.24630200300931615</v>
      </c>
      <c r="K2224" s="12"/>
      <c r="L2224" s="159">
        <v>5.685333</v>
      </c>
      <c r="M2224" s="187" t="s">
        <v>280</v>
      </c>
      <c r="N2224" s="272">
        <v>192.78728599999999</v>
      </c>
      <c r="O2224" s="186">
        <f t="shared" si="109"/>
        <v>1096.059919076238</v>
      </c>
      <c r="P2224" s="186">
        <f t="shared" si="110"/>
        <v>269.96175348670636</v>
      </c>
      <c r="Q2224" s="215">
        <f>IF(P2224="-",0,P2224/(1+'General inputs'!$H$30)^'MP Calculations'!$C$40)</f>
        <v>599.66307494446141</v>
      </c>
    </row>
    <row r="2225" spans="3:17">
      <c r="C2225" s="159"/>
      <c r="D2225" s="165" t="s">
        <v>278</v>
      </c>
      <c r="E2225" s="162">
        <v>31048</v>
      </c>
      <c r="F2225" s="166" t="str">
        <f t="shared" si="108"/>
        <v>Date check - OK</v>
      </c>
      <c r="G2225" s="68"/>
      <c r="H2225" s="162" t="s">
        <v>279</v>
      </c>
      <c r="I2225" s="173">
        <v>150735.53351548137</v>
      </c>
      <c r="J2225" s="168">
        <f>IFERROR(MIN('MP Calculations'!$E$30/I2225,1),"-")</f>
        <v>0.24630200300931615</v>
      </c>
      <c r="K2225" s="12"/>
      <c r="L2225" s="159">
        <v>8.0828640000000007</v>
      </c>
      <c r="M2225" s="187" t="s">
        <v>280</v>
      </c>
      <c r="N2225" s="272">
        <v>192.78728599999999</v>
      </c>
      <c r="O2225" s="186">
        <f t="shared" si="109"/>
        <v>1558.273413667104</v>
      </c>
      <c r="P2225" s="186">
        <f t="shared" si="110"/>
        <v>383.80586302237242</v>
      </c>
      <c r="Q2225" s="215">
        <f>IF(P2225="-",0,P2225/(1+'General inputs'!$H$30)^'MP Calculations'!$C$40)</f>
        <v>852.54374380496097</v>
      </c>
    </row>
    <row r="2226" spans="3:17">
      <c r="C2226" s="159"/>
      <c r="D2226" s="165" t="s">
        <v>278</v>
      </c>
      <c r="E2226" s="162">
        <v>31048</v>
      </c>
      <c r="F2226" s="166" t="str">
        <f t="shared" si="108"/>
        <v>Date check - OK</v>
      </c>
      <c r="G2226" s="68"/>
      <c r="H2226" s="162" t="s">
        <v>279</v>
      </c>
      <c r="I2226" s="173">
        <v>150735.53351548137</v>
      </c>
      <c r="J2226" s="168">
        <f>IFERROR(MIN('MP Calculations'!$E$30/I2226,1),"-")</f>
        <v>0.24630200300931615</v>
      </c>
      <c r="K2226" s="12"/>
      <c r="L2226" s="159">
        <v>6.5131569999999996</v>
      </c>
      <c r="M2226" s="187" t="s">
        <v>280</v>
      </c>
      <c r="N2226" s="272">
        <v>192.78728599999999</v>
      </c>
      <c r="O2226" s="186">
        <f t="shared" si="109"/>
        <v>1255.6538613219018</v>
      </c>
      <c r="P2226" s="186">
        <f t="shared" si="110"/>
        <v>309.27006112996651</v>
      </c>
      <c r="Q2226" s="215">
        <f>IF(P2226="-",0,P2226/(1+'General inputs'!$H$30)^'MP Calculations'!$C$40)</f>
        <v>686.97818654000457</v>
      </c>
    </row>
    <row r="2227" spans="3:17">
      <c r="C2227" s="159"/>
      <c r="D2227" s="165" t="s">
        <v>278</v>
      </c>
      <c r="E2227" s="162">
        <v>31048</v>
      </c>
      <c r="F2227" s="166" t="str">
        <f t="shared" si="108"/>
        <v>Date check - OK</v>
      </c>
      <c r="G2227" s="68"/>
      <c r="H2227" s="162" t="s">
        <v>279</v>
      </c>
      <c r="I2227" s="173">
        <v>150735.53351548137</v>
      </c>
      <c r="J2227" s="168">
        <f>IFERROR(MIN('MP Calculations'!$E$30/I2227,1),"-")</f>
        <v>0.24630200300931615</v>
      </c>
      <c r="K2227" s="12"/>
      <c r="L2227" s="159">
        <v>21.066718000000002</v>
      </c>
      <c r="M2227" s="187" t="s">
        <v>280</v>
      </c>
      <c r="N2227" s="272">
        <v>192.78728599999999</v>
      </c>
      <c r="O2227" s="186">
        <f t="shared" si="109"/>
        <v>4061.3953881473481</v>
      </c>
      <c r="P2227" s="186">
        <f t="shared" si="110"/>
        <v>1000.3298191134909</v>
      </c>
      <c r="Q2227" s="215">
        <f>IF(P2227="-",0,P2227/(1+'General inputs'!$H$30)^'MP Calculations'!$C$40)</f>
        <v>2222.0216291407796</v>
      </c>
    </row>
    <row r="2228" spans="3:17">
      <c r="C2228" s="159"/>
      <c r="D2228" s="165" t="s">
        <v>278</v>
      </c>
      <c r="E2228" s="162">
        <v>31048</v>
      </c>
      <c r="F2228" s="166" t="str">
        <f t="shared" si="108"/>
        <v>Date check - OK</v>
      </c>
      <c r="G2228" s="68"/>
      <c r="H2228" s="162" t="s">
        <v>279</v>
      </c>
      <c r="I2228" s="173">
        <v>150735.53351548137</v>
      </c>
      <c r="J2228" s="168">
        <f>IFERROR(MIN('MP Calculations'!$E$30/I2228,1),"-")</f>
        <v>0.24630200300931615</v>
      </c>
      <c r="K2228" s="12"/>
      <c r="L2228" s="159">
        <v>0.45169100000000001</v>
      </c>
      <c r="M2228" s="187" t="s">
        <v>280</v>
      </c>
      <c r="N2228" s="272">
        <v>192.78728599999999</v>
      </c>
      <c r="O2228" s="186">
        <f t="shared" si="109"/>
        <v>87.080282000625999</v>
      </c>
      <c r="P2228" s="186">
        <f t="shared" si="110"/>
        <v>21.448047879370282</v>
      </c>
      <c r="Q2228" s="215">
        <f>IF(P2228="-",0,P2228/(1+'General inputs'!$H$30)^'MP Calculations'!$C$40)</f>
        <v>47.642312945387495</v>
      </c>
    </row>
    <row r="2229" spans="3:17">
      <c r="C2229" s="159"/>
      <c r="D2229" s="165" t="s">
        <v>278</v>
      </c>
      <c r="E2229" s="162">
        <v>31048</v>
      </c>
      <c r="F2229" s="166" t="str">
        <f t="shared" si="108"/>
        <v>Date check - OK</v>
      </c>
      <c r="G2229" s="68"/>
      <c r="H2229" s="162" t="s">
        <v>279</v>
      </c>
      <c r="I2229" s="173">
        <v>150735.53351548137</v>
      </c>
      <c r="J2229" s="168">
        <f>IFERROR(MIN('MP Calculations'!$E$30/I2229,1),"-")</f>
        <v>0.24630200300931615</v>
      </c>
      <c r="K2229" s="12"/>
      <c r="L2229" s="159">
        <v>6.9260380000000001</v>
      </c>
      <c r="M2229" s="187" t="s">
        <v>280</v>
      </c>
      <c r="N2229" s="272">
        <v>192.78728599999999</v>
      </c>
      <c r="O2229" s="186">
        <f t="shared" si="109"/>
        <v>1335.2520687528679</v>
      </c>
      <c r="P2229" s="186">
        <f t="shared" si="110"/>
        <v>328.87525905616451</v>
      </c>
      <c r="Q2229" s="215">
        <f>IF(P2229="-",0,P2229/(1+'General inputs'!$H$30)^'MP Calculations'!$C$40)</f>
        <v>730.52699714549499</v>
      </c>
    </row>
    <row r="2230" spans="3:17">
      <c r="C2230" s="159"/>
      <c r="D2230" s="165" t="s">
        <v>278</v>
      </c>
      <c r="E2230" s="162">
        <v>31048</v>
      </c>
      <c r="F2230" s="166" t="str">
        <f t="shared" si="108"/>
        <v>Date check - OK</v>
      </c>
      <c r="G2230" s="68"/>
      <c r="H2230" s="162" t="s">
        <v>279</v>
      </c>
      <c r="I2230" s="173">
        <v>150735.53351548137</v>
      </c>
      <c r="J2230" s="168">
        <f>IFERROR(MIN('MP Calculations'!$E$30/I2230,1),"-")</f>
        <v>0.24630200300931615</v>
      </c>
      <c r="K2230" s="12"/>
      <c r="L2230" s="159">
        <v>1.280713</v>
      </c>
      <c r="M2230" s="187" t="s">
        <v>280</v>
      </c>
      <c r="N2230" s="272">
        <v>192.78728599999999</v>
      </c>
      <c r="O2230" s="186">
        <f t="shared" si="109"/>
        <v>246.90518341491799</v>
      </c>
      <c r="P2230" s="186">
        <f t="shared" si="110"/>
        <v>60.813241228476883</v>
      </c>
      <c r="Q2230" s="215">
        <f>IF(P2230="-",0,P2230/(1+'General inputs'!$H$30)^'MP Calculations'!$C$40)</f>
        <v>135.08378413390139</v>
      </c>
    </row>
    <row r="2231" spans="3:17">
      <c r="C2231" s="159"/>
      <c r="D2231" s="165" t="s">
        <v>278</v>
      </c>
      <c r="E2231" s="162">
        <v>31048</v>
      </c>
      <c r="F2231" s="166" t="str">
        <f t="shared" si="108"/>
        <v>Date check - OK</v>
      </c>
      <c r="G2231" s="68"/>
      <c r="H2231" s="162" t="s">
        <v>279</v>
      </c>
      <c r="I2231" s="173">
        <v>150735.53351548137</v>
      </c>
      <c r="J2231" s="168">
        <f>IFERROR(MIN('MP Calculations'!$E$30/I2231,1),"-")</f>
        <v>0.24630200300931615</v>
      </c>
      <c r="K2231" s="12"/>
      <c r="L2231" s="159">
        <v>30.469898000000001</v>
      </c>
      <c r="M2231" s="187" t="s">
        <v>280</v>
      </c>
      <c r="N2231" s="272">
        <v>192.78728599999999</v>
      </c>
      <c r="O2231" s="186">
        <f t="shared" si="109"/>
        <v>5874.2089401168278</v>
      </c>
      <c r="P2231" s="186">
        <f t="shared" si="110"/>
        <v>1446.8294280460068</v>
      </c>
      <c r="Q2231" s="215">
        <f>IF(P2231="-",0,P2231/(1+'General inputs'!$H$30)^'MP Calculations'!$C$40)</f>
        <v>3213.8263014539511</v>
      </c>
    </row>
    <row r="2232" spans="3:17">
      <c r="C2232" s="159"/>
      <c r="D2232" s="165" t="s">
        <v>291</v>
      </c>
      <c r="E2232" s="162">
        <v>31100</v>
      </c>
      <c r="F2232" s="166" t="str">
        <f t="shared" si="108"/>
        <v>Date check - OK</v>
      </c>
      <c r="G2232" s="68"/>
      <c r="H2232" s="162" t="s">
        <v>279</v>
      </c>
      <c r="I2232" s="173">
        <v>150735.53351548137</v>
      </c>
      <c r="J2232" s="168">
        <f>IFERROR(MIN('MP Calculations'!$E$30/I2232,1),"-")</f>
        <v>0.24630200300931615</v>
      </c>
      <c r="K2232" s="12"/>
      <c r="L2232" s="159">
        <v>0.19872600000000001</v>
      </c>
      <c r="M2232" s="187" t="s">
        <v>280</v>
      </c>
      <c r="N2232" s="272">
        <v>297.51652200000001</v>
      </c>
      <c r="O2232" s="186">
        <f t="shared" si="109"/>
        <v>59.124268350972002</v>
      </c>
      <c r="P2232" s="186">
        <f t="shared" si="110"/>
        <v>14.562425721304722</v>
      </c>
      <c r="Q2232" s="215">
        <f>IF(P2232="-",0,P2232/(1+'General inputs'!$H$30)^'MP Calculations'!$C$40)</f>
        <v>32.347356149166224</v>
      </c>
    </row>
    <row r="2233" spans="3:17">
      <c r="C2233" s="159"/>
      <c r="D2233" s="165" t="s">
        <v>291</v>
      </c>
      <c r="E2233" s="162">
        <v>31100</v>
      </c>
      <c r="F2233" s="166" t="str">
        <f t="shared" si="108"/>
        <v>Date check - OK</v>
      </c>
      <c r="G2233" s="68"/>
      <c r="H2233" s="162" t="s">
        <v>279</v>
      </c>
      <c r="I2233" s="173">
        <v>150735.53351548137</v>
      </c>
      <c r="J2233" s="168">
        <f>IFERROR(MIN('MP Calculations'!$E$30/I2233,1),"-")</f>
        <v>0.24630200300931615</v>
      </c>
      <c r="K2233" s="12"/>
      <c r="L2233" s="159">
        <v>0.400225</v>
      </c>
      <c r="M2233" s="187" t="s">
        <v>280</v>
      </c>
      <c r="N2233" s="272">
        <v>297.51652200000001</v>
      </c>
      <c r="O2233" s="186">
        <f t="shared" si="109"/>
        <v>119.07355001745</v>
      </c>
      <c r="P2233" s="186">
        <f t="shared" si="110"/>
        <v>29.328053874727928</v>
      </c>
      <c r="Q2233" s="215">
        <f>IF(P2233="-",0,P2233/(1+'General inputs'!$H$30)^'MP Calculations'!$C$40)</f>
        <v>65.14608362670235</v>
      </c>
    </row>
    <row r="2234" spans="3:17">
      <c r="C2234" s="159"/>
      <c r="D2234" s="165" t="s">
        <v>291</v>
      </c>
      <c r="E2234" s="162">
        <v>31100</v>
      </c>
      <c r="F2234" s="166" t="str">
        <f t="shared" si="108"/>
        <v>Date check - OK</v>
      </c>
      <c r="G2234" s="68"/>
      <c r="H2234" s="162" t="s">
        <v>279</v>
      </c>
      <c r="I2234" s="173">
        <v>150735.53351548137</v>
      </c>
      <c r="J2234" s="168">
        <f>IFERROR(MIN('MP Calculations'!$E$30/I2234,1),"-")</f>
        <v>0.24630200300931615</v>
      </c>
      <c r="K2234" s="12"/>
      <c r="L2234" s="159">
        <v>0.50053800000000004</v>
      </c>
      <c r="M2234" s="187" t="s">
        <v>280</v>
      </c>
      <c r="N2234" s="272">
        <v>297.51652200000001</v>
      </c>
      <c r="O2234" s="186">
        <f t="shared" si="109"/>
        <v>148.91832488883603</v>
      </c>
      <c r="P2234" s="186">
        <f t="shared" si="110"/>
        <v>36.678881704912413</v>
      </c>
      <c r="Q2234" s="215">
        <f>IF(P2234="-",0,P2234/(1+'General inputs'!$H$30)^'MP Calculations'!$C$40)</f>
        <v>81.474396667730261</v>
      </c>
    </row>
    <row r="2235" spans="3:17">
      <c r="C2235" s="159"/>
      <c r="D2235" s="165" t="s">
        <v>292</v>
      </c>
      <c r="E2235" s="162">
        <v>31100</v>
      </c>
      <c r="F2235" s="166" t="str">
        <f t="shared" si="108"/>
        <v>Date check - OK</v>
      </c>
      <c r="G2235" s="68"/>
      <c r="H2235" s="162" t="s">
        <v>279</v>
      </c>
      <c r="I2235" s="173">
        <v>150735.53351548137</v>
      </c>
      <c r="J2235" s="168">
        <f>IFERROR(MIN('MP Calculations'!$E$30/I2235,1),"-")</f>
        <v>0.24630200300931615</v>
      </c>
      <c r="K2235" s="12"/>
      <c r="L2235" s="159">
        <v>15.76698</v>
      </c>
      <c r="M2235" s="187" t="s">
        <v>280</v>
      </c>
      <c r="N2235" s="272">
        <v>560.03424299999995</v>
      </c>
      <c r="O2235" s="186">
        <f t="shared" si="109"/>
        <v>8830.0487086961384</v>
      </c>
      <c r="P2235" s="186">
        <f t="shared" si="110"/>
        <v>2174.8586836216846</v>
      </c>
      <c r="Q2235" s="215">
        <f>IF(P2235="-",0,P2235/(1+'General inputs'!$H$30)^'MP Calculations'!$C$40)</f>
        <v>4830.9896825976293</v>
      </c>
    </row>
    <row r="2236" spans="3:17">
      <c r="C2236" s="159"/>
      <c r="D2236" s="165" t="s">
        <v>292</v>
      </c>
      <c r="E2236" s="162">
        <v>31100</v>
      </c>
      <c r="F2236" s="166" t="str">
        <f t="shared" si="108"/>
        <v>Date check - OK</v>
      </c>
      <c r="G2236" s="68"/>
      <c r="H2236" s="162" t="s">
        <v>279</v>
      </c>
      <c r="I2236" s="173">
        <v>150735.53351548137</v>
      </c>
      <c r="J2236" s="168">
        <f>IFERROR(MIN('MP Calculations'!$E$30/I2236,1),"-")</f>
        <v>0.24630200300931615</v>
      </c>
      <c r="K2236" s="12"/>
      <c r="L2236" s="159">
        <v>2.3990209999999998</v>
      </c>
      <c r="M2236" s="187" t="s">
        <v>280</v>
      </c>
      <c r="N2236" s="272">
        <v>560.03424299999995</v>
      </c>
      <c r="O2236" s="186">
        <f t="shared" si="109"/>
        <v>1343.5339096761029</v>
      </c>
      <c r="P2236" s="186">
        <f t="shared" si="110"/>
        <v>330.91509306416179</v>
      </c>
      <c r="Q2236" s="215">
        <f>IF(P2236="-",0,P2236/(1+'General inputs'!$H$30)^'MP Calculations'!$C$40)</f>
        <v>735.05805800064741</v>
      </c>
    </row>
    <row r="2237" spans="3:17">
      <c r="C2237" s="159"/>
      <c r="D2237" s="165" t="s">
        <v>278</v>
      </c>
      <c r="E2237" s="162">
        <v>31170</v>
      </c>
      <c r="F2237" s="166" t="str">
        <f t="shared" si="108"/>
        <v>Date check - OK</v>
      </c>
      <c r="G2237" s="68"/>
      <c r="H2237" s="162" t="s">
        <v>279</v>
      </c>
      <c r="I2237" s="173">
        <v>150735.53351548137</v>
      </c>
      <c r="J2237" s="168">
        <f>IFERROR(MIN('MP Calculations'!$E$30/I2237,1),"-")</f>
        <v>0.24630200300931615</v>
      </c>
      <c r="K2237" s="12"/>
      <c r="L2237" s="159">
        <v>4.0753269999999997</v>
      </c>
      <c r="M2237" s="187" t="s">
        <v>280</v>
      </c>
      <c r="N2237" s="272">
        <v>192.78728599999999</v>
      </c>
      <c r="O2237" s="186">
        <f t="shared" si="109"/>
        <v>785.67123189252197</v>
      </c>
      <c r="P2237" s="186">
        <f t="shared" si="110"/>
        <v>193.51239812192509</v>
      </c>
      <c r="Q2237" s="215">
        <f>IF(P2237="-",0,P2237/(1+'General inputs'!$H$30)^'MP Calculations'!$C$40)</f>
        <v>429.84696238974703</v>
      </c>
    </row>
    <row r="2238" spans="3:17">
      <c r="C2238" s="159"/>
      <c r="D2238" s="165" t="s">
        <v>278</v>
      </c>
      <c r="E2238" s="162">
        <v>31170</v>
      </c>
      <c r="F2238" s="166" t="str">
        <f t="shared" si="108"/>
        <v>Date check - OK</v>
      </c>
      <c r="G2238" s="68"/>
      <c r="H2238" s="162" t="s">
        <v>279</v>
      </c>
      <c r="I2238" s="173">
        <v>150735.53351548137</v>
      </c>
      <c r="J2238" s="168">
        <f>IFERROR(MIN('MP Calculations'!$E$30/I2238,1),"-")</f>
        <v>0.24630200300931615</v>
      </c>
      <c r="K2238" s="12"/>
      <c r="L2238" s="159">
        <v>33.521279</v>
      </c>
      <c r="M2238" s="187" t="s">
        <v>280</v>
      </c>
      <c r="N2238" s="272">
        <v>192.78728599999999</v>
      </c>
      <c r="O2238" s="186">
        <f t="shared" si="109"/>
        <v>6462.4764016587942</v>
      </c>
      <c r="P2238" s="186">
        <f t="shared" si="110"/>
        <v>1591.7208821289989</v>
      </c>
      <c r="Q2238" s="215">
        <f>IF(P2238="-",0,P2238/(1+'General inputs'!$H$30)^'MP Calculations'!$C$40)</f>
        <v>3535.6720954095749</v>
      </c>
    </row>
    <row r="2239" spans="3:17">
      <c r="C2239" s="159"/>
      <c r="D2239" s="165" t="s">
        <v>278</v>
      </c>
      <c r="E2239" s="162">
        <v>31170</v>
      </c>
      <c r="F2239" s="166" t="str">
        <f t="shared" si="108"/>
        <v>Date check - OK</v>
      </c>
      <c r="G2239" s="68"/>
      <c r="H2239" s="162" t="s">
        <v>279</v>
      </c>
      <c r="I2239" s="173">
        <v>150735.53351548137</v>
      </c>
      <c r="J2239" s="168">
        <f>IFERROR(MIN('MP Calculations'!$E$30/I2239,1),"-")</f>
        <v>0.24630200300931615</v>
      </c>
      <c r="K2239" s="12"/>
      <c r="L2239" s="159">
        <v>2.0186540000000002</v>
      </c>
      <c r="M2239" s="187" t="s">
        <v>280</v>
      </c>
      <c r="N2239" s="272">
        <v>192.78728599999999</v>
      </c>
      <c r="O2239" s="186">
        <f t="shared" si="109"/>
        <v>389.17082603304402</v>
      </c>
      <c r="P2239" s="186">
        <f t="shared" si="110"/>
        <v>95.85355396472886</v>
      </c>
      <c r="Q2239" s="215">
        <f>IF(P2239="-",0,P2239/(1+'General inputs'!$H$30)^'MP Calculations'!$C$40)</f>
        <v>212.9184455666778</v>
      </c>
    </row>
    <row r="2240" spans="3:17">
      <c r="C2240" s="159"/>
      <c r="D2240" s="165" t="s">
        <v>278</v>
      </c>
      <c r="E2240" s="162">
        <v>31170</v>
      </c>
      <c r="F2240" s="166" t="str">
        <f t="shared" si="108"/>
        <v>Date check - OK</v>
      </c>
      <c r="G2240" s="68"/>
      <c r="H2240" s="162" t="s">
        <v>279</v>
      </c>
      <c r="I2240" s="173">
        <v>150735.53351548137</v>
      </c>
      <c r="J2240" s="168">
        <f>IFERROR(MIN('MP Calculations'!$E$30/I2240,1),"-")</f>
        <v>0.24630200300931615</v>
      </c>
      <c r="K2240" s="12"/>
      <c r="L2240" s="159">
        <v>1.4587399999999999</v>
      </c>
      <c r="M2240" s="187" t="s">
        <v>280</v>
      </c>
      <c r="N2240" s="272">
        <v>192.78728599999999</v>
      </c>
      <c r="O2240" s="186">
        <f t="shared" si="109"/>
        <v>281.22652557964</v>
      </c>
      <c r="P2240" s="186">
        <f t="shared" si="110"/>
        <v>69.266656549616016</v>
      </c>
      <c r="Q2240" s="215">
        <f>IF(P2240="-",0,P2240/(1+'General inputs'!$H$30)^'MP Calculations'!$C$40)</f>
        <v>153.86126264626606</v>
      </c>
    </row>
    <row r="2241" spans="3:17">
      <c r="C2241" s="159"/>
      <c r="D2241" s="165" t="s">
        <v>278</v>
      </c>
      <c r="E2241" s="162">
        <v>31170</v>
      </c>
      <c r="F2241" s="166" t="str">
        <f t="shared" si="108"/>
        <v>Date check - OK</v>
      </c>
      <c r="G2241" s="68"/>
      <c r="H2241" s="162" t="s">
        <v>279</v>
      </c>
      <c r="I2241" s="173">
        <v>150735.53351548137</v>
      </c>
      <c r="J2241" s="168">
        <f>IFERROR(MIN('MP Calculations'!$E$30/I2241,1),"-")</f>
        <v>0.24630200300931615</v>
      </c>
      <c r="K2241" s="12"/>
      <c r="L2241" s="159">
        <v>69.578041999999996</v>
      </c>
      <c r="M2241" s="187" t="s">
        <v>280</v>
      </c>
      <c r="N2241" s="272">
        <v>192.78728599999999</v>
      </c>
      <c r="O2241" s="186">
        <f t="shared" si="109"/>
        <v>13413.76188237401</v>
      </c>
      <c r="P2241" s="186">
        <f t="shared" si="110"/>
        <v>3303.8364195187337</v>
      </c>
      <c r="Q2241" s="215">
        <f>IF(P2241="-",0,P2241/(1+'General inputs'!$H$30)^'MP Calculations'!$C$40)</f>
        <v>7338.7755148792312</v>
      </c>
    </row>
    <row r="2242" spans="3:17">
      <c r="C2242" s="159"/>
      <c r="D2242" s="165" t="s">
        <v>278</v>
      </c>
      <c r="E2242" s="162">
        <v>31170</v>
      </c>
      <c r="F2242" s="166" t="str">
        <f t="shared" ref="F2242:F2305" si="111">IF(E2242="","-",IF(OR(E2242&lt;$E$15,E2242&gt;$E$16),"ERROR - date outside of range","Date check - OK"))</f>
        <v>Date check - OK</v>
      </c>
      <c r="G2242" s="68"/>
      <c r="H2242" s="162" t="s">
        <v>279</v>
      </c>
      <c r="I2242" s="173">
        <v>150735.53351548137</v>
      </c>
      <c r="J2242" s="168">
        <f>IFERROR(MIN('MP Calculations'!$E$30/I2242,1),"-")</f>
        <v>0.24630200300931615</v>
      </c>
      <c r="K2242" s="12"/>
      <c r="L2242" s="159">
        <v>21.758937</v>
      </c>
      <c r="M2242" s="187" t="s">
        <v>280</v>
      </c>
      <c r="N2242" s="272">
        <v>192.78728599999999</v>
      </c>
      <c r="O2242" s="186">
        <f t="shared" ref="O2242:O2305" si="112">IF(N2242="","-",L2242*N2242)</f>
        <v>4194.8464104749819</v>
      </c>
      <c r="P2242" s="186">
        <f t="shared" ref="P2242:P2305" si="113">IF(O2242="-","-",IF(OR(E2242&lt;$E$15,E2242&gt;$E$16),0,O2242*J2242))</f>
        <v>1033.1990732164281</v>
      </c>
      <c r="Q2242" s="215">
        <f>IF(P2242="-",0,P2242/(1+'General inputs'!$H$30)^'MP Calculations'!$C$40)</f>
        <v>2295.0337419009261</v>
      </c>
    </row>
    <row r="2243" spans="3:17">
      <c r="C2243" s="159"/>
      <c r="D2243" s="165" t="s">
        <v>278</v>
      </c>
      <c r="E2243" s="162">
        <v>31170</v>
      </c>
      <c r="F2243" s="166" t="str">
        <f t="shared" si="111"/>
        <v>Date check - OK</v>
      </c>
      <c r="G2243" s="68"/>
      <c r="H2243" s="162" t="s">
        <v>279</v>
      </c>
      <c r="I2243" s="173">
        <v>150735.53351548137</v>
      </c>
      <c r="J2243" s="168">
        <f>IFERROR(MIN('MP Calculations'!$E$30/I2243,1),"-")</f>
        <v>0.24630200300931615</v>
      </c>
      <c r="K2243" s="12"/>
      <c r="L2243" s="159">
        <v>32.941699</v>
      </c>
      <c r="M2243" s="187" t="s">
        <v>280</v>
      </c>
      <c r="N2243" s="272">
        <v>192.78728599999999</v>
      </c>
      <c r="O2243" s="186">
        <f t="shared" si="112"/>
        <v>6350.7407464389134</v>
      </c>
      <c r="P2243" s="186">
        <f t="shared" si="113"/>
        <v>1564.200166440784</v>
      </c>
      <c r="Q2243" s="215">
        <f>IF(P2243="-",0,P2243/(1+'General inputs'!$H$30)^'MP Calculations'!$C$40)</f>
        <v>3474.5406322259209</v>
      </c>
    </row>
    <row r="2244" spans="3:17">
      <c r="C2244" s="159"/>
      <c r="D2244" s="165" t="s">
        <v>278</v>
      </c>
      <c r="E2244" s="162">
        <v>31170</v>
      </c>
      <c r="F2244" s="166" t="str">
        <f t="shared" si="111"/>
        <v>Date check - OK</v>
      </c>
      <c r="G2244" s="68"/>
      <c r="H2244" s="162" t="s">
        <v>279</v>
      </c>
      <c r="I2244" s="173">
        <v>150735.53351548137</v>
      </c>
      <c r="J2244" s="168">
        <f>IFERROR(MIN('MP Calculations'!$E$30/I2244,1),"-")</f>
        <v>0.24630200300931615</v>
      </c>
      <c r="K2244" s="12"/>
      <c r="L2244" s="159">
        <v>71.568983000000003</v>
      </c>
      <c r="M2244" s="187" t="s">
        <v>280</v>
      </c>
      <c r="N2244" s="272">
        <v>192.78728599999999</v>
      </c>
      <c r="O2244" s="186">
        <f t="shared" si="112"/>
        <v>13797.589994350139</v>
      </c>
      <c r="P2244" s="186">
        <f t="shared" si="113"/>
        <v>3398.3740523097385</v>
      </c>
      <c r="Q2244" s="215">
        <f>IF(P2244="-",0,P2244/(1+'General inputs'!$H$30)^'MP Calculations'!$C$40)</f>
        <v>7548.7709192105185</v>
      </c>
    </row>
    <row r="2245" spans="3:17">
      <c r="C2245" s="159"/>
      <c r="D2245" s="165" t="s">
        <v>278</v>
      </c>
      <c r="E2245" s="162">
        <v>31170</v>
      </c>
      <c r="F2245" s="166" t="str">
        <f t="shared" si="111"/>
        <v>Date check - OK</v>
      </c>
      <c r="G2245" s="68"/>
      <c r="H2245" s="162" t="s">
        <v>279</v>
      </c>
      <c r="I2245" s="173">
        <v>150735.53351548137</v>
      </c>
      <c r="J2245" s="168">
        <f>IFERROR(MIN('MP Calculations'!$E$30/I2245,1),"-")</f>
        <v>0.24630200300931615</v>
      </c>
      <c r="K2245" s="12"/>
      <c r="L2245" s="159">
        <v>7.4978850000000001</v>
      </c>
      <c r="M2245" s="187" t="s">
        <v>280</v>
      </c>
      <c r="N2245" s="272">
        <v>192.78728599999999</v>
      </c>
      <c r="O2245" s="186">
        <f t="shared" si="112"/>
        <v>1445.4968998901099</v>
      </c>
      <c r="P2245" s="186">
        <f t="shared" si="113"/>
        <v>356.02878178669101</v>
      </c>
      <c r="Q2245" s="215">
        <f>IF(P2245="-",0,P2245/(1+'General inputs'!$H$30)^'MP Calculations'!$C$40)</f>
        <v>790.84281864931279</v>
      </c>
    </row>
    <row r="2246" spans="3:17">
      <c r="C2246" s="159"/>
      <c r="D2246" s="165" t="s">
        <v>278</v>
      </c>
      <c r="E2246" s="162">
        <v>31170</v>
      </c>
      <c r="F2246" s="166" t="str">
        <f t="shared" si="111"/>
        <v>Date check - OK</v>
      </c>
      <c r="G2246" s="68"/>
      <c r="H2246" s="162" t="s">
        <v>279</v>
      </c>
      <c r="I2246" s="173">
        <v>150735.53351548137</v>
      </c>
      <c r="J2246" s="168">
        <f>IFERROR(MIN('MP Calculations'!$E$30/I2246,1),"-")</f>
        <v>0.24630200300931615</v>
      </c>
      <c r="K2246" s="12"/>
      <c r="L2246" s="159">
        <v>6.5145939999999998</v>
      </c>
      <c r="M2246" s="187" t="s">
        <v>280</v>
      </c>
      <c r="N2246" s="272">
        <v>192.78728599999999</v>
      </c>
      <c r="O2246" s="186">
        <f t="shared" si="112"/>
        <v>1255.9308966518838</v>
      </c>
      <c r="P2246" s="186">
        <f t="shared" si="113"/>
        <v>309.33829548664539</v>
      </c>
      <c r="Q2246" s="215">
        <f>IF(P2246="-",0,P2246/(1+'General inputs'!$H$30)^'MP Calculations'!$C$40)</f>
        <v>687.12975476629742</v>
      </c>
    </row>
    <row r="2247" spans="3:17">
      <c r="C2247" s="159"/>
      <c r="D2247" s="165" t="s">
        <v>278</v>
      </c>
      <c r="E2247" s="162">
        <v>31170</v>
      </c>
      <c r="F2247" s="166" t="str">
        <f t="shared" si="111"/>
        <v>Date check - OK</v>
      </c>
      <c r="G2247" s="68"/>
      <c r="H2247" s="162" t="s">
        <v>279</v>
      </c>
      <c r="I2247" s="173">
        <v>150735.53351548137</v>
      </c>
      <c r="J2247" s="168">
        <f>IFERROR(MIN('MP Calculations'!$E$30/I2247,1),"-")</f>
        <v>0.24630200300931615</v>
      </c>
      <c r="K2247" s="12"/>
      <c r="L2247" s="159">
        <v>14.103564</v>
      </c>
      <c r="M2247" s="187" t="s">
        <v>280</v>
      </c>
      <c r="N2247" s="272">
        <v>192.78728599999999</v>
      </c>
      <c r="O2247" s="186">
        <f t="shared" si="112"/>
        <v>2718.9878264873041</v>
      </c>
      <c r="P2247" s="186">
        <f t="shared" si="113"/>
        <v>669.69214782176994</v>
      </c>
      <c r="Q2247" s="215">
        <f>IF(P2247="-",0,P2247/(1+'General inputs'!$H$30)^'MP Calculations'!$C$40)</f>
        <v>1487.579805073161</v>
      </c>
    </row>
    <row r="2248" spans="3:17">
      <c r="C2248" s="159"/>
      <c r="D2248" s="165" t="s">
        <v>278</v>
      </c>
      <c r="E2248" s="162">
        <v>31170</v>
      </c>
      <c r="F2248" s="166" t="str">
        <f t="shared" si="111"/>
        <v>Date check - OK</v>
      </c>
      <c r="G2248" s="68"/>
      <c r="H2248" s="162" t="s">
        <v>279</v>
      </c>
      <c r="I2248" s="173">
        <v>150735.53351548137</v>
      </c>
      <c r="J2248" s="168">
        <f>IFERROR(MIN('MP Calculations'!$E$30/I2248,1),"-")</f>
        <v>0.24630200300931615</v>
      </c>
      <c r="K2248" s="12"/>
      <c r="L2248" s="159">
        <v>17.384715</v>
      </c>
      <c r="M2248" s="187" t="s">
        <v>280</v>
      </c>
      <c r="N2248" s="272">
        <v>192.78728599999999</v>
      </c>
      <c r="O2248" s="186">
        <f t="shared" si="112"/>
        <v>3351.55202273349</v>
      </c>
      <c r="P2248" s="186">
        <f t="shared" si="113"/>
        <v>825.49397638918367</v>
      </c>
      <c r="Q2248" s="215">
        <f>IF(P2248="-",0,P2248/(1+'General inputs'!$H$30)^'MP Calculations'!$C$40)</f>
        <v>1833.6606939176831</v>
      </c>
    </row>
    <row r="2249" spans="3:17">
      <c r="C2249" s="159"/>
      <c r="D2249" s="165" t="s">
        <v>278</v>
      </c>
      <c r="E2249" s="162">
        <v>31170</v>
      </c>
      <c r="F2249" s="166" t="str">
        <f t="shared" si="111"/>
        <v>Date check - OK</v>
      </c>
      <c r="G2249" s="68"/>
      <c r="H2249" s="162" t="s">
        <v>279</v>
      </c>
      <c r="I2249" s="173">
        <v>150735.53351548137</v>
      </c>
      <c r="J2249" s="168">
        <f>IFERROR(MIN('MP Calculations'!$E$30/I2249,1),"-")</f>
        <v>0.24630200300931615</v>
      </c>
      <c r="K2249" s="12"/>
      <c r="L2249" s="159">
        <v>12.135695</v>
      </c>
      <c r="M2249" s="187" t="s">
        <v>280</v>
      </c>
      <c r="N2249" s="272">
        <v>192.78728599999999</v>
      </c>
      <c r="O2249" s="186">
        <f t="shared" si="112"/>
        <v>2339.6077027737701</v>
      </c>
      <c r="P2249" s="186">
        <f t="shared" si="113"/>
        <v>576.25006344920439</v>
      </c>
      <c r="Q2249" s="215">
        <f>IF(P2249="-",0,P2249/(1+'General inputs'!$H$30)^'MP Calculations'!$C$40)</f>
        <v>1280.0179303988223</v>
      </c>
    </row>
    <row r="2250" spans="3:17">
      <c r="C2250" s="159"/>
      <c r="D2250" s="165" t="s">
        <v>278</v>
      </c>
      <c r="E2250" s="162">
        <v>31170</v>
      </c>
      <c r="F2250" s="166" t="str">
        <f t="shared" si="111"/>
        <v>Date check - OK</v>
      </c>
      <c r="G2250" s="68"/>
      <c r="H2250" s="162" t="s">
        <v>279</v>
      </c>
      <c r="I2250" s="173">
        <v>150735.53351548137</v>
      </c>
      <c r="J2250" s="168">
        <f>IFERROR(MIN('MP Calculations'!$E$30/I2250,1),"-")</f>
        <v>0.24630200300931615</v>
      </c>
      <c r="K2250" s="12"/>
      <c r="L2250" s="159">
        <v>6.3561529999999999</v>
      </c>
      <c r="M2250" s="187" t="s">
        <v>280</v>
      </c>
      <c r="N2250" s="272">
        <v>192.78728599999999</v>
      </c>
      <c r="O2250" s="186">
        <f t="shared" si="112"/>
        <v>1225.3854862707581</v>
      </c>
      <c r="P2250" s="186">
        <f t="shared" si="113"/>
        <v>301.81489972703258</v>
      </c>
      <c r="Q2250" s="215">
        <f>IF(P2250="-",0,P2250/(1+'General inputs'!$H$30)^'MP Calculations'!$C$40)</f>
        <v>670.41811848091641</v>
      </c>
    </row>
    <row r="2251" spans="3:17">
      <c r="C2251" s="159"/>
      <c r="D2251" s="165" t="s">
        <v>278</v>
      </c>
      <c r="E2251" s="162">
        <v>31177</v>
      </c>
      <c r="F2251" s="166" t="str">
        <f t="shared" si="111"/>
        <v>Date check - OK</v>
      </c>
      <c r="G2251" s="68"/>
      <c r="H2251" s="162" t="s">
        <v>279</v>
      </c>
      <c r="I2251" s="173">
        <v>150735.53351548137</v>
      </c>
      <c r="J2251" s="168">
        <f>IFERROR(MIN('MP Calculations'!$E$30/I2251,1),"-")</f>
        <v>0.24630200300931615</v>
      </c>
      <c r="K2251" s="12"/>
      <c r="L2251" s="159">
        <v>42.340750999999997</v>
      </c>
      <c r="M2251" s="187" t="s">
        <v>280</v>
      </c>
      <c r="N2251" s="272">
        <v>192.78728599999999</v>
      </c>
      <c r="O2251" s="186">
        <f t="shared" si="112"/>
        <v>8162.7584724917851</v>
      </c>
      <c r="P2251" s="186">
        <f t="shared" si="113"/>
        <v>2010.5037618559925</v>
      </c>
      <c r="Q2251" s="215">
        <f>IF(P2251="-",0,P2251/(1+'General inputs'!$H$30)^'MP Calculations'!$C$40)</f>
        <v>4465.9099018681545</v>
      </c>
    </row>
    <row r="2252" spans="3:17">
      <c r="C2252" s="159"/>
      <c r="D2252" s="165" t="s">
        <v>278</v>
      </c>
      <c r="E2252" s="162">
        <v>31177</v>
      </c>
      <c r="F2252" s="166" t="str">
        <f t="shared" si="111"/>
        <v>Date check - OK</v>
      </c>
      <c r="G2252" s="68"/>
      <c r="H2252" s="162" t="s">
        <v>279</v>
      </c>
      <c r="I2252" s="173">
        <v>150735.53351548137</v>
      </c>
      <c r="J2252" s="168">
        <f>IFERROR(MIN('MP Calculations'!$E$30/I2252,1),"-")</f>
        <v>0.24630200300931615</v>
      </c>
      <c r="K2252" s="12"/>
      <c r="L2252" s="159">
        <v>30.230979999999999</v>
      </c>
      <c r="M2252" s="187" t="s">
        <v>280</v>
      </c>
      <c r="N2252" s="272">
        <v>192.78728599999999</v>
      </c>
      <c r="O2252" s="186">
        <f t="shared" si="112"/>
        <v>5828.1485873202801</v>
      </c>
      <c r="P2252" s="186">
        <f t="shared" si="113"/>
        <v>1435.4846708929012</v>
      </c>
      <c r="Q2252" s="215">
        <f>IF(P2252="-",0,P2252/(1+'General inputs'!$H$30)^'MP Calculations'!$C$40)</f>
        <v>3188.6263171188948</v>
      </c>
    </row>
    <row r="2253" spans="3:17">
      <c r="C2253" s="159"/>
      <c r="D2253" s="165" t="s">
        <v>278</v>
      </c>
      <c r="E2253" s="162">
        <v>31177</v>
      </c>
      <c r="F2253" s="166" t="str">
        <f t="shared" si="111"/>
        <v>Date check - OK</v>
      </c>
      <c r="G2253" s="68"/>
      <c r="H2253" s="162" t="s">
        <v>279</v>
      </c>
      <c r="I2253" s="173">
        <v>150735.53351548137</v>
      </c>
      <c r="J2253" s="168">
        <f>IFERROR(MIN('MP Calculations'!$E$30/I2253,1),"-")</f>
        <v>0.24630200300931615</v>
      </c>
      <c r="K2253" s="12"/>
      <c r="L2253" s="159">
        <v>30.052674</v>
      </c>
      <c r="M2253" s="187" t="s">
        <v>280</v>
      </c>
      <c r="N2253" s="272">
        <v>192.78728599999999</v>
      </c>
      <c r="O2253" s="186">
        <f t="shared" si="112"/>
        <v>5793.7734575027634</v>
      </c>
      <c r="P2253" s="186">
        <f t="shared" si="113"/>
        <v>1427.0180075651417</v>
      </c>
      <c r="Q2253" s="215">
        <f>IF(P2253="-",0,P2253/(1+'General inputs'!$H$30)^'MP Calculations'!$C$40)</f>
        <v>3169.8194109550782</v>
      </c>
    </row>
    <row r="2254" spans="3:17">
      <c r="C2254" s="159"/>
      <c r="D2254" s="165" t="s">
        <v>278</v>
      </c>
      <c r="E2254" s="162">
        <v>31177</v>
      </c>
      <c r="F2254" s="166" t="str">
        <f t="shared" si="111"/>
        <v>Date check - OK</v>
      </c>
      <c r="G2254" s="68"/>
      <c r="H2254" s="162" t="s">
        <v>279</v>
      </c>
      <c r="I2254" s="173">
        <v>150735.53351548137</v>
      </c>
      <c r="J2254" s="168">
        <f>IFERROR(MIN('MP Calculations'!$E$30/I2254,1),"-")</f>
        <v>0.24630200300931615</v>
      </c>
      <c r="K2254" s="12"/>
      <c r="L2254" s="159">
        <v>3.1346630000000002</v>
      </c>
      <c r="M2254" s="187" t="s">
        <v>280</v>
      </c>
      <c r="N2254" s="272">
        <v>192.78728599999999</v>
      </c>
      <c r="O2254" s="186">
        <f t="shared" si="112"/>
        <v>604.32317229461808</v>
      </c>
      <c r="P2254" s="186">
        <f t="shared" si="113"/>
        <v>148.8460078011085</v>
      </c>
      <c r="Q2254" s="215">
        <f>IF(P2254="-",0,P2254/(1+'General inputs'!$H$30)^'MP Calculations'!$C$40)</f>
        <v>330.63000065161191</v>
      </c>
    </row>
    <row r="2255" spans="3:17">
      <c r="C2255" s="159"/>
      <c r="D2255" s="165" t="s">
        <v>278</v>
      </c>
      <c r="E2255" s="162">
        <v>31177</v>
      </c>
      <c r="F2255" s="166" t="str">
        <f t="shared" si="111"/>
        <v>Date check - OK</v>
      </c>
      <c r="G2255" s="68"/>
      <c r="H2255" s="162" t="s">
        <v>279</v>
      </c>
      <c r="I2255" s="173">
        <v>150735.53351548137</v>
      </c>
      <c r="J2255" s="168">
        <f>IFERROR(MIN('MP Calculations'!$E$30/I2255,1),"-")</f>
        <v>0.24630200300931615</v>
      </c>
      <c r="K2255" s="12"/>
      <c r="L2255" s="159">
        <v>16.699736999999999</v>
      </c>
      <c r="M2255" s="187" t="s">
        <v>280</v>
      </c>
      <c r="N2255" s="272">
        <v>192.78728599999999</v>
      </c>
      <c r="O2255" s="186">
        <f t="shared" si="112"/>
        <v>3219.4969731437818</v>
      </c>
      <c r="P2255" s="186">
        <f t="shared" si="113"/>
        <v>792.96855316774395</v>
      </c>
      <c r="Q2255" s="215">
        <f>IF(P2255="-",0,P2255/(1+'General inputs'!$H$30)^'MP Calculations'!$C$40)</f>
        <v>1761.4123289143829</v>
      </c>
    </row>
    <row r="2256" spans="3:17">
      <c r="C2256" s="159"/>
      <c r="D2256" s="165" t="s">
        <v>278</v>
      </c>
      <c r="E2256" s="162">
        <v>31177</v>
      </c>
      <c r="F2256" s="166" t="str">
        <f t="shared" si="111"/>
        <v>Date check - OK</v>
      </c>
      <c r="G2256" s="68"/>
      <c r="H2256" s="162" t="s">
        <v>279</v>
      </c>
      <c r="I2256" s="173">
        <v>150735.53351548137</v>
      </c>
      <c r="J2256" s="168">
        <f>IFERROR(MIN('MP Calculations'!$E$30/I2256,1),"-")</f>
        <v>0.24630200300931615</v>
      </c>
      <c r="K2256" s="12"/>
      <c r="L2256" s="159">
        <v>13.224962</v>
      </c>
      <c r="M2256" s="187" t="s">
        <v>280</v>
      </c>
      <c r="N2256" s="272">
        <v>192.78728599999999</v>
      </c>
      <c r="O2256" s="186">
        <f t="shared" si="112"/>
        <v>2549.6045314331318</v>
      </c>
      <c r="P2256" s="186">
        <f t="shared" si="113"/>
        <v>627.97270297360933</v>
      </c>
      <c r="Q2256" s="215">
        <f>IF(P2256="-",0,P2256/(1+'General inputs'!$H$30)^'MP Calculations'!$C$40)</f>
        <v>1394.9088609134512</v>
      </c>
    </row>
    <row r="2257" spans="3:17">
      <c r="C2257" s="159"/>
      <c r="D2257" s="165" t="s">
        <v>278</v>
      </c>
      <c r="E2257" s="162">
        <v>31177</v>
      </c>
      <c r="F2257" s="166" t="str">
        <f t="shared" si="111"/>
        <v>Date check - OK</v>
      </c>
      <c r="G2257" s="68"/>
      <c r="H2257" s="162" t="s">
        <v>279</v>
      </c>
      <c r="I2257" s="173">
        <v>150735.53351548137</v>
      </c>
      <c r="J2257" s="168">
        <f>IFERROR(MIN('MP Calculations'!$E$30/I2257,1),"-")</f>
        <v>0.24630200300931615</v>
      </c>
      <c r="K2257" s="12"/>
      <c r="L2257" s="159">
        <v>22.560164</v>
      </c>
      <c r="M2257" s="187" t="s">
        <v>280</v>
      </c>
      <c r="N2257" s="272">
        <v>192.78728599999999</v>
      </c>
      <c r="O2257" s="186">
        <f t="shared" si="112"/>
        <v>4349.3127892749044</v>
      </c>
      <c r="P2257" s="186">
        <f t="shared" si="113"/>
        <v>1071.2444517124447</v>
      </c>
      <c r="Q2257" s="215">
        <f>IF(P2257="-",0,P2257/(1+'General inputs'!$H$30)^'MP Calculations'!$C$40)</f>
        <v>2379.543522866883</v>
      </c>
    </row>
    <row r="2258" spans="3:17">
      <c r="C2258" s="159"/>
      <c r="D2258" s="165" t="s">
        <v>278</v>
      </c>
      <c r="E2258" s="162">
        <v>31177</v>
      </c>
      <c r="F2258" s="166" t="str">
        <f t="shared" si="111"/>
        <v>Date check - OK</v>
      </c>
      <c r="G2258" s="68"/>
      <c r="H2258" s="162" t="s">
        <v>279</v>
      </c>
      <c r="I2258" s="173">
        <v>150735.53351548137</v>
      </c>
      <c r="J2258" s="168">
        <f>IFERROR(MIN('MP Calculations'!$E$30/I2258,1),"-")</f>
        <v>0.24630200300931615</v>
      </c>
      <c r="K2258" s="12"/>
      <c r="L2258" s="159">
        <v>22.378326000000001</v>
      </c>
      <c r="M2258" s="187" t="s">
        <v>280</v>
      </c>
      <c r="N2258" s="272">
        <v>192.78728599999999</v>
      </c>
      <c r="O2258" s="186">
        <f t="shared" si="112"/>
        <v>4314.2567347632357</v>
      </c>
      <c r="P2258" s="186">
        <f t="shared" si="113"/>
        <v>1062.610075268617</v>
      </c>
      <c r="Q2258" s="215">
        <f>IF(P2258="-",0,P2258/(1+'General inputs'!$H$30)^'MP Calculations'!$C$40)</f>
        <v>2360.3640774022547</v>
      </c>
    </row>
    <row r="2259" spans="3:17">
      <c r="C2259" s="159"/>
      <c r="D2259" s="165" t="s">
        <v>278</v>
      </c>
      <c r="E2259" s="162">
        <v>31177</v>
      </c>
      <c r="F2259" s="166" t="str">
        <f t="shared" si="111"/>
        <v>Date check - OK</v>
      </c>
      <c r="G2259" s="68"/>
      <c r="H2259" s="162" t="s">
        <v>279</v>
      </c>
      <c r="I2259" s="173">
        <v>150735.53351548137</v>
      </c>
      <c r="J2259" s="168">
        <f>IFERROR(MIN('MP Calculations'!$E$30/I2259,1),"-")</f>
        <v>0.24630200300931615</v>
      </c>
      <c r="K2259" s="12"/>
      <c r="L2259" s="159">
        <v>19.594722999999998</v>
      </c>
      <c r="M2259" s="187" t="s">
        <v>280</v>
      </c>
      <c r="N2259" s="272">
        <v>192.78728599999999</v>
      </c>
      <c r="O2259" s="186">
        <f t="shared" si="112"/>
        <v>3777.6134670917777</v>
      </c>
      <c r="P2259" s="186">
        <f t="shared" si="113"/>
        <v>930.43376353967221</v>
      </c>
      <c r="Q2259" s="215">
        <f>IF(P2259="-",0,P2259/(1+'General inputs'!$H$30)^'MP Calculations'!$C$40)</f>
        <v>2066.7622893619359</v>
      </c>
    </row>
    <row r="2260" spans="3:17">
      <c r="C2260" s="159"/>
      <c r="D2260" s="165" t="s">
        <v>278</v>
      </c>
      <c r="E2260" s="162">
        <v>31177</v>
      </c>
      <c r="F2260" s="166" t="str">
        <f t="shared" si="111"/>
        <v>Date check - OK</v>
      </c>
      <c r="G2260" s="68"/>
      <c r="H2260" s="162" t="s">
        <v>279</v>
      </c>
      <c r="I2260" s="173">
        <v>150735.53351548137</v>
      </c>
      <c r="J2260" s="168">
        <f>IFERROR(MIN('MP Calculations'!$E$30/I2260,1),"-")</f>
        <v>0.24630200300931615</v>
      </c>
      <c r="K2260" s="12"/>
      <c r="L2260" s="159">
        <v>1.7498990000000001</v>
      </c>
      <c r="M2260" s="187" t="s">
        <v>280</v>
      </c>
      <c r="N2260" s="272">
        <v>192.78728599999999</v>
      </c>
      <c r="O2260" s="186">
        <f t="shared" si="112"/>
        <v>337.35827898411401</v>
      </c>
      <c r="P2260" s="186">
        <f t="shared" si="113"/>
        <v>83.092019845562973</v>
      </c>
      <c r="Q2260" s="215">
        <f>IF(P2260="-",0,P2260/(1+'General inputs'!$H$30)^'MP Calculations'!$C$40)</f>
        <v>184.57139013356621</v>
      </c>
    </row>
    <row r="2261" spans="3:17">
      <c r="C2261" s="159"/>
      <c r="D2261" s="165" t="s">
        <v>291</v>
      </c>
      <c r="E2261" s="162">
        <v>31222</v>
      </c>
      <c r="F2261" s="166" t="str">
        <f t="shared" si="111"/>
        <v>Date check - OK</v>
      </c>
      <c r="G2261" s="68"/>
      <c r="H2261" s="162" t="s">
        <v>279</v>
      </c>
      <c r="I2261" s="173">
        <v>150735.53351548137</v>
      </c>
      <c r="J2261" s="168">
        <f>IFERROR(MIN('MP Calculations'!$E$30/I2261,1),"-")</f>
        <v>0.24630200300931615</v>
      </c>
      <c r="K2261" s="12"/>
      <c r="L2261" s="159">
        <v>26.355008999999999</v>
      </c>
      <c r="M2261" s="187" t="s">
        <v>280</v>
      </c>
      <c r="N2261" s="272">
        <v>297.51652200000001</v>
      </c>
      <c r="O2261" s="186">
        <f t="shared" si="112"/>
        <v>7841.0506149586981</v>
      </c>
      <c r="P2261" s="186">
        <f t="shared" si="113"/>
        <v>1931.2664721617575</v>
      </c>
      <c r="Q2261" s="215">
        <f>IF(P2261="-",0,P2261/(1+'General inputs'!$H$30)^'MP Calculations'!$C$40)</f>
        <v>4289.9009814391729</v>
      </c>
    </row>
    <row r="2262" spans="3:17">
      <c r="C2262" s="159"/>
      <c r="D2262" s="165" t="s">
        <v>291</v>
      </c>
      <c r="E2262" s="162">
        <v>31222</v>
      </c>
      <c r="F2262" s="166" t="str">
        <f t="shared" si="111"/>
        <v>Date check - OK</v>
      </c>
      <c r="G2262" s="68"/>
      <c r="H2262" s="162" t="s">
        <v>279</v>
      </c>
      <c r="I2262" s="173">
        <v>150735.53351548137</v>
      </c>
      <c r="J2262" s="168">
        <f>IFERROR(MIN('MP Calculations'!$E$30/I2262,1),"-")</f>
        <v>0.24630200300931615</v>
      </c>
      <c r="K2262" s="12"/>
      <c r="L2262" s="159">
        <v>2.1172420000000001</v>
      </c>
      <c r="M2262" s="187" t="s">
        <v>280</v>
      </c>
      <c r="N2262" s="272">
        <v>297.51652200000001</v>
      </c>
      <c r="O2262" s="186">
        <f t="shared" si="112"/>
        <v>629.91447607232408</v>
      </c>
      <c r="P2262" s="186">
        <f t="shared" si="113"/>
        <v>155.14919718117739</v>
      </c>
      <c r="Q2262" s="215">
        <f>IF(P2262="-",0,P2262/(1+'General inputs'!$H$30)^'MP Calculations'!$C$40)</f>
        <v>344.63120592158549</v>
      </c>
    </row>
    <row r="2263" spans="3:17">
      <c r="C2263" s="159"/>
      <c r="D2263" s="165" t="s">
        <v>292</v>
      </c>
      <c r="E2263" s="162">
        <v>31222</v>
      </c>
      <c r="F2263" s="166" t="str">
        <f t="shared" si="111"/>
        <v>Date check - OK</v>
      </c>
      <c r="G2263" s="68"/>
      <c r="H2263" s="162" t="s">
        <v>279</v>
      </c>
      <c r="I2263" s="173">
        <v>150735.53351548137</v>
      </c>
      <c r="J2263" s="168">
        <f>IFERROR(MIN('MP Calculations'!$E$30/I2263,1),"-")</f>
        <v>0.24630200300931615</v>
      </c>
      <c r="K2263" s="12"/>
      <c r="L2263" s="159">
        <v>15.917669</v>
      </c>
      <c r="M2263" s="187" t="s">
        <v>280</v>
      </c>
      <c r="N2263" s="272">
        <v>560.03424299999995</v>
      </c>
      <c r="O2263" s="186">
        <f t="shared" si="112"/>
        <v>8914.4397087395664</v>
      </c>
      <c r="P2263" s="186">
        <f t="shared" si="113"/>
        <v>2195.6443559683403</v>
      </c>
      <c r="Q2263" s="215">
        <f>IF(P2263="-",0,P2263/(1+'General inputs'!$H$30)^'MP Calculations'!$C$40)</f>
        <v>4877.1606680546392</v>
      </c>
    </row>
    <row r="2264" spans="3:17">
      <c r="C2264" s="159"/>
      <c r="D2264" s="165" t="s">
        <v>291</v>
      </c>
      <c r="E2264" s="162">
        <v>31222</v>
      </c>
      <c r="F2264" s="166" t="str">
        <f t="shared" si="111"/>
        <v>Date check - OK</v>
      </c>
      <c r="G2264" s="68"/>
      <c r="H2264" s="162" t="s">
        <v>279</v>
      </c>
      <c r="I2264" s="173">
        <v>150735.53351548137</v>
      </c>
      <c r="J2264" s="168">
        <f>IFERROR(MIN('MP Calculations'!$E$30/I2264,1),"-")</f>
        <v>0.24630200300931615</v>
      </c>
      <c r="K2264" s="12"/>
      <c r="L2264" s="159">
        <v>3.9750899999999998</v>
      </c>
      <c r="M2264" s="187" t="s">
        <v>280</v>
      </c>
      <c r="N2264" s="272">
        <v>297.51652200000001</v>
      </c>
      <c r="O2264" s="186">
        <f t="shared" si="112"/>
        <v>1182.6549514369799</v>
      </c>
      <c r="P2264" s="186">
        <f t="shared" si="113"/>
        <v>291.29028340781366</v>
      </c>
      <c r="Q2264" s="215">
        <f>IF(P2264="-",0,P2264/(1+'General inputs'!$H$30)^'MP Calculations'!$C$40)</f>
        <v>647.03990396319114</v>
      </c>
    </row>
    <row r="2265" spans="3:17">
      <c r="C2265" s="159"/>
      <c r="D2265" s="165" t="s">
        <v>292</v>
      </c>
      <c r="E2265" s="162">
        <v>31222</v>
      </c>
      <c r="F2265" s="166" t="str">
        <f t="shared" si="111"/>
        <v>Date check - OK</v>
      </c>
      <c r="G2265" s="68"/>
      <c r="H2265" s="162" t="s">
        <v>279</v>
      </c>
      <c r="I2265" s="173">
        <v>150735.53351548137</v>
      </c>
      <c r="J2265" s="168">
        <f>IFERROR(MIN('MP Calculations'!$E$30/I2265,1),"-")</f>
        <v>0.24630200300931615</v>
      </c>
      <c r="K2265" s="12"/>
      <c r="L2265" s="159">
        <v>3.5580609999999999</v>
      </c>
      <c r="M2265" s="187" t="s">
        <v>280</v>
      </c>
      <c r="N2265" s="272">
        <v>560.03424299999995</v>
      </c>
      <c r="O2265" s="186">
        <f t="shared" si="112"/>
        <v>1992.6359986828227</v>
      </c>
      <c r="P2265" s="186">
        <f t="shared" si="113"/>
        <v>490.79023774404828</v>
      </c>
      <c r="Q2265" s="215">
        <f>IF(P2265="-",0,P2265/(1+'General inputs'!$H$30)^'MP Calculations'!$C$40)</f>
        <v>1090.1869591420173</v>
      </c>
    </row>
    <row r="2266" spans="3:17">
      <c r="C2266" s="159"/>
      <c r="D2266" s="165" t="s">
        <v>291</v>
      </c>
      <c r="E2266" s="162">
        <v>31222</v>
      </c>
      <c r="F2266" s="166" t="str">
        <f t="shared" si="111"/>
        <v>Date check - OK</v>
      </c>
      <c r="G2266" s="68"/>
      <c r="H2266" s="162" t="s">
        <v>279</v>
      </c>
      <c r="I2266" s="173">
        <v>150735.53351548137</v>
      </c>
      <c r="J2266" s="168">
        <f>IFERROR(MIN('MP Calculations'!$E$30/I2266,1),"-")</f>
        <v>0.24630200300931615</v>
      </c>
      <c r="K2266" s="12"/>
      <c r="L2266" s="159">
        <v>0.91346000000000005</v>
      </c>
      <c r="M2266" s="187" t="s">
        <v>280</v>
      </c>
      <c r="N2266" s="272">
        <v>297.51652200000001</v>
      </c>
      <c r="O2266" s="186">
        <f t="shared" si="112"/>
        <v>271.76944218612005</v>
      </c>
      <c r="P2266" s="186">
        <f t="shared" si="113"/>
        <v>66.937357967165909</v>
      </c>
      <c r="Q2266" s="215">
        <f>IF(P2266="-",0,P2266/(1+'General inputs'!$H$30)^'MP Calculations'!$C$40)</f>
        <v>148.6872173143795</v>
      </c>
    </row>
    <row r="2267" spans="3:17">
      <c r="C2267" s="159"/>
      <c r="D2267" s="165" t="s">
        <v>291</v>
      </c>
      <c r="E2267" s="162">
        <v>31222</v>
      </c>
      <c r="F2267" s="166" t="str">
        <f t="shared" si="111"/>
        <v>Date check - OK</v>
      </c>
      <c r="G2267" s="68"/>
      <c r="H2267" s="162" t="s">
        <v>279</v>
      </c>
      <c r="I2267" s="173">
        <v>150735.53351548137</v>
      </c>
      <c r="J2267" s="168">
        <f>IFERROR(MIN('MP Calculations'!$E$30/I2267,1),"-")</f>
        <v>0.24630200300931615</v>
      </c>
      <c r="K2267" s="12"/>
      <c r="L2267" s="159">
        <v>7.0583429999999998</v>
      </c>
      <c r="M2267" s="187" t="s">
        <v>280</v>
      </c>
      <c r="N2267" s="272">
        <v>297.51652200000001</v>
      </c>
      <c r="O2267" s="186">
        <f t="shared" si="112"/>
        <v>2099.9736604430459</v>
      </c>
      <c r="P2267" s="186">
        <f t="shared" si="113"/>
        <v>517.22771883392772</v>
      </c>
      <c r="Q2267" s="215">
        <f>IF(P2267="-",0,P2267/(1+'General inputs'!$H$30)^'MP Calculations'!$C$40)</f>
        <v>1148.9122452219353</v>
      </c>
    </row>
    <row r="2268" spans="3:17">
      <c r="C2268" s="159"/>
      <c r="D2268" s="165" t="s">
        <v>291</v>
      </c>
      <c r="E2268" s="162">
        <v>31222</v>
      </c>
      <c r="F2268" s="166" t="str">
        <f t="shared" si="111"/>
        <v>Date check - OK</v>
      </c>
      <c r="G2268" s="68"/>
      <c r="H2268" s="162" t="s">
        <v>279</v>
      </c>
      <c r="I2268" s="173">
        <v>150735.53351548137</v>
      </c>
      <c r="J2268" s="168">
        <f>IFERROR(MIN('MP Calculations'!$E$30/I2268,1),"-")</f>
        <v>0.24630200300931615</v>
      </c>
      <c r="K2268" s="12"/>
      <c r="L2268" s="159">
        <v>0.992533</v>
      </c>
      <c r="M2268" s="187" t="s">
        <v>280</v>
      </c>
      <c r="N2268" s="272">
        <v>297.51652200000001</v>
      </c>
      <c r="O2268" s="186">
        <f t="shared" si="112"/>
        <v>295.29496613022599</v>
      </c>
      <c r="P2268" s="186">
        <f t="shared" si="113"/>
        <v>72.731741636442834</v>
      </c>
      <c r="Q2268" s="215">
        <f>IF(P2268="-",0,P2268/(1+'General inputs'!$H$30)^'MP Calculations'!$C$40)</f>
        <v>161.55821805299959</v>
      </c>
    </row>
    <row r="2269" spans="3:17">
      <c r="C2269" s="159"/>
      <c r="D2269" s="165" t="s">
        <v>291</v>
      </c>
      <c r="E2269" s="162">
        <v>31222</v>
      </c>
      <c r="F2269" s="166" t="str">
        <f t="shared" si="111"/>
        <v>Date check - OK</v>
      </c>
      <c r="G2269" s="68"/>
      <c r="H2269" s="162" t="s">
        <v>279</v>
      </c>
      <c r="I2269" s="173">
        <v>150735.53351548137</v>
      </c>
      <c r="J2269" s="168">
        <f>IFERROR(MIN('MP Calculations'!$E$30/I2269,1),"-")</f>
        <v>0.24630200300931615</v>
      </c>
      <c r="K2269" s="12"/>
      <c r="L2269" s="159">
        <v>1.2053149999999999</v>
      </c>
      <c r="M2269" s="187" t="s">
        <v>280</v>
      </c>
      <c r="N2269" s="272">
        <v>297.51652200000001</v>
      </c>
      <c r="O2269" s="186">
        <f t="shared" si="112"/>
        <v>358.60112671442999</v>
      </c>
      <c r="P2269" s="186">
        <f t="shared" si="113"/>
        <v>88.324175791161693</v>
      </c>
      <c r="Q2269" s="215">
        <f>IF(P2269="-",0,P2269/(1+'General inputs'!$H$30)^'MP Calculations'!$C$40)</f>
        <v>196.19352061095316</v>
      </c>
    </row>
    <row r="2270" spans="3:17">
      <c r="C2270" s="159"/>
      <c r="D2270" s="165" t="s">
        <v>282</v>
      </c>
      <c r="E2270" s="162">
        <v>31222</v>
      </c>
      <c r="F2270" s="166" t="str">
        <f t="shared" si="111"/>
        <v>Date check - OK</v>
      </c>
      <c r="G2270" s="68"/>
      <c r="H2270" s="162" t="s">
        <v>279</v>
      </c>
      <c r="I2270" s="173">
        <v>150735.53351548137</v>
      </c>
      <c r="J2270" s="168">
        <f>IFERROR(MIN('MP Calculations'!$E$30/I2270,1),"-")</f>
        <v>0.24630200300931615</v>
      </c>
      <c r="K2270" s="12"/>
      <c r="L2270" s="159">
        <v>1.2400850000000001</v>
      </c>
      <c r="M2270" s="187" t="s">
        <v>280</v>
      </c>
      <c r="N2270" s="272">
        <v>237.97403299999999</v>
      </c>
      <c r="O2270" s="186">
        <f t="shared" si="112"/>
        <v>295.10802871280504</v>
      </c>
      <c r="P2270" s="186">
        <f t="shared" si="113"/>
        <v>72.685698576094666</v>
      </c>
      <c r="Q2270" s="215">
        <f>IF(P2270="-",0,P2270/(1+'General inputs'!$H$30)^'MP Calculations'!$C$40)</f>
        <v>161.45594310926538</v>
      </c>
    </row>
    <row r="2271" spans="3:17">
      <c r="C2271" s="159"/>
      <c r="D2271" s="165" t="s">
        <v>292</v>
      </c>
      <c r="E2271" s="162">
        <v>31222</v>
      </c>
      <c r="F2271" s="166" t="str">
        <f t="shared" si="111"/>
        <v>Date check - OK</v>
      </c>
      <c r="G2271" s="68"/>
      <c r="H2271" s="162" t="s">
        <v>279</v>
      </c>
      <c r="I2271" s="173">
        <v>150735.53351548137</v>
      </c>
      <c r="J2271" s="168">
        <f>IFERROR(MIN('MP Calculations'!$E$30/I2271,1),"-")</f>
        <v>0.24630200300931615</v>
      </c>
      <c r="K2271" s="12"/>
      <c r="L2271" s="159">
        <v>5.653486</v>
      </c>
      <c r="M2271" s="187" t="s">
        <v>280</v>
      </c>
      <c r="N2271" s="272">
        <v>560.03424299999995</v>
      </c>
      <c r="O2271" s="186">
        <f t="shared" si="112"/>
        <v>3166.1457523210979</v>
      </c>
      <c r="P2271" s="186">
        <f t="shared" si="113"/>
        <v>779.82804061612455</v>
      </c>
      <c r="Q2271" s="215">
        <f>IF(P2271="-",0,P2271/(1+'General inputs'!$H$30)^'MP Calculations'!$C$40)</f>
        <v>1732.2234528559143</v>
      </c>
    </row>
    <row r="2272" spans="3:17">
      <c r="C2272" s="159"/>
      <c r="D2272" s="165" t="s">
        <v>282</v>
      </c>
      <c r="E2272" s="162">
        <v>31222</v>
      </c>
      <c r="F2272" s="166" t="str">
        <f t="shared" si="111"/>
        <v>Date check - OK</v>
      </c>
      <c r="G2272" s="68"/>
      <c r="H2272" s="162" t="s">
        <v>279</v>
      </c>
      <c r="I2272" s="173">
        <v>150735.53351548137</v>
      </c>
      <c r="J2272" s="168">
        <f>IFERROR(MIN('MP Calculations'!$E$30/I2272,1),"-")</f>
        <v>0.24630200300931615</v>
      </c>
      <c r="K2272" s="12"/>
      <c r="L2272" s="159">
        <v>2.3397260000000002</v>
      </c>
      <c r="M2272" s="187" t="s">
        <v>280</v>
      </c>
      <c r="N2272" s="272">
        <v>237.97403299999999</v>
      </c>
      <c r="O2272" s="186">
        <f t="shared" si="112"/>
        <v>556.79403233495805</v>
      </c>
      <c r="P2272" s="186">
        <f t="shared" si="113"/>
        <v>137.13948542773412</v>
      </c>
      <c r="Q2272" s="215">
        <f>IF(P2272="-",0,P2272/(1+'General inputs'!$H$30)^'MP Calculations'!$C$40)</f>
        <v>304.62643121017436</v>
      </c>
    </row>
    <row r="2273" spans="3:17">
      <c r="C2273" s="159"/>
      <c r="D2273" s="165" t="s">
        <v>291</v>
      </c>
      <c r="E2273" s="162">
        <v>31222</v>
      </c>
      <c r="F2273" s="166" t="str">
        <f t="shared" si="111"/>
        <v>Date check - OK</v>
      </c>
      <c r="G2273" s="68"/>
      <c r="H2273" s="162" t="s">
        <v>279</v>
      </c>
      <c r="I2273" s="173">
        <v>150735.53351548137</v>
      </c>
      <c r="J2273" s="168">
        <f>IFERROR(MIN('MP Calculations'!$E$30/I2273,1),"-")</f>
        <v>0.24630200300931615</v>
      </c>
      <c r="K2273" s="12"/>
      <c r="L2273" s="159">
        <v>13.385446</v>
      </c>
      <c r="M2273" s="187" t="s">
        <v>280</v>
      </c>
      <c r="N2273" s="272">
        <v>297.51652200000001</v>
      </c>
      <c r="O2273" s="186">
        <f t="shared" si="112"/>
        <v>3982.391339338812</v>
      </c>
      <c r="P2273" s="186">
        <f t="shared" si="113"/>
        <v>980.87096364610261</v>
      </c>
      <c r="Q2273" s="215">
        <f>IF(P2273="-",0,P2273/(1+'General inputs'!$H$30)^'MP Calculations'!$C$40)</f>
        <v>2178.7978874300916</v>
      </c>
    </row>
    <row r="2274" spans="3:17">
      <c r="C2274" s="159"/>
      <c r="D2274" s="165" t="s">
        <v>292</v>
      </c>
      <c r="E2274" s="162">
        <v>31222</v>
      </c>
      <c r="F2274" s="166" t="str">
        <f t="shared" si="111"/>
        <v>Date check - OK</v>
      </c>
      <c r="G2274" s="68"/>
      <c r="H2274" s="162" t="s">
        <v>279</v>
      </c>
      <c r="I2274" s="173">
        <v>150735.53351548137</v>
      </c>
      <c r="J2274" s="168">
        <f>IFERROR(MIN('MP Calculations'!$E$30/I2274,1),"-")</f>
        <v>0.24630200300931615</v>
      </c>
      <c r="K2274" s="12"/>
      <c r="L2274" s="159">
        <v>3.8995730000000002</v>
      </c>
      <c r="M2274" s="187" t="s">
        <v>280</v>
      </c>
      <c r="N2274" s="272">
        <v>560.03424299999995</v>
      </c>
      <c r="O2274" s="186">
        <f t="shared" si="112"/>
        <v>2183.8944130782388</v>
      </c>
      <c r="P2274" s="186">
        <f t="shared" si="113"/>
        <v>537.89756830202509</v>
      </c>
      <c r="Q2274" s="215">
        <f>IF(P2274="-",0,P2274/(1+'General inputs'!$H$30)^'MP Calculations'!$C$40)</f>
        <v>1194.8259545922101</v>
      </c>
    </row>
    <row r="2275" spans="3:17">
      <c r="C2275" s="159"/>
      <c r="D2275" s="165" t="s">
        <v>292</v>
      </c>
      <c r="E2275" s="162">
        <v>31222</v>
      </c>
      <c r="F2275" s="166" t="str">
        <f t="shared" si="111"/>
        <v>Date check - OK</v>
      </c>
      <c r="G2275" s="68"/>
      <c r="H2275" s="162" t="s">
        <v>279</v>
      </c>
      <c r="I2275" s="173">
        <v>150735.53351548137</v>
      </c>
      <c r="J2275" s="168">
        <f>IFERROR(MIN('MP Calculations'!$E$30/I2275,1),"-")</f>
        <v>0.24630200300931615</v>
      </c>
      <c r="K2275" s="12"/>
      <c r="L2275" s="159">
        <v>26.453572000000001</v>
      </c>
      <c r="M2275" s="187" t="s">
        <v>280</v>
      </c>
      <c r="N2275" s="272">
        <v>560.03424299999995</v>
      </c>
      <c r="O2275" s="186">
        <f t="shared" si="112"/>
        <v>14814.906169665996</v>
      </c>
      <c r="P2275" s="186">
        <f t="shared" si="113"/>
        <v>3648.9410639838106</v>
      </c>
      <c r="Q2275" s="215">
        <f>IF(P2275="-",0,P2275/(1+'General inputs'!$H$30)^'MP Calculations'!$C$40)</f>
        <v>8105.3526674007044</v>
      </c>
    </row>
    <row r="2276" spans="3:17">
      <c r="C2276" s="159"/>
      <c r="D2276" s="165" t="s">
        <v>292</v>
      </c>
      <c r="E2276" s="162">
        <v>31222</v>
      </c>
      <c r="F2276" s="166" t="str">
        <f t="shared" si="111"/>
        <v>Date check - OK</v>
      </c>
      <c r="G2276" s="68"/>
      <c r="H2276" s="162" t="s">
        <v>279</v>
      </c>
      <c r="I2276" s="173">
        <v>150735.53351548137</v>
      </c>
      <c r="J2276" s="168">
        <f>IFERROR(MIN('MP Calculations'!$E$30/I2276,1),"-")</f>
        <v>0.24630200300931615</v>
      </c>
      <c r="K2276" s="12"/>
      <c r="L2276" s="159">
        <v>4.789466</v>
      </c>
      <c r="M2276" s="187" t="s">
        <v>280</v>
      </c>
      <c r="N2276" s="272">
        <v>560.03424299999995</v>
      </c>
      <c r="O2276" s="186">
        <f t="shared" si="112"/>
        <v>2682.2649656842377</v>
      </c>
      <c r="P2276" s="186">
        <f t="shared" si="113"/>
        <v>660.64723364974236</v>
      </c>
      <c r="Q2276" s="215">
        <f>IF(P2276="-",0,P2276/(1+'General inputs'!$H$30)^'MP Calculations'!$C$40)</f>
        <v>1467.4884366665103</v>
      </c>
    </row>
    <row r="2277" spans="3:17">
      <c r="C2277" s="159"/>
      <c r="D2277" s="165" t="s">
        <v>278</v>
      </c>
      <c r="E2277" s="162">
        <v>31273</v>
      </c>
      <c r="F2277" s="166" t="str">
        <f t="shared" si="111"/>
        <v>Date check - OK</v>
      </c>
      <c r="G2277" s="68"/>
      <c r="H2277" s="162" t="s">
        <v>279</v>
      </c>
      <c r="I2277" s="173">
        <v>150735.53351548137</v>
      </c>
      <c r="J2277" s="168">
        <f>IFERROR(MIN('MP Calculations'!$E$30/I2277,1),"-")</f>
        <v>0.24630200300931615</v>
      </c>
      <c r="K2277" s="12"/>
      <c r="L2277" s="159">
        <v>4.6000959999999997</v>
      </c>
      <c r="M2277" s="187" t="s">
        <v>280</v>
      </c>
      <c r="N2277" s="272">
        <v>192.78728599999999</v>
      </c>
      <c r="O2277" s="186">
        <f t="shared" si="112"/>
        <v>886.8400231794559</v>
      </c>
      <c r="P2277" s="186">
        <f t="shared" si="113"/>
        <v>218.43047405792836</v>
      </c>
      <c r="Q2277" s="215">
        <f>IF(P2277="-",0,P2277/(1+'General inputs'!$H$30)^'MP Calculations'!$C$40)</f>
        <v>485.19721050635337</v>
      </c>
    </row>
    <row r="2278" spans="3:17">
      <c r="C2278" s="159"/>
      <c r="D2278" s="165" t="s">
        <v>278</v>
      </c>
      <c r="E2278" s="162">
        <v>31273</v>
      </c>
      <c r="F2278" s="166" t="str">
        <f t="shared" si="111"/>
        <v>Date check - OK</v>
      </c>
      <c r="G2278" s="68"/>
      <c r="H2278" s="162" t="s">
        <v>279</v>
      </c>
      <c r="I2278" s="173">
        <v>150735.53351548137</v>
      </c>
      <c r="J2278" s="168">
        <f>IFERROR(MIN('MP Calculations'!$E$30/I2278,1),"-")</f>
        <v>0.24630200300931615</v>
      </c>
      <c r="K2278" s="12"/>
      <c r="L2278" s="159">
        <v>25.359897</v>
      </c>
      <c r="M2278" s="187" t="s">
        <v>280</v>
      </c>
      <c r="N2278" s="272">
        <v>192.78728599999999</v>
      </c>
      <c r="O2278" s="186">
        <f t="shared" si="112"/>
        <v>4889.0657158695421</v>
      </c>
      <c r="P2278" s="186">
        <f t="shared" si="113"/>
        <v>1204.1866786628443</v>
      </c>
      <c r="Q2278" s="215">
        <f>IF(P2278="-",0,P2278/(1+'General inputs'!$H$30)^'MP Calculations'!$C$40)</f>
        <v>2674.846629967818</v>
      </c>
    </row>
    <row r="2279" spans="3:17">
      <c r="C2279" s="159"/>
      <c r="D2279" s="165" t="s">
        <v>278</v>
      </c>
      <c r="E2279" s="162">
        <v>31273</v>
      </c>
      <c r="F2279" s="166" t="str">
        <f t="shared" si="111"/>
        <v>Date check - OK</v>
      </c>
      <c r="G2279" s="68"/>
      <c r="H2279" s="162" t="s">
        <v>279</v>
      </c>
      <c r="I2279" s="173">
        <v>150735.53351548137</v>
      </c>
      <c r="J2279" s="168">
        <f>IFERROR(MIN('MP Calculations'!$E$30/I2279,1),"-")</f>
        <v>0.24630200300931615</v>
      </c>
      <c r="K2279" s="12"/>
      <c r="L2279" s="159">
        <v>47.916082000000003</v>
      </c>
      <c r="M2279" s="187" t="s">
        <v>280</v>
      </c>
      <c r="N2279" s="272">
        <v>192.78728599999999</v>
      </c>
      <c r="O2279" s="186">
        <f t="shared" si="112"/>
        <v>9237.6114045334525</v>
      </c>
      <c r="P2279" s="186">
        <f t="shared" si="113"/>
        <v>2275.2421919582916</v>
      </c>
      <c r="Q2279" s="215">
        <f>IF(P2279="-",0,P2279/(1+'General inputs'!$H$30)^'MP Calculations'!$C$40)</f>
        <v>5053.9704660062944</v>
      </c>
    </row>
    <row r="2280" spans="3:17">
      <c r="C2280" s="159"/>
      <c r="D2280" s="165" t="s">
        <v>278</v>
      </c>
      <c r="E2280" s="162">
        <v>31273</v>
      </c>
      <c r="F2280" s="166" t="str">
        <f t="shared" si="111"/>
        <v>Date check - OK</v>
      </c>
      <c r="G2280" s="68"/>
      <c r="H2280" s="162" t="s">
        <v>279</v>
      </c>
      <c r="I2280" s="173">
        <v>150735.53351548137</v>
      </c>
      <c r="J2280" s="168">
        <f>IFERROR(MIN('MP Calculations'!$E$30/I2280,1),"-")</f>
        <v>0.24630200300931615</v>
      </c>
      <c r="K2280" s="12"/>
      <c r="L2280" s="159">
        <v>0.49911899999999998</v>
      </c>
      <c r="M2280" s="187" t="s">
        <v>280</v>
      </c>
      <c r="N2280" s="272">
        <v>192.78728599999999</v>
      </c>
      <c r="O2280" s="186">
        <f t="shared" si="112"/>
        <v>96.223797401033991</v>
      </c>
      <c r="P2280" s="186">
        <f t="shared" si="113"/>
        <v>23.700114037037302</v>
      </c>
      <c r="Q2280" s="215">
        <f>IF(P2280="-",0,P2280/(1+'General inputs'!$H$30)^'MP Calculations'!$C$40)</f>
        <v>52.644802741229874</v>
      </c>
    </row>
    <row r="2281" spans="3:17">
      <c r="C2281" s="159"/>
      <c r="D2281" s="165" t="s">
        <v>278</v>
      </c>
      <c r="E2281" s="162">
        <v>31273</v>
      </c>
      <c r="F2281" s="166" t="str">
        <f t="shared" si="111"/>
        <v>Date check - OK</v>
      </c>
      <c r="G2281" s="68"/>
      <c r="H2281" s="162" t="s">
        <v>279</v>
      </c>
      <c r="I2281" s="173">
        <v>150735.53351548137</v>
      </c>
      <c r="J2281" s="168">
        <f>IFERROR(MIN('MP Calculations'!$E$30/I2281,1),"-")</f>
        <v>0.24630200300931615</v>
      </c>
      <c r="K2281" s="12"/>
      <c r="L2281" s="159">
        <v>21.259761999999998</v>
      </c>
      <c r="M2281" s="187" t="s">
        <v>280</v>
      </c>
      <c r="N2281" s="272">
        <v>192.78728599999999</v>
      </c>
      <c r="O2281" s="186">
        <f t="shared" si="112"/>
        <v>4098.6118169859319</v>
      </c>
      <c r="P2281" s="186">
        <f t="shared" si="113"/>
        <v>1009.4963000812877</v>
      </c>
      <c r="Q2281" s="215">
        <f>IF(P2281="-",0,P2281/(1+'General inputs'!$H$30)^'MP Calculations'!$C$40)</f>
        <v>2242.3830325343147</v>
      </c>
    </row>
    <row r="2282" spans="3:17">
      <c r="C2282" s="159"/>
      <c r="D2282" s="165" t="s">
        <v>278</v>
      </c>
      <c r="E2282" s="162">
        <v>31273</v>
      </c>
      <c r="F2282" s="166" t="str">
        <f t="shared" si="111"/>
        <v>Date check - OK</v>
      </c>
      <c r="G2282" s="68"/>
      <c r="H2282" s="162" t="s">
        <v>279</v>
      </c>
      <c r="I2282" s="173">
        <v>150735.53351548137</v>
      </c>
      <c r="J2282" s="168">
        <f>IFERROR(MIN('MP Calculations'!$E$30/I2282,1),"-")</f>
        <v>0.24630200300931615</v>
      </c>
      <c r="K2282" s="12"/>
      <c r="L2282" s="159">
        <v>20.899853</v>
      </c>
      <c r="M2282" s="187" t="s">
        <v>280</v>
      </c>
      <c r="N2282" s="272">
        <v>192.78728599999999</v>
      </c>
      <c r="O2282" s="186">
        <f t="shared" si="112"/>
        <v>4029.2259376689581</v>
      </c>
      <c r="P2282" s="186">
        <f t="shared" si="113"/>
        <v>992.4064190249544</v>
      </c>
      <c r="Q2282" s="215">
        <f>IF(P2282="-",0,P2282/(1+'General inputs'!$H$30)^'MP Calculations'!$C$40)</f>
        <v>2204.4214676373799</v>
      </c>
    </row>
    <row r="2283" spans="3:17">
      <c r="C2283" s="159"/>
      <c r="D2283" s="165" t="s">
        <v>278</v>
      </c>
      <c r="E2283" s="162">
        <v>31273</v>
      </c>
      <c r="F2283" s="166" t="str">
        <f t="shared" si="111"/>
        <v>Date check - OK</v>
      </c>
      <c r="G2283" s="68"/>
      <c r="H2283" s="162" t="s">
        <v>279</v>
      </c>
      <c r="I2283" s="173">
        <v>150735.53351548137</v>
      </c>
      <c r="J2283" s="168">
        <f>IFERROR(MIN('MP Calculations'!$E$30/I2283,1),"-")</f>
        <v>0.24630200300931615</v>
      </c>
      <c r="K2283" s="12"/>
      <c r="L2283" s="159">
        <v>0.40015099999999998</v>
      </c>
      <c r="M2283" s="187" t="s">
        <v>280</v>
      </c>
      <c r="N2283" s="272">
        <v>192.78728599999999</v>
      </c>
      <c r="O2283" s="186">
        <f t="shared" si="112"/>
        <v>77.144025280186</v>
      </c>
      <c r="P2283" s="186">
        <f t="shared" si="113"/>
        <v>19.000727946711134</v>
      </c>
      <c r="Q2283" s="215">
        <f>IF(P2283="-",0,P2283/(1+'General inputs'!$H$30)^'MP Calculations'!$C$40)</f>
        <v>42.206108085859036</v>
      </c>
    </row>
    <row r="2284" spans="3:17">
      <c r="C2284" s="159"/>
      <c r="D2284" s="165" t="s">
        <v>278</v>
      </c>
      <c r="E2284" s="162">
        <v>31273</v>
      </c>
      <c r="F2284" s="166" t="str">
        <f t="shared" si="111"/>
        <v>Date check - OK</v>
      </c>
      <c r="G2284" s="68"/>
      <c r="H2284" s="162" t="s">
        <v>279</v>
      </c>
      <c r="I2284" s="173">
        <v>150735.53351548137</v>
      </c>
      <c r="J2284" s="168">
        <f>IFERROR(MIN('MP Calculations'!$E$30/I2284,1),"-")</f>
        <v>0.24630200300931615</v>
      </c>
      <c r="K2284" s="12"/>
      <c r="L2284" s="159">
        <v>40.018599000000002</v>
      </c>
      <c r="M2284" s="187" t="s">
        <v>280</v>
      </c>
      <c r="N2284" s="272">
        <v>192.78728599999999</v>
      </c>
      <c r="O2284" s="186">
        <f t="shared" si="112"/>
        <v>7715.077090732314</v>
      </c>
      <c r="P2284" s="186">
        <f t="shared" si="113"/>
        <v>1900.2389408186566</v>
      </c>
      <c r="Q2284" s="215">
        <f>IF(P2284="-",0,P2284/(1+'General inputs'!$H$30)^'MP Calculations'!$C$40)</f>
        <v>4220.9798671967592</v>
      </c>
    </row>
    <row r="2285" spans="3:17">
      <c r="C2285" s="159"/>
      <c r="D2285" s="165" t="s">
        <v>278</v>
      </c>
      <c r="E2285" s="162">
        <v>31273</v>
      </c>
      <c r="F2285" s="166" t="str">
        <f t="shared" si="111"/>
        <v>Date check - OK</v>
      </c>
      <c r="G2285" s="68"/>
      <c r="H2285" s="162" t="s">
        <v>279</v>
      </c>
      <c r="I2285" s="173">
        <v>150735.53351548137</v>
      </c>
      <c r="J2285" s="168">
        <f>IFERROR(MIN('MP Calculations'!$E$30/I2285,1),"-")</f>
        <v>0.24630200300931615</v>
      </c>
      <c r="K2285" s="12"/>
      <c r="L2285" s="159">
        <v>3.9301550000000001</v>
      </c>
      <c r="M2285" s="187" t="s">
        <v>280</v>
      </c>
      <c r="N2285" s="272">
        <v>192.78728599999999</v>
      </c>
      <c r="O2285" s="186">
        <f t="shared" si="112"/>
        <v>757.68391600933001</v>
      </c>
      <c r="P2285" s="186">
        <f t="shared" si="113"/>
        <v>186.61906616104045</v>
      </c>
      <c r="Q2285" s="215">
        <f>IF(P2285="-",0,P2285/(1+'General inputs'!$H$30)^'MP Calculations'!$C$40)</f>
        <v>414.53487989328863</v>
      </c>
    </row>
    <row r="2286" spans="3:17">
      <c r="C2286" s="159"/>
      <c r="D2286" s="165" t="s">
        <v>278</v>
      </c>
      <c r="E2286" s="162">
        <v>31273</v>
      </c>
      <c r="F2286" s="166" t="str">
        <f t="shared" si="111"/>
        <v>Date check - OK</v>
      </c>
      <c r="G2286" s="68"/>
      <c r="H2286" s="162" t="s">
        <v>279</v>
      </c>
      <c r="I2286" s="173">
        <v>150735.53351548137</v>
      </c>
      <c r="J2286" s="168">
        <f>IFERROR(MIN('MP Calculations'!$E$30/I2286,1),"-")</f>
        <v>0.24630200300931615</v>
      </c>
      <c r="K2286" s="12"/>
      <c r="L2286" s="159">
        <v>45.297545999999997</v>
      </c>
      <c r="M2286" s="187" t="s">
        <v>280</v>
      </c>
      <c r="N2286" s="272">
        <v>192.78728599999999</v>
      </c>
      <c r="O2286" s="186">
        <f t="shared" si="112"/>
        <v>8732.7909558001556</v>
      </c>
      <c r="P2286" s="186">
        <f t="shared" si="113"/>
        <v>2150.9039042752188</v>
      </c>
      <c r="Q2286" s="215">
        <f>IF(P2286="-",0,P2286/(1+'General inputs'!$H$30)^'MP Calculations'!$C$40)</f>
        <v>4777.7791946044654</v>
      </c>
    </row>
    <row r="2287" spans="3:17">
      <c r="C2287" s="159"/>
      <c r="D2287" s="165" t="s">
        <v>278</v>
      </c>
      <c r="E2287" s="162">
        <v>31273</v>
      </c>
      <c r="F2287" s="166" t="str">
        <f t="shared" si="111"/>
        <v>Date check - OK</v>
      </c>
      <c r="G2287" s="68"/>
      <c r="H2287" s="162" t="s">
        <v>279</v>
      </c>
      <c r="I2287" s="173">
        <v>150735.53351548137</v>
      </c>
      <c r="J2287" s="168">
        <f>IFERROR(MIN('MP Calculations'!$E$30/I2287,1),"-")</f>
        <v>0.24630200300931615</v>
      </c>
      <c r="K2287" s="12"/>
      <c r="L2287" s="159">
        <v>3.900223</v>
      </c>
      <c r="M2287" s="187" t="s">
        <v>280</v>
      </c>
      <c r="N2287" s="272">
        <v>192.78728599999999</v>
      </c>
      <c r="O2287" s="186">
        <f t="shared" si="112"/>
        <v>751.91340696477801</v>
      </c>
      <c r="P2287" s="186">
        <f t="shared" si="113"/>
        <v>185.19777822498392</v>
      </c>
      <c r="Q2287" s="215">
        <f>IF(P2287="-",0,P2287/(1+'General inputs'!$H$30)^'MP Calculations'!$C$40)</f>
        <v>411.37778862717676</v>
      </c>
    </row>
    <row r="2288" spans="3:17">
      <c r="C2288" s="159"/>
      <c r="D2288" s="165" t="s">
        <v>278</v>
      </c>
      <c r="E2288" s="162">
        <v>31273</v>
      </c>
      <c r="F2288" s="166" t="str">
        <f t="shared" si="111"/>
        <v>Date check - OK</v>
      </c>
      <c r="G2288" s="68"/>
      <c r="H2288" s="162" t="s">
        <v>279</v>
      </c>
      <c r="I2288" s="173">
        <v>150735.53351548137</v>
      </c>
      <c r="J2288" s="168">
        <f>IFERROR(MIN('MP Calculations'!$E$30/I2288,1),"-")</f>
        <v>0.24630200300931615</v>
      </c>
      <c r="K2288" s="12"/>
      <c r="L2288" s="159">
        <v>41.223885000000003</v>
      </c>
      <c r="M2288" s="187" t="s">
        <v>280</v>
      </c>
      <c r="N2288" s="272">
        <v>192.78728599999999</v>
      </c>
      <c r="O2288" s="186">
        <f t="shared" si="112"/>
        <v>7947.4409075261101</v>
      </c>
      <c r="P2288" s="186">
        <f t="shared" si="113"/>
        <v>1957.4706143218582</v>
      </c>
      <c r="Q2288" s="215">
        <f>IF(P2288="-",0,P2288/(1+'General inputs'!$H$30)^'MP Calculations'!$C$40)</f>
        <v>4348.107954319802</v>
      </c>
    </row>
    <row r="2289" spans="3:17">
      <c r="C2289" s="159"/>
      <c r="D2289" s="165" t="s">
        <v>278</v>
      </c>
      <c r="E2289" s="162">
        <v>31273</v>
      </c>
      <c r="F2289" s="166" t="str">
        <f t="shared" si="111"/>
        <v>Date check - OK</v>
      </c>
      <c r="G2289" s="68"/>
      <c r="H2289" s="162" t="s">
        <v>279</v>
      </c>
      <c r="I2289" s="173">
        <v>150735.53351548137</v>
      </c>
      <c r="J2289" s="168">
        <f>IFERROR(MIN('MP Calculations'!$E$30/I2289,1),"-")</f>
        <v>0.24630200300931615</v>
      </c>
      <c r="K2289" s="12"/>
      <c r="L2289" s="159">
        <v>18.241782000000001</v>
      </c>
      <c r="M2289" s="187" t="s">
        <v>280</v>
      </c>
      <c r="N2289" s="272">
        <v>192.78728599999999</v>
      </c>
      <c r="O2289" s="186">
        <f t="shared" si="112"/>
        <v>3516.7836435836521</v>
      </c>
      <c r="P2289" s="186">
        <f t="shared" si="113"/>
        <v>866.19085556505445</v>
      </c>
      <c r="Q2289" s="215">
        <f>IF(P2289="-",0,P2289/(1+'General inputs'!$H$30)^'MP Calculations'!$C$40)</f>
        <v>1924.0602241920619</v>
      </c>
    </row>
    <row r="2290" spans="3:17">
      <c r="C2290" s="159"/>
      <c r="D2290" s="165" t="s">
        <v>278</v>
      </c>
      <c r="E2290" s="162">
        <v>31273</v>
      </c>
      <c r="F2290" s="166" t="str">
        <f t="shared" si="111"/>
        <v>Date check - OK</v>
      </c>
      <c r="G2290" s="68"/>
      <c r="H2290" s="162" t="s">
        <v>279</v>
      </c>
      <c r="I2290" s="173">
        <v>150735.53351548137</v>
      </c>
      <c r="J2290" s="168">
        <f>IFERROR(MIN('MP Calculations'!$E$30/I2290,1),"-")</f>
        <v>0.24630200300931615</v>
      </c>
      <c r="K2290" s="12"/>
      <c r="L2290" s="159">
        <v>37.297477999999998</v>
      </c>
      <c r="M2290" s="187" t="s">
        <v>280</v>
      </c>
      <c r="N2290" s="272">
        <v>192.78728599999999</v>
      </c>
      <c r="O2290" s="186">
        <f t="shared" si="112"/>
        <v>7190.4795582647075</v>
      </c>
      <c r="P2290" s="186">
        <f t="shared" si="113"/>
        <v>1771.0295177981402</v>
      </c>
      <c r="Q2290" s="215">
        <f>IF(P2290="-",0,P2290/(1+'General inputs'!$H$30)^'MP Calculations'!$C$40)</f>
        <v>3933.9683964252231</v>
      </c>
    </row>
    <row r="2291" spans="3:17">
      <c r="C2291" s="159"/>
      <c r="D2291" s="165" t="s">
        <v>278</v>
      </c>
      <c r="E2291" s="162">
        <v>31273</v>
      </c>
      <c r="F2291" s="166" t="str">
        <f t="shared" si="111"/>
        <v>Date check - OK</v>
      </c>
      <c r="G2291" s="68"/>
      <c r="H2291" s="162" t="s">
        <v>279</v>
      </c>
      <c r="I2291" s="173">
        <v>150735.53351548137</v>
      </c>
      <c r="J2291" s="168">
        <f>IFERROR(MIN('MP Calculations'!$E$30/I2291,1),"-")</f>
        <v>0.24630200300931615</v>
      </c>
      <c r="K2291" s="12"/>
      <c r="L2291" s="159">
        <v>2.099405</v>
      </c>
      <c r="M2291" s="187" t="s">
        <v>280</v>
      </c>
      <c r="N2291" s="272">
        <v>192.78728599999999</v>
      </c>
      <c r="O2291" s="186">
        <f t="shared" si="112"/>
        <v>404.73859216482998</v>
      </c>
      <c r="P2291" s="186">
        <f t="shared" si="113"/>
        <v>99.687925945368335</v>
      </c>
      <c r="Q2291" s="215">
        <f>IF(P2291="-",0,P2291/(1+'General inputs'!$H$30)^'MP Calculations'!$C$40)</f>
        <v>221.43569389053854</v>
      </c>
    </row>
    <row r="2292" spans="3:17">
      <c r="C2292" s="159"/>
      <c r="D2292" s="165" t="s">
        <v>278</v>
      </c>
      <c r="E2292" s="162">
        <v>31273</v>
      </c>
      <c r="F2292" s="166" t="str">
        <f t="shared" si="111"/>
        <v>Date check - OK</v>
      </c>
      <c r="G2292" s="68"/>
      <c r="H2292" s="162" t="s">
        <v>279</v>
      </c>
      <c r="I2292" s="173">
        <v>150735.53351548137</v>
      </c>
      <c r="J2292" s="168">
        <f>IFERROR(MIN('MP Calculations'!$E$30/I2292,1),"-")</f>
        <v>0.24630200300931615</v>
      </c>
      <c r="K2292" s="12"/>
      <c r="L2292" s="159">
        <v>38.515586999999996</v>
      </c>
      <c r="M2292" s="187" t="s">
        <v>280</v>
      </c>
      <c r="N2292" s="272">
        <v>192.78728599999999</v>
      </c>
      <c r="O2292" s="186">
        <f t="shared" si="112"/>
        <v>7425.3154864268809</v>
      </c>
      <c r="P2292" s="186">
        <f t="shared" si="113"/>
        <v>1828.8700772830355</v>
      </c>
      <c r="Q2292" s="215">
        <f>IF(P2292="-",0,P2292/(1+'General inputs'!$H$30)^'MP Calculations'!$C$40)</f>
        <v>4062.4489952850472</v>
      </c>
    </row>
    <row r="2293" spans="3:17">
      <c r="C2293" s="159"/>
      <c r="D2293" s="165" t="s">
        <v>278</v>
      </c>
      <c r="E2293" s="162">
        <v>31273</v>
      </c>
      <c r="F2293" s="166" t="str">
        <f t="shared" si="111"/>
        <v>Date check - OK</v>
      </c>
      <c r="G2293" s="68"/>
      <c r="H2293" s="162" t="s">
        <v>279</v>
      </c>
      <c r="I2293" s="173">
        <v>150735.53351548137</v>
      </c>
      <c r="J2293" s="168">
        <f>IFERROR(MIN('MP Calculations'!$E$30/I2293,1),"-")</f>
        <v>0.24630200300931615</v>
      </c>
      <c r="K2293" s="12"/>
      <c r="L2293" s="159">
        <v>55.532251000000002</v>
      </c>
      <c r="M2293" s="187" t="s">
        <v>280</v>
      </c>
      <c r="N2293" s="272">
        <v>192.78728599999999</v>
      </c>
      <c r="O2293" s="186">
        <f t="shared" si="112"/>
        <v>10705.911955760786</v>
      </c>
      <c r="P2293" s="186">
        <f t="shared" si="113"/>
        <v>2636.8875587452671</v>
      </c>
      <c r="Q2293" s="215">
        <f>IF(P2293="-",0,P2293/(1+'General inputs'!$H$30)^'MP Calculations'!$C$40)</f>
        <v>5857.2893431655893</v>
      </c>
    </row>
    <row r="2294" spans="3:17">
      <c r="C2294" s="159"/>
      <c r="D2294" s="165" t="s">
        <v>278</v>
      </c>
      <c r="E2294" s="162">
        <v>31273</v>
      </c>
      <c r="F2294" s="166" t="str">
        <f t="shared" si="111"/>
        <v>Date check - OK</v>
      </c>
      <c r="G2294" s="68"/>
      <c r="H2294" s="162" t="s">
        <v>279</v>
      </c>
      <c r="I2294" s="173">
        <v>150735.53351548137</v>
      </c>
      <c r="J2294" s="168">
        <f>IFERROR(MIN('MP Calculations'!$E$30/I2294,1),"-")</f>
        <v>0.24630200300931615</v>
      </c>
      <c r="K2294" s="12"/>
      <c r="L2294" s="159">
        <v>69.764716000000007</v>
      </c>
      <c r="M2294" s="187" t="s">
        <v>280</v>
      </c>
      <c r="N2294" s="272">
        <v>192.78728599999999</v>
      </c>
      <c r="O2294" s="186">
        <f t="shared" si="112"/>
        <v>13449.750256200778</v>
      </c>
      <c r="P2294" s="186">
        <f t="shared" si="113"/>
        <v>3312.7004280773144</v>
      </c>
      <c r="Q2294" s="215">
        <f>IF(P2294="-",0,P2294/(1+'General inputs'!$H$30)^'MP Calculations'!$C$40)</f>
        <v>7358.4650396356865</v>
      </c>
    </row>
    <row r="2295" spans="3:17">
      <c r="C2295" s="159"/>
      <c r="D2295" s="165" t="s">
        <v>278</v>
      </c>
      <c r="E2295" s="162">
        <v>31273</v>
      </c>
      <c r="F2295" s="166" t="str">
        <f t="shared" si="111"/>
        <v>Date check - OK</v>
      </c>
      <c r="G2295" s="68"/>
      <c r="H2295" s="162" t="s">
        <v>279</v>
      </c>
      <c r="I2295" s="173">
        <v>150735.53351548137</v>
      </c>
      <c r="J2295" s="168">
        <f>IFERROR(MIN('MP Calculations'!$E$30/I2295,1),"-")</f>
        <v>0.24630200300931615</v>
      </c>
      <c r="K2295" s="12"/>
      <c r="L2295" s="159">
        <v>0.91539099999999995</v>
      </c>
      <c r="M2295" s="187" t="s">
        <v>280</v>
      </c>
      <c r="N2295" s="272">
        <v>192.78728599999999</v>
      </c>
      <c r="O2295" s="186">
        <f t="shared" si="112"/>
        <v>176.47574651882599</v>
      </c>
      <c r="P2295" s="186">
        <f t="shared" si="113"/>
        <v>43.46632985015119</v>
      </c>
      <c r="Q2295" s="215">
        <f>IF(P2295="-",0,P2295/(1+'General inputs'!$H$30)^'MP Calculations'!$C$40)</f>
        <v>96.551280608626712</v>
      </c>
    </row>
    <row r="2296" spans="3:17">
      <c r="C2296" s="159"/>
      <c r="D2296" s="165" t="s">
        <v>278</v>
      </c>
      <c r="E2296" s="162">
        <v>31273</v>
      </c>
      <c r="F2296" s="166" t="str">
        <f t="shared" si="111"/>
        <v>Date check - OK</v>
      </c>
      <c r="G2296" s="68"/>
      <c r="H2296" s="162" t="s">
        <v>279</v>
      </c>
      <c r="I2296" s="173">
        <v>150735.53351548137</v>
      </c>
      <c r="J2296" s="168">
        <f>IFERROR(MIN('MP Calculations'!$E$30/I2296,1),"-")</f>
        <v>0.24630200300931615</v>
      </c>
      <c r="K2296" s="12"/>
      <c r="L2296" s="159">
        <v>20.633272999999999</v>
      </c>
      <c r="M2296" s="187" t="s">
        <v>280</v>
      </c>
      <c r="N2296" s="272">
        <v>192.78728599999999</v>
      </c>
      <c r="O2296" s="186">
        <f t="shared" si="112"/>
        <v>3977.8327029670777</v>
      </c>
      <c r="P2296" s="186">
        <f t="shared" si="113"/>
        <v>979.74816237675338</v>
      </c>
      <c r="Q2296" s="215">
        <f>IF(P2296="-",0,P2296/(1+'General inputs'!$H$30)^'MP Calculations'!$C$40)</f>
        <v>2176.3038213150458</v>
      </c>
    </row>
    <row r="2297" spans="3:17">
      <c r="C2297" s="159"/>
      <c r="D2297" s="165" t="s">
        <v>278</v>
      </c>
      <c r="E2297" s="162">
        <v>31273</v>
      </c>
      <c r="F2297" s="166" t="str">
        <f t="shared" si="111"/>
        <v>Date check - OK</v>
      </c>
      <c r="G2297" s="68"/>
      <c r="H2297" s="162" t="s">
        <v>279</v>
      </c>
      <c r="I2297" s="173">
        <v>150735.53351548137</v>
      </c>
      <c r="J2297" s="168">
        <f>IFERROR(MIN('MP Calculations'!$E$30/I2297,1),"-")</f>
        <v>0.24630200300931615</v>
      </c>
      <c r="K2297" s="12"/>
      <c r="L2297" s="159">
        <v>72.444708000000006</v>
      </c>
      <c r="M2297" s="187" t="s">
        <v>280</v>
      </c>
      <c r="N2297" s="272">
        <v>192.78728599999999</v>
      </c>
      <c r="O2297" s="186">
        <f t="shared" si="112"/>
        <v>13966.418640382488</v>
      </c>
      <c r="P2297" s="186">
        <f t="shared" si="113"/>
        <v>3439.9568859928568</v>
      </c>
      <c r="Q2297" s="215">
        <f>IF(P2297="-",0,P2297/(1+'General inputs'!$H$30)^'MP Calculations'!$C$40)</f>
        <v>7641.1384104912813</v>
      </c>
    </row>
    <row r="2298" spans="3:17">
      <c r="C2298" s="159"/>
      <c r="D2298" s="165" t="s">
        <v>278</v>
      </c>
      <c r="E2298" s="162">
        <v>31273</v>
      </c>
      <c r="F2298" s="166" t="str">
        <f t="shared" si="111"/>
        <v>Date check - OK</v>
      </c>
      <c r="G2298" s="68"/>
      <c r="H2298" s="162" t="s">
        <v>279</v>
      </c>
      <c r="I2298" s="173">
        <v>150735.53351548137</v>
      </c>
      <c r="J2298" s="168">
        <f>IFERROR(MIN('MP Calculations'!$E$30/I2298,1),"-")</f>
        <v>0.24630200300931615</v>
      </c>
      <c r="K2298" s="12"/>
      <c r="L2298" s="159">
        <v>33.443925999999998</v>
      </c>
      <c r="M2298" s="187" t="s">
        <v>280</v>
      </c>
      <c r="N2298" s="272">
        <v>192.78728599999999</v>
      </c>
      <c r="O2298" s="186">
        <f t="shared" si="112"/>
        <v>6447.5637267248358</v>
      </c>
      <c r="P2298" s="186">
        <f t="shared" si="113"/>
        <v>1588.0478604225382</v>
      </c>
      <c r="Q2298" s="215">
        <f>IF(P2298="-",0,P2298/(1+'General inputs'!$H$30)^'MP Calculations'!$C$40)</f>
        <v>3527.513252675793</v>
      </c>
    </row>
    <row r="2299" spans="3:17">
      <c r="C2299" s="159"/>
      <c r="D2299" s="165" t="s">
        <v>278</v>
      </c>
      <c r="E2299" s="162">
        <v>31273</v>
      </c>
      <c r="F2299" s="166" t="str">
        <f t="shared" si="111"/>
        <v>Date check - OK</v>
      </c>
      <c r="G2299" s="68"/>
      <c r="H2299" s="162" t="s">
        <v>279</v>
      </c>
      <c r="I2299" s="173">
        <v>150735.53351548137</v>
      </c>
      <c r="J2299" s="168">
        <f>IFERROR(MIN('MP Calculations'!$E$30/I2299,1),"-")</f>
        <v>0.24630200300931615</v>
      </c>
      <c r="K2299" s="12"/>
      <c r="L2299" s="159">
        <v>1.9078379999999999</v>
      </c>
      <c r="M2299" s="187" t="s">
        <v>280</v>
      </c>
      <c r="N2299" s="272">
        <v>192.78728599999999</v>
      </c>
      <c r="O2299" s="186">
        <f t="shared" si="112"/>
        <v>367.80691014766796</v>
      </c>
      <c r="P2299" s="186">
        <f t="shared" si="113"/>
        <v>90.59157869003819</v>
      </c>
      <c r="Q2299" s="215">
        <f>IF(P2299="-",0,P2299/(1+'General inputs'!$H$30)^'MP Calculations'!$C$40)</f>
        <v>201.23007774142542</v>
      </c>
    </row>
    <row r="2300" spans="3:17">
      <c r="C2300" s="159"/>
      <c r="D2300" s="165" t="s">
        <v>291</v>
      </c>
      <c r="E2300" s="162">
        <v>31307</v>
      </c>
      <c r="F2300" s="166" t="str">
        <f t="shared" si="111"/>
        <v>Date check - OK</v>
      </c>
      <c r="G2300" s="68"/>
      <c r="H2300" s="162" t="s">
        <v>279</v>
      </c>
      <c r="I2300" s="173">
        <v>150735.53351548137</v>
      </c>
      <c r="J2300" s="168">
        <f>IFERROR(MIN('MP Calculations'!$E$30/I2300,1),"-")</f>
        <v>0.24630200300931615</v>
      </c>
      <c r="K2300" s="12"/>
      <c r="L2300" s="159">
        <v>2.6824530000000002</v>
      </c>
      <c r="M2300" s="187" t="s">
        <v>280</v>
      </c>
      <c r="N2300" s="272">
        <v>297.51652200000001</v>
      </c>
      <c r="O2300" s="186">
        <f t="shared" si="112"/>
        <v>798.07408698846609</v>
      </c>
      <c r="P2300" s="186">
        <f t="shared" si="113"/>
        <v>196.56724617509042</v>
      </c>
      <c r="Q2300" s="215">
        <f>IF(P2300="-",0,P2300/(1+'General inputs'!$H$30)^'MP Calculations'!$C$40)</f>
        <v>436.63266278393053</v>
      </c>
    </row>
    <row r="2301" spans="3:17">
      <c r="C2301" s="159"/>
      <c r="D2301" s="165" t="s">
        <v>278</v>
      </c>
      <c r="E2301" s="162">
        <v>31359</v>
      </c>
      <c r="F2301" s="166" t="str">
        <f t="shared" si="111"/>
        <v>Date check - OK</v>
      </c>
      <c r="G2301" s="68"/>
      <c r="H2301" s="162" t="s">
        <v>279</v>
      </c>
      <c r="I2301" s="173">
        <v>150735.53351548137</v>
      </c>
      <c r="J2301" s="168">
        <f>IFERROR(MIN('MP Calculations'!$E$30/I2301,1),"-")</f>
        <v>0.24630200300931615</v>
      </c>
      <c r="K2301" s="12"/>
      <c r="L2301" s="159">
        <v>27.398015000000001</v>
      </c>
      <c r="M2301" s="187" t="s">
        <v>280</v>
      </c>
      <c r="N2301" s="272">
        <v>192.78728599999999</v>
      </c>
      <c r="O2301" s="186">
        <f t="shared" si="112"/>
        <v>5281.9889536372903</v>
      </c>
      <c r="P2301" s="186">
        <f t="shared" si="113"/>
        <v>1300.9644591539466</v>
      </c>
      <c r="Q2301" s="215">
        <f>IF(P2301="-",0,P2301/(1+'General inputs'!$H$30)^'MP Calculations'!$C$40)</f>
        <v>2889.8180497561852</v>
      </c>
    </row>
    <row r="2302" spans="3:17">
      <c r="C2302" s="159"/>
      <c r="D2302" s="165" t="s">
        <v>278</v>
      </c>
      <c r="E2302" s="162">
        <v>31359</v>
      </c>
      <c r="F2302" s="166" t="str">
        <f t="shared" si="111"/>
        <v>Date check - OK</v>
      </c>
      <c r="G2302" s="68"/>
      <c r="H2302" s="162" t="s">
        <v>279</v>
      </c>
      <c r="I2302" s="173">
        <v>150735.53351548137</v>
      </c>
      <c r="J2302" s="168">
        <f>IFERROR(MIN('MP Calculations'!$E$30/I2302,1),"-")</f>
        <v>0.24630200300931615</v>
      </c>
      <c r="K2302" s="12"/>
      <c r="L2302" s="159">
        <v>3.1142099999999999</v>
      </c>
      <c r="M2302" s="187" t="s">
        <v>280</v>
      </c>
      <c r="N2302" s="272">
        <v>192.78728599999999</v>
      </c>
      <c r="O2302" s="186">
        <f t="shared" si="112"/>
        <v>600.38009393405991</v>
      </c>
      <c r="P2302" s="186">
        <f t="shared" si="113"/>
        <v>147.87481970288033</v>
      </c>
      <c r="Q2302" s="215">
        <f>IF(P2302="-",0,P2302/(1+'General inputs'!$H$30)^'MP Calculations'!$C$40)</f>
        <v>328.4727112066771</v>
      </c>
    </row>
    <row r="2303" spans="3:17">
      <c r="C2303" s="159"/>
      <c r="D2303" s="165" t="s">
        <v>278</v>
      </c>
      <c r="E2303" s="162">
        <v>31391</v>
      </c>
      <c r="F2303" s="166" t="str">
        <f t="shared" si="111"/>
        <v>Date check - OK</v>
      </c>
      <c r="G2303" s="68"/>
      <c r="H2303" s="162" t="s">
        <v>279</v>
      </c>
      <c r="I2303" s="173">
        <v>150735.53351548137</v>
      </c>
      <c r="J2303" s="168">
        <f>IFERROR(MIN('MP Calculations'!$E$30/I2303,1),"-")</f>
        <v>0.24630200300931615</v>
      </c>
      <c r="K2303" s="12"/>
      <c r="L2303" s="159">
        <v>12.177763000000001</v>
      </c>
      <c r="M2303" s="187" t="s">
        <v>280</v>
      </c>
      <c r="N2303" s="272">
        <v>192.78728599999999</v>
      </c>
      <c r="O2303" s="186">
        <f t="shared" si="112"/>
        <v>2347.717878321218</v>
      </c>
      <c r="P2303" s="186">
        <f t="shared" si="113"/>
        <v>578.24761593129801</v>
      </c>
      <c r="Q2303" s="215">
        <f>IF(P2303="-",0,P2303/(1+'General inputs'!$H$30)^'MP Calculations'!$C$40)</f>
        <v>1284.4550717653462</v>
      </c>
    </row>
    <row r="2304" spans="3:17">
      <c r="C2304" s="159"/>
      <c r="D2304" s="165" t="s">
        <v>278</v>
      </c>
      <c r="E2304" s="162">
        <v>31413</v>
      </c>
      <c r="F2304" s="166" t="str">
        <f t="shared" si="111"/>
        <v>Date check - OK</v>
      </c>
      <c r="G2304" s="68"/>
      <c r="H2304" s="162" t="s">
        <v>279</v>
      </c>
      <c r="I2304" s="173">
        <v>150735.53351548137</v>
      </c>
      <c r="J2304" s="168">
        <f>IFERROR(MIN('MP Calculations'!$E$30/I2304,1),"-")</f>
        <v>0.24630200300931615</v>
      </c>
      <c r="K2304" s="12"/>
      <c r="L2304" s="159">
        <v>0.399592</v>
      </c>
      <c r="M2304" s="187" t="s">
        <v>280</v>
      </c>
      <c r="N2304" s="272">
        <v>192.78728599999999</v>
      </c>
      <c r="O2304" s="186">
        <f t="shared" si="112"/>
        <v>77.036257187312003</v>
      </c>
      <c r="P2304" s="186">
        <f t="shared" si="113"/>
        <v>18.974184449575773</v>
      </c>
      <c r="Q2304" s="215">
        <f>IF(P2304="-",0,P2304/(1+'General inputs'!$H$30)^'MP Calculations'!$C$40)</f>
        <v>42.147147307502877</v>
      </c>
    </row>
    <row r="2305" spans="3:17">
      <c r="C2305" s="159"/>
      <c r="D2305" s="165" t="s">
        <v>278</v>
      </c>
      <c r="E2305" s="162">
        <v>31413</v>
      </c>
      <c r="F2305" s="166" t="str">
        <f t="shared" si="111"/>
        <v>Date check - OK</v>
      </c>
      <c r="G2305" s="68"/>
      <c r="H2305" s="162" t="s">
        <v>279</v>
      </c>
      <c r="I2305" s="173">
        <v>150735.53351548137</v>
      </c>
      <c r="J2305" s="168">
        <f>IFERROR(MIN('MP Calculations'!$E$30/I2305,1),"-")</f>
        <v>0.24630200300931615</v>
      </c>
      <c r="K2305" s="12"/>
      <c r="L2305" s="159">
        <v>0.499917</v>
      </c>
      <c r="M2305" s="187" t="s">
        <v>280</v>
      </c>
      <c r="N2305" s="272">
        <v>192.78728599999999</v>
      </c>
      <c r="O2305" s="186">
        <f t="shared" si="112"/>
        <v>96.377641655261996</v>
      </c>
      <c r="P2305" s="186">
        <f t="shared" si="113"/>
        <v>23.738006185005133</v>
      </c>
      <c r="Q2305" s="215">
        <f>IF(P2305="-",0,P2305/(1+'General inputs'!$H$30)^'MP Calculations'!$C$40)</f>
        <v>52.728972152908256</v>
      </c>
    </row>
    <row r="2306" spans="3:17">
      <c r="C2306" s="159"/>
      <c r="D2306" s="165" t="s">
        <v>278</v>
      </c>
      <c r="E2306" s="162">
        <v>31413</v>
      </c>
      <c r="F2306" s="166" t="str">
        <f t="shared" ref="F2306:F2369" si="114">IF(E2306="","-",IF(OR(E2306&lt;$E$15,E2306&gt;$E$16),"ERROR - date outside of range","Date check - OK"))</f>
        <v>Date check - OK</v>
      </c>
      <c r="G2306" s="68"/>
      <c r="H2306" s="162" t="s">
        <v>279</v>
      </c>
      <c r="I2306" s="173">
        <v>150735.53351548137</v>
      </c>
      <c r="J2306" s="168">
        <f>IFERROR(MIN('MP Calculations'!$E$30/I2306,1),"-")</f>
        <v>0.24630200300931615</v>
      </c>
      <c r="K2306" s="12"/>
      <c r="L2306" s="159">
        <v>0.400889</v>
      </c>
      <c r="M2306" s="187" t="s">
        <v>280</v>
      </c>
      <c r="N2306" s="272">
        <v>192.78728599999999</v>
      </c>
      <c r="O2306" s="186">
        <f t="shared" ref="O2306:O2369" si="115">IF(N2306="","-",L2306*N2306)</f>
        <v>77.286302297253997</v>
      </c>
      <c r="P2306" s="186">
        <f t="shared" ref="P2306:P2369" si="116">IF(O2306="-","-",IF(OR(E2306&lt;$E$15,E2306&gt;$E$16),0,O2306*J2306))</f>
        <v>19.03577106099717</v>
      </c>
      <c r="Q2306" s="215">
        <f>IF(P2306="-",0,P2306/(1+'General inputs'!$H$30)^'MP Calculations'!$C$40)</f>
        <v>42.283948970343552</v>
      </c>
    </row>
    <row r="2307" spans="3:17">
      <c r="C2307" s="159"/>
      <c r="D2307" s="165" t="s">
        <v>291</v>
      </c>
      <c r="E2307" s="162">
        <v>31413</v>
      </c>
      <c r="F2307" s="166" t="str">
        <f t="shared" si="114"/>
        <v>Date check - OK</v>
      </c>
      <c r="G2307" s="68"/>
      <c r="H2307" s="162" t="s">
        <v>279</v>
      </c>
      <c r="I2307" s="173">
        <v>150735.53351548137</v>
      </c>
      <c r="J2307" s="168">
        <f>IFERROR(MIN('MP Calculations'!$E$30/I2307,1),"-")</f>
        <v>0.24630200300931615</v>
      </c>
      <c r="K2307" s="12"/>
      <c r="L2307" s="159">
        <v>0.499444</v>
      </c>
      <c r="M2307" s="187" t="s">
        <v>280</v>
      </c>
      <c r="N2307" s="272">
        <v>297.51652200000001</v>
      </c>
      <c r="O2307" s="186">
        <f t="shared" si="115"/>
        <v>148.59284181376802</v>
      </c>
      <c r="P2307" s="186">
        <f t="shared" si="116"/>
        <v>36.598714571577531</v>
      </c>
      <c r="Q2307" s="215">
        <f>IF(P2307="-",0,P2307/(1+'General inputs'!$H$30)^'MP Calculations'!$C$40)</f>
        <v>81.296322295845414</v>
      </c>
    </row>
    <row r="2308" spans="3:17">
      <c r="C2308" s="159"/>
      <c r="D2308" s="165" t="s">
        <v>278</v>
      </c>
      <c r="E2308" s="162">
        <v>31413</v>
      </c>
      <c r="F2308" s="166" t="str">
        <f t="shared" si="114"/>
        <v>Date check - OK</v>
      </c>
      <c r="G2308" s="68"/>
      <c r="H2308" s="162" t="s">
        <v>279</v>
      </c>
      <c r="I2308" s="173">
        <v>150735.53351548137</v>
      </c>
      <c r="J2308" s="168">
        <f>IFERROR(MIN('MP Calculations'!$E$30/I2308,1),"-")</f>
        <v>0.24630200300931615</v>
      </c>
      <c r="K2308" s="12"/>
      <c r="L2308" s="159">
        <v>0.99929800000000002</v>
      </c>
      <c r="M2308" s="187" t="s">
        <v>280</v>
      </c>
      <c r="N2308" s="272">
        <v>192.78728599999999</v>
      </c>
      <c r="O2308" s="186">
        <f t="shared" si="115"/>
        <v>192.651949325228</v>
      </c>
      <c r="P2308" s="186">
        <f t="shared" si="116"/>
        <v>47.450561002452929</v>
      </c>
      <c r="Q2308" s="215">
        <f>IF(P2308="-",0,P2308/(1+'General inputs'!$H$30)^'MP Calculations'!$C$40)</f>
        <v>105.40140946288467</v>
      </c>
    </row>
    <row r="2309" spans="3:17">
      <c r="C2309" s="159"/>
      <c r="D2309" s="165" t="s">
        <v>278</v>
      </c>
      <c r="E2309" s="162">
        <v>31413</v>
      </c>
      <c r="F2309" s="166" t="str">
        <f t="shared" si="114"/>
        <v>Date check - OK</v>
      </c>
      <c r="G2309" s="68"/>
      <c r="H2309" s="162" t="s">
        <v>279</v>
      </c>
      <c r="I2309" s="173">
        <v>150735.53351548137</v>
      </c>
      <c r="J2309" s="168">
        <f>IFERROR(MIN('MP Calculations'!$E$30/I2309,1),"-")</f>
        <v>0.24630200300931615</v>
      </c>
      <c r="K2309" s="12"/>
      <c r="L2309" s="159">
        <v>0.80081199999999997</v>
      </c>
      <c r="M2309" s="187" t="s">
        <v>280</v>
      </c>
      <c r="N2309" s="272">
        <v>192.78728599999999</v>
      </c>
      <c r="O2309" s="186">
        <f t="shared" si="115"/>
        <v>154.38637207623199</v>
      </c>
      <c r="P2309" s="186">
        <f t="shared" si="116"/>
        <v>38.025672679717495</v>
      </c>
      <c r="Q2309" s="215">
        <f>IF(P2309="-",0,P2309/(1+'General inputs'!$H$30)^'MP Calculations'!$C$40)</f>
        <v>84.466008652865909</v>
      </c>
    </row>
    <row r="2310" spans="3:17">
      <c r="C2310" s="159"/>
      <c r="D2310" s="165" t="s">
        <v>278</v>
      </c>
      <c r="E2310" s="162">
        <v>31413</v>
      </c>
      <c r="F2310" s="166" t="str">
        <f t="shared" si="114"/>
        <v>Date check - OK</v>
      </c>
      <c r="G2310" s="68"/>
      <c r="H2310" s="162" t="s">
        <v>279</v>
      </c>
      <c r="I2310" s="173">
        <v>150735.53351548137</v>
      </c>
      <c r="J2310" s="168">
        <f>IFERROR(MIN('MP Calculations'!$E$30/I2310,1),"-")</f>
        <v>0.24630200300931615</v>
      </c>
      <c r="K2310" s="12"/>
      <c r="L2310" s="159">
        <v>0.39944499999999999</v>
      </c>
      <c r="M2310" s="187" t="s">
        <v>280</v>
      </c>
      <c r="N2310" s="272">
        <v>192.78728599999999</v>
      </c>
      <c r="O2310" s="186">
        <f t="shared" si="115"/>
        <v>77.007917456269993</v>
      </c>
      <c r="P2310" s="186">
        <f t="shared" si="116"/>
        <v>18.96720431705538</v>
      </c>
      <c r="Q2310" s="215">
        <f>IF(P2310="-",0,P2310/(1+'General inputs'!$H$30)^'MP Calculations'!$C$40)</f>
        <v>42.131642415877906</v>
      </c>
    </row>
    <row r="2311" spans="3:17">
      <c r="C2311" s="159"/>
      <c r="D2311" s="165" t="s">
        <v>278</v>
      </c>
      <c r="E2311" s="162">
        <v>31413</v>
      </c>
      <c r="F2311" s="166" t="str">
        <f t="shared" si="114"/>
        <v>Date check - OK</v>
      </c>
      <c r="G2311" s="68"/>
      <c r="H2311" s="162" t="s">
        <v>279</v>
      </c>
      <c r="I2311" s="173">
        <v>150735.53351548137</v>
      </c>
      <c r="J2311" s="168">
        <f>IFERROR(MIN('MP Calculations'!$E$30/I2311,1),"-")</f>
        <v>0.24630200300931615</v>
      </c>
      <c r="K2311" s="12"/>
      <c r="L2311" s="159">
        <v>2.1139100000000002</v>
      </c>
      <c r="M2311" s="187" t="s">
        <v>280</v>
      </c>
      <c r="N2311" s="272">
        <v>192.78728599999999</v>
      </c>
      <c r="O2311" s="186">
        <f t="shared" si="115"/>
        <v>407.53497174826003</v>
      </c>
      <c r="P2311" s="186">
        <f t="shared" si="116"/>
        <v>100.37667983794151</v>
      </c>
      <c r="Q2311" s="215">
        <f>IF(P2311="-",0,P2311/(1+'General inputs'!$H$30)^'MP Calculations'!$C$40)</f>
        <v>222.96561533965499</v>
      </c>
    </row>
    <row r="2312" spans="3:17">
      <c r="C2312" s="159"/>
      <c r="D2312" s="165" t="s">
        <v>278</v>
      </c>
      <c r="E2312" s="162">
        <v>31413</v>
      </c>
      <c r="F2312" s="166" t="str">
        <f t="shared" si="114"/>
        <v>Date check - OK</v>
      </c>
      <c r="G2312" s="68"/>
      <c r="H2312" s="162" t="s">
        <v>279</v>
      </c>
      <c r="I2312" s="173">
        <v>150735.53351548137</v>
      </c>
      <c r="J2312" s="168">
        <f>IFERROR(MIN('MP Calculations'!$E$30/I2312,1),"-")</f>
        <v>0.24630200300931615</v>
      </c>
      <c r="K2312" s="12"/>
      <c r="L2312" s="159">
        <v>0.31065700000000002</v>
      </c>
      <c r="M2312" s="187" t="s">
        <v>280</v>
      </c>
      <c r="N2312" s="272">
        <v>192.78728599999999</v>
      </c>
      <c r="O2312" s="186">
        <f t="shared" si="115"/>
        <v>59.890719906902</v>
      </c>
      <c r="P2312" s="186">
        <f t="shared" si="116"/>
        <v>14.751204274739887</v>
      </c>
      <c r="Q2312" s="215">
        <f>IF(P2312="-",0,P2312/(1+'General inputs'!$H$30)^'MP Calculations'!$C$40)</f>
        <v>32.766687874399189</v>
      </c>
    </row>
    <row r="2313" spans="3:17">
      <c r="C2313" s="159"/>
      <c r="D2313" s="165" t="s">
        <v>278</v>
      </c>
      <c r="E2313" s="162">
        <v>31413</v>
      </c>
      <c r="F2313" s="166" t="str">
        <f t="shared" si="114"/>
        <v>Date check - OK</v>
      </c>
      <c r="G2313" s="68"/>
      <c r="H2313" s="162" t="s">
        <v>279</v>
      </c>
      <c r="I2313" s="173">
        <v>150735.53351548137</v>
      </c>
      <c r="J2313" s="168">
        <f>IFERROR(MIN('MP Calculations'!$E$30/I2313,1),"-")</f>
        <v>0.24630200300931615</v>
      </c>
      <c r="K2313" s="12"/>
      <c r="L2313" s="159">
        <v>0.124475</v>
      </c>
      <c r="M2313" s="187" t="s">
        <v>280</v>
      </c>
      <c r="N2313" s="272">
        <v>192.78728599999999</v>
      </c>
      <c r="O2313" s="186">
        <f t="shared" si="115"/>
        <v>23.99719742485</v>
      </c>
      <c r="P2313" s="186">
        <f t="shared" si="116"/>
        <v>5.9105577923505583</v>
      </c>
      <c r="Q2313" s="215">
        <f>IF(P2313="-",0,P2313/(1+'General inputs'!$H$30)^'MP Calculations'!$C$40)</f>
        <v>13.129057040935306</v>
      </c>
    </row>
    <row r="2314" spans="3:17">
      <c r="C2314" s="159"/>
      <c r="D2314" s="165" t="s">
        <v>278</v>
      </c>
      <c r="E2314" s="162">
        <v>31449</v>
      </c>
      <c r="F2314" s="166" t="str">
        <f t="shared" si="114"/>
        <v>Date check - OK</v>
      </c>
      <c r="G2314" s="68"/>
      <c r="H2314" s="162" t="s">
        <v>279</v>
      </c>
      <c r="I2314" s="173">
        <v>150735.53351548137</v>
      </c>
      <c r="J2314" s="168">
        <f>IFERROR(MIN('MP Calculations'!$E$30/I2314,1),"-")</f>
        <v>0.24630200300931615</v>
      </c>
      <c r="K2314" s="12"/>
      <c r="L2314" s="159">
        <v>13.321194</v>
      </c>
      <c r="M2314" s="187" t="s">
        <v>280</v>
      </c>
      <c r="N2314" s="272">
        <v>192.78728599999999</v>
      </c>
      <c r="O2314" s="186">
        <f t="shared" si="115"/>
        <v>2568.1568375394841</v>
      </c>
      <c r="P2314" s="186">
        <f t="shared" si="116"/>
        <v>632.54217312804587</v>
      </c>
      <c r="Q2314" s="215">
        <f>IF(P2314="-",0,P2314/(1+'General inputs'!$H$30)^'MP Calculations'!$C$40)</f>
        <v>1405.0589747287822</v>
      </c>
    </row>
    <row r="2315" spans="3:17">
      <c r="C2315" s="159"/>
      <c r="D2315" s="165" t="s">
        <v>278</v>
      </c>
      <c r="E2315" s="162">
        <v>31449</v>
      </c>
      <c r="F2315" s="166" t="str">
        <f t="shared" si="114"/>
        <v>Date check - OK</v>
      </c>
      <c r="G2315" s="68"/>
      <c r="H2315" s="162" t="s">
        <v>279</v>
      </c>
      <c r="I2315" s="173">
        <v>150735.53351548137</v>
      </c>
      <c r="J2315" s="168">
        <f>IFERROR(MIN('MP Calculations'!$E$30/I2315,1),"-")</f>
        <v>0.24630200300931615</v>
      </c>
      <c r="K2315" s="12"/>
      <c r="L2315" s="159">
        <v>0.69984900000000005</v>
      </c>
      <c r="M2315" s="187" t="s">
        <v>280</v>
      </c>
      <c r="N2315" s="272">
        <v>192.78728599999999</v>
      </c>
      <c r="O2315" s="186">
        <f t="shared" si="115"/>
        <v>134.921989319814</v>
      </c>
      <c r="P2315" s="186">
        <f t="shared" si="116"/>
        <v>33.231556219471749</v>
      </c>
      <c r="Q2315" s="215">
        <f>IF(P2315="-",0,P2315/(1+'General inputs'!$H$30)^'MP Calculations'!$C$40)</f>
        <v>73.816890468299121</v>
      </c>
    </row>
    <row r="2316" spans="3:17">
      <c r="C2316" s="159"/>
      <c r="D2316" s="165" t="s">
        <v>278</v>
      </c>
      <c r="E2316" s="162">
        <v>31449</v>
      </c>
      <c r="F2316" s="166" t="str">
        <f t="shared" si="114"/>
        <v>Date check - OK</v>
      </c>
      <c r="G2316" s="68"/>
      <c r="H2316" s="162" t="s">
        <v>279</v>
      </c>
      <c r="I2316" s="173">
        <v>150735.53351548137</v>
      </c>
      <c r="J2316" s="168">
        <f>IFERROR(MIN('MP Calculations'!$E$30/I2316,1),"-")</f>
        <v>0.24630200300931615</v>
      </c>
      <c r="K2316" s="12"/>
      <c r="L2316" s="159">
        <v>10.625057999999999</v>
      </c>
      <c r="M2316" s="187" t="s">
        <v>280</v>
      </c>
      <c r="N2316" s="272">
        <v>192.78728599999999</v>
      </c>
      <c r="O2316" s="186">
        <f t="shared" si="115"/>
        <v>2048.3760954125878</v>
      </c>
      <c r="P2316" s="186">
        <f t="shared" si="116"/>
        <v>504.51913521652244</v>
      </c>
      <c r="Q2316" s="215">
        <f>IF(P2316="-",0,P2316/(1+'General inputs'!$H$30)^'MP Calculations'!$C$40)</f>
        <v>1120.6828081562239</v>
      </c>
    </row>
    <row r="2317" spans="3:17">
      <c r="C2317" s="159"/>
      <c r="D2317" s="165" t="s">
        <v>278</v>
      </c>
      <c r="E2317" s="162">
        <v>31449</v>
      </c>
      <c r="F2317" s="166" t="str">
        <f t="shared" si="114"/>
        <v>Date check - OK</v>
      </c>
      <c r="G2317" s="68"/>
      <c r="H2317" s="162" t="s">
        <v>279</v>
      </c>
      <c r="I2317" s="173">
        <v>150735.53351548137</v>
      </c>
      <c r="J2317" s="168">
        <f>IFERROR(MIN('MP Calculations'!$E$30/I2317,1),"-")</f>
        <v>0.24630200300931615</v>
      </c>
      <c r="K2317" s="12"/>
      <c r="L2317" s="159">
        <v>31.655595999999999</v>
      </c>
      <c r="M2317" s="187" t="s">
        <v>280</v>
      </c>
      <c r="N2317" s="272">
        <v>192.78728599999999</v>
      </c>
      <c r="O2317" s="186">
        <f t="shared" si="115"/>
        <v>6102.7964395524559</v>
      </c>
      <c r="P2317" s="186">
        <f t="shared" si="116"/>
        <v>1503.1309870198929</v>
      </c>
      <c r="Q2317" s="215">
        <f>IF(P2317="-",0,P2317/(1+'General inputs'!$H$30)^'MP Calculations'!$C$40)</f>
        <v>3338.8883353991046</v>
      </c>
    </row>
    <row r="2318" spans="3:17">
      <c r="C2318" s="159"/>
      <c r="D2318" s="165" t="s">
        <v>278</v>
      </c>
      <c r="E2318" s="162">
        <v>31449</v>
      </c>
      <c r="F2318" s="166" t="str">
        <f t="shared" si="114"/>
        <v>Date check - OK</v>
      </c>
      <c r="G2318" s="68"/>
      <c r="H2318" s="162" t="s">
        <v>279</v>
      </c>
      <c r="I2318" s="173">
        <v>150735.53351548137</v>
      </c>
      <c r="J2318" s="168">
        <f>IFERROR(MIN('MP Calculations'!$E$30/I2318,1),"-")</f>
        <v>0.24630200300931615</v>
      </c>
      <c r="K2318" s="12"/>
      <c r="L2318" s="159">
        <v>7.4984339999999996</v>
      </c>
      <c r="M2318" s="187" t="s">
        <v>280</v>
      </c>
      <c r="N2318" s="272">
        <v>192.78728599999999</v>
      </c>
      <c r="O2318" s="186">
        <f t="shared" si="115"/>
        <v>1445.6027401101239</v>
      </c>
      <c r="P2318" s="186">
        <f t="shared" si="116"/>
        <v>356.05485044487943</v>
      </c>
      <c r="Q2318" s="215">
        <f>IF(P2318="-",0,P2318/(1+'General inputs'!$H$30)^'MP Calculations'!$C$40)</f>
        <v>790.90072467313666</v>
      </c>
    </row>
    <row r="2319" spans="3:17">
      <c r="C2319" s="159"/>
      <c r="D2319" s="165" t="s">
        <v>278</v>
      </c>
      <c r="E2319" s="162">
        <v>31449</v>
      </c>
      <c r="F2319" s="166" t="str">
        <f t="shared" si="114"/>
        <v>Date check - OK</v>
      </c>
      <c r="G2319" s="68"/>
      <c r="H2319" s="162" t="s">
        <v>279</v>
      </c>
      <c r="I2319" s="173">
        <v>150735.53351548137</v>
      </c>
      <c r="J2319" s="168">
        <f>IFERROR(MIN('MP Calculations'!$E$30/I2319,1),"-")</f>
        <v>0.24630200300931615</v>
      </c>
      <c r="K2319" s="12"/>
      <c r="L2319" s="159">
        <v>4.728275</v>
      </c>
      <c r="M2319" s="187" t="s">
        <v>280</v>
      </c>
      <c r="N2319" s="272">
        <v>192.78728599999999</v>
      </c>
      <c r="O2319" s="186">
        <f t="shared" si="115"/>
        <v>911.55130471165</v>
      </c>
      <c r="P2319" s="186">
        <f t="shared" si="116"/>
        <v>224.51691219623487</v>
      </c>
      <c r="Q2319" s="215">
        <f>IF(P2319="-",0,P2319/(1+'General inputs'!$H$30)^'MP Calculations'!$C$40)</f>
        <v>498.71694862605648</v>
      </c>
    </row>
    <row r="2320" spans="3:17">
      <c r="C2320" s="159"/>
      <c r="D2320" s="165" t="s">
        <v>278</v>
      </c>
      <c r="E2320" s="162">
        <v>31449</v>
      </c>
      <c r="F2320" s="166" t="str">
        <f t="shared" si="114"/>
        <v>Date check - OK</v>
      </c>
      <c r="G2320" s="68"/>
      <c r="H2320" s="162" t="s">
        <v>279</v>
      </c>
      <c r="I2320" s="173">
        <v>150735.53351548137</v>
      </c>
      <c r="J2320" s="168">
        <f>IFERROR(MIN('MP Calculations'!$E$30/I2320,1),"-")</f>
        <v>0.24630200300931615</v>
      </c>
      <c r="K2320" s="12"/>
      <c r="L2320" s="159">
        <v>4.1873579999999997</v>
      </c>
      <c r="M2320" s="187" t="s">
        <v>280</v>
      </c>
      <c r="N2320" s="272">
        <v>192.78728599999999</v>
      </c>
      <c r="O2320" s="186">
        <f t="shared" si="115"/>
        <v>807.26938433038788</v>
      </c>
      <c r="P2320" s="186">
        <f t="shared" si="116"/>
        <v>198.832066328672</v>
      </c>
      <c r="Q2320" s="215">
        <f>IF(P2320="-",0,P2320/(1+'General inputs'!$H$30)^'MP Calculations'!$C$40)</f>
        <v>441.66348289067503</v>
      </c>
    </row>
    <row r="2321" spans="3:17">
      <c r="C2321" s="159"/>
      <c r="D2321" s="165" t="s">
        <v>278</v>
      </c>
      <c r="E2321" s="162">
        <v>31449</v>
      </c>
      <c r="F2321" s="166" t="str">
        <f t="shared" si="114"/>
        <v>Date check - OK</v>
      </c>
      <c r="G2321" s="68"/>
      <c r="H2321" s="162" t="s">
        <v>279</v>
      </c>
      <c r="I2321" s="173">
        <v>150735.53351548137</v>
      </c>
      <c r="J2321" s="168">
        <f>IFERROR(MIN('MP Calculations'!$E$30/I2321,1),"-")</f>
        <v>0.24630200300931615</v>
      </c>
      <c r="K2321" s="12"/>
      <c r="L2321" s="159">
        <v>10.233788000000001</v>
      </c>
      <c r="M2321" s="187" t="s">
        <v>280</v>
      </c>
      <c r="N2321" s="272">
        <v>192.78728599999999</v>
      </c>
      <c r="O2321" s="186">
        <f t="shared" si="115"/>
        <v>1972.944214019368</v>
      </c>
      <c r="P2321" s="186">
        <f t="shared" si="116"/>
        <v>485.94011173861128</v>
      </c>
      <c r="Q2321" s="215">
        <f>IF(P2321="-",0,P2321/(1+'General inputs'!$H$30)^'MP Calculations'!$C$40)</f>
        <v>1079.4134275705101</v>
      </c>
    </row>
    <row r="2322" spans="3:17">
      <c r="C2322" s="159"/>
      <c r="D2322" s="165" t="s">
        <v>278</v>
      </c>
      <c r="E2322" s="162">
        <v>31449</v>
      </c>
      <c r="F2322" s="166" t="str">
        <f t="shared" si="114"/>
        <v>Date check - OK</v>
      </c>
      <c r="G2322" s="68"/>
      <c r="H2322" s="162" t="s">
        <v>279</v>
      </c>
      <c r="I2322" s="173">
        <v>150735.53351548137</v>
      </c>
      <c r="J2322" s="168">
        <f>IFERROR(MIN('MP Calculations'!$E$30/I2322,1),"-")</f>
        <v>0.24630200300931615</v>
      </c>
      <c r="K2322" s="12"/>
      <c r="L2322" s="159">
        <v>3.8524029999999998</v>
      </c>
      <c r="M2322" s="187" t="s">
        <v>280</v>
      </c>
      <c r="N2322" s="272">
        <v>192.78728599999999</v>
      </c>
      <c r="O2322" s="186">
        <f t="shared" si="115"/>
        <v>742.69431894825789</v>
      </c>
      <c r="P2322" s="186">
        <f t="shared" si="116"/>
        <v>182.92709838059582</v>
      </c>
      <c r="Q2322" s="215">
        <f>IF(P2322="-",0,P2322/(1+'General inputs'!$H$30)^'MP Calculations'!$C$40)</f>
        <v>406.33395245366768</v>
      </c>
    </row>
    <row r="2323" spans="3:17">
      <c r="C2323" s="159"/>
      <c r="D2323" s="165" t="s">
        <v>278</v>
      </c>
      <c r="E2323" s="162">
        <v>31449</v>
      </c>
      <c r="F2323" s="166" t="str">
        <f t="shared" si="114"/>
        <v>Date check - OK</v>
      </c>
      <c r="G2323" s="68"/>
      <c r="H2323" s="162" t="s">
        <v>279</v>
      </c>
      <c r="I2323" s="173">
        <v>150735.53351548137</v>
      </c>
      <c r="J2323" s="168">
        <f>IFERROR(MIN('MP Calculations'!$E$30/I2323,1),"-")</f>
        <v>0.24630200300931615</v>
      </c>
      <c r="K2323" s="12"/>
      <c r="L2323" s="159">
        <v>4.5511419999999996</v>
      </c>
      <c r="M2323" s="187" t="s">
        <v>280</v>
      </c>
      <c r="N2323" s="272">
        <v>192.78728599999999</v>
      </c>
      <c r="O2323" s="186">
        <f t="shared" si="115"/>
        <v>877.40231438061187</v>
      </c>
      <c r="P2323" s="186">
        <f t="shared" si="116"/>
        <v>216.10594747695441</v>
      </c>
      <c r="Q2323" s="215">
        <f>IF(P2323="-",0,P2323/(1+'General inputs'!$H$30)^'MP Calculations'!$C$40)</f>
        <v>480.03376516888034</v>
      </c>
    </row>
    <row r="2324" spans="3:17">
      <c r="C2324" s="159"/>
      <c r="D2324" s="165" t="s">
        <v>278</v>
      </c>
      <c r="E2324" s="162">
        <v>31449</v>
      </c>
      <c r="F2324" s="166" t="str">
        <f t="shared" si="114"/>
        <v>Date check - OK</v>
      </c>
      <c r="G2324" s="68"/>
      <c r="H2324" s="162" t="s">
        <v>279</v>
      </c>
      <c r="I2324" s="173">
        <v>150735.53351548137</v>
      </c>
      <c r="J2324" s="168">
        <f>IFERROR(MIN('MP Calculations'!$E$30/I2324,1),"-")</f>
        <v>0.24630200300931615</v>
      </c>
      <c r="K2324" s="12"/>
      <c r="L2324" s="159">
        <v>17.279230999999999</v>
      </c>
      <c r="M2324" s="187" t="s">
        <v>280</v>
      </c>
      <c r="N2324" s="272">
        <v>192.78728599999999</v>
      </c>
      <c r="O2324" s="186">
        <f t="shared" si="115"/>
        <v>3331.2160486570656</v>
      </c>
      <c r="P2324" s="186">
        <f t="shared" si="116"/>
        <v>820.48518524101485</v>
      </c>
      <c r="Q2324" s="215">
        <f>IF(P2324="-",0,P2324/(1+'General inputs'!$H$30)^'MP Calculations'!$C$40)</f>
        <v>1822.5347212090587</v>
      </c>
    </row>
    <row r="2325" spans="3:17">
      <c r="C2325" s="159"/>
      <c r="D2325" s="165" t="s">
        <v>278</v>
      </c>
      <c r="E2325" s="162">
        <v>31449</v>
      </c>
      <c r="F2325" s="166" t="str">
        <f t="shared" si="114"/>
        <v>Date check - OK</v>
      </c>
      <c r="G2325" s="68"/>
      <c r="H2325" s="162" t="s">
        <v>279</v>
      </c>
      <c r="I2325" s="173">
        <v>150735.53351548137</v>
      </c>
      <c r="J2325" s="168">
        <f>IFERROR(MIN('MP Calculations'!$E$30/I2325,1),"-")</f>
        <v>0.24630200300931615</v>
      </c>
      <c r="K2325" s="12"/>
      <c r="L2325" s="159">
        <v>1.9088179999999999</v>
      </c>
      <c r="M2325" s="187" t="s">
        <v>280</v>
      </c>
      <c r="N2325" s="272">
        <v>192.78728599999999</v>
      </c>
      <c r="O2325" s="186">
        <f t="shared" si="115"/>
        <v>367.99584168794797</v>
      </c>
      <c r="P2325" s="186">
        <f t="shared" si="116"/>
        <v>90.638112906840789</v>
      </c>
      <c r="Q2325" s="215">
        <f>IF(P2325="-",0,P2325/(1+'General inputs'!$H$30)^'MP Calculations'!$C$40)</f>
        <v>201.33344368559185</v>
      </c>
    </row>
    <row r="2326" spans="3:17">
      <c r="C2326" s="159"/>
      <c r="D2326" s="165" t="s">
        <v>278</v>
      </c>
      <c r="E2326" s="162">
        <v>31449</v>
      </c>
      <c r="F2326" s="166" t="str">
        <f t="shared" si="114"/>
        <v>Date check - OK</v>
      </c>
      <c r="G2326" s="68"/>
      <c r="H2326" s="162" t="s">
        <v>279</v>
      </c>
      <c r="I2326" s="173">
        <v>150735.53351548137</v>
      </c>
      <c r="J2326" s="168">
        <f>IFERROR(MIN('MP Calculations'!$E$30/I2326,1),"-")</f>
        <v>0.24630200300931615</v>
      </c>
      <c r="K2326" s="12"/>
      <c r="L2326" s="159">
        <v>61.638924000000003</v>
      </c>
      <c r="M2326" s="187" t="s">
        <v>280</v>
      </c>
      <c r="N2326" s="272">
        <v>192.78728599999999</v>
      </c>
      <c r="O2326" s="186">
        <f t="shared" si="115"/>
        <v>11883.200869920263</v>
      </c>
      <c r="P2326" s="186">
        <f t="shared" si="116"/>
        <v>2926.8561764234091</v>
      </c>
      <c r="Q2326" s="215">
        <f>IF(P2326="-",0,P2326/(1+'General inputs'!$H$30)^'MP Calculations'!$C$40)</f>
        <v>6501.393445574422</v>
      </c>
    </row>
    <row r="2327" spans="3:17">
      <c r="C2327" s="159"/>
      <c r="D2327" s="165" t="s">
        <v>278</v>
      </c>
      <c r="E2327" s="162">
        <v>31449</v>
      </c>
      <c r="F2327" s="166" t="str">
        <f t="shared" si="114"/>
        <v>Date check - OK</v>
      </c>
      <c r="G2327" s="68"/>
      <c r="H2327" s="162" t="s">
        <v>279</v>
      </c>
      <c r="I2327" s="173">
        <v>150735.53351548137</v>
      </c>
      <c r="J2327" s="168">
        <f>IFERROR(MIN('MP Calculations'!$E$30/I2327,1),"-")</f>
        <v>0.24630200300931615</v>
      </c>
      <c r="K2327" s="12"/>
      <c r="L2327" s="159">
        <v>2.1996410000000002</v>
      </c>
      <c r="M2327" s="187" t="s">
        <v>280</v>
      </c>
      <c r="N2327" s="272">
        <v>192.78728599999999</v>
      </c>
      <c r="O2327" s="186">
        <f t="shared" si="115"/>
        <v>424.06281856432605</v>
      </c>
      <c r="P2327" s="186">
        <f t="shared" si="116"/>
        <v>104.44752161416973</v>
      </c>
      <c r="Q2327" s="215">
        <f>IF(P2327="-",0,P2327/(1+'General inputs'!$H$30)^'MP Calculations'!$C$40)</f>
        <v>232.00813142060642</v>
      </c>
    </row>
    <row r="2328" spans="3:17">
      <c r="C2328" s="159"/>
      <c r="D2328" s="165" t="s">
        <v>278</v>
      </c>
      <c r="E2328" s="162">
        <v>31449</v>
      </c>
      <c r="F2328" s="166" t="str">
        <f t="shared" si="114"/>
        <v>Date check - OK</v>
      </c>
      <c r="G2328" s="68"/>
      <c r="H2328" s="162" t="s">
        <v>279</v>
      </c>
      <c r="I2328" s="173">
        <v>150735.53351548137</v>
      </c>
      <c r="J2328" s="168">
        <f>IFERROR(MIN('MP Calculations'!$E$30/I2328,1),"-")</f>
        <v>0.24630200300931615</v>
      </c>
      <c r="K2328" s="12"/>
      <c r="L2328" s="159">
        <v>12.191560000000001</v>
      </c>
      <c r="M2328" s="187" t="s">
        <v>280</v>
      </c>
      <c r="N2328" s="272">
        <v>192.78728599999999</v>
      </c>
      <c r="O2328" s="186">
        <f t="shared" si="115"/>
        <v>2350.37776450616</v>
      </c>
      <c r="P2328" s="186">
        <f t="shared" si="116"/>
        <v>578.90275122642595</v>
      </c>
      <c r="Q2328" s="215">
        <f>IF(P2328="-",0,P2328/(1+'General inputs'!$H$30)^'MP Calculations'!$C$40)</f>
        <v>1285.9103165935749</v>
      </c>
    </row>
    <row r="2329" spans="3:17">
      <c r="C2329" s="159"/>
      <c r="D2329" s="165" t="s">
        <v>278</v>
      </c>
      <c r="E2329" s="162">
        <v>31449</v>
      </c>
      <c r="F2329" s="166" t="str">
        <f t="shared" si="114"/>
        <v>Date check - OK</v>
      </c>
      <c r="G2329" s="68"/>
      <c r="H2329" s="162" t="s">
        <v>279</v>
      </c>
      <c r="I2329" s="173">
        <v>150735.53351548137</v>
      </c>
      <c r="J2329" s="168">
        <f>IFERROR(MIN('MP Calculations'!$E$30/I2329,1),"-")</f>
        <v>0.24630200300931615</v>
      </c>
      <c r="K2329" s="12"/>
      <c r="L2329" s="159">
        <v>10.162521999999999</v>
      </c>
      <c r="M2329" s="187" t="s">
        <v>280</v>
      </c>
      <c r="N2329" s="272">
        <v>192.78728599999999</v>
      </c>
      <c r="O2329" s="186">
        <f t="shared" si="115"/>
        <v>1959.2050352952917</v>
      </c>
      <c r="P2329" s="186">
        <f t="shared" si="116"/>
        <v>482.55612449916828</v>
      </c>
      <c r="Q2329" s="215">
        <f>IF(P2329="-",0,P2329/(1+'General inputs'!$H$30)^'MP Calculations'!$C$40)</f>
        <v>1071.8966139205456</v>
      </c>
    </row>
    <row r="2330" spans="3:17">
      <c r="C2330" s="159"/>
      <c r="D2330" s="165" t="s">
        <v>278</v>
      </c>
      <c r="E2330" s="162">
        <v>31449</v>
      </c>
      <c r="F2330" s="166" t="str">
        <f t="shared" si="114"/>
        <v>Date check - OK</v>
      </c>
      <c r="G2330" s="68"/>
      <c r="H2330" s="162" t="s">
        <v>279</v>
      </c>
      <c r="I2330" s="173">
        <v>150735.53351548137</v>
      </c>
      <c r="J2330" s="168">
        <f>IFERROR(MIN('MP Calculations'!$E$30/I2330,1),"-")</f>
        <v>0.24630200300931615</v>
      </c>
      <c r="K2330" s="12"/>
      <c r="L2330" s="159">
        <v>9.8920270000000006</v>
      </c>
      <c r="M2330" s="187" t="s">
        <v>280</v>
      </c>
      <c r="N2330" s="272">
        <v>192.78728599999999</v>
      </c>
      <c r="O2330" s="186">
        <f t="shared" si="115"/>
        <v>1907.057038368722</v>
      </c>
      <c r="P2330" s="186">
        <f t="shared" si="116"/>
        <v>469.71196840323051</v>
      </c>
      <c r="Q2330" s="215">
        <f>IF(P2330="-",0,P2330/(1+'General inputs'!$H$30)^'MP Calculations'!$C$40)</f>
        <v>1043.3660311988122</v>
      </c>
    </row>
    <row r="2331" spans="3:17">
      <c r="C2331" s="159"/>
      <c r="D2331" s="165" t="s">
        <v>278</v>
      </c>
      <c r="E2331" s="162">
        <v>31449</v>
      </c>
      <c r="F2331" s="166" t="str">
        <f t="shared" si="114"/>
        <v>Date check - OK</v>
      </c>
      <c r="G2331" s="68"/>
      <c r="H2331" s="162" t="s">
        <v>279</v>
      </c>
      <c r="I2331" s="173">
        <v>150735.53351548137</v>
      </c>
      <c r="J2331" s="168">
        <f>IFERROR(MIN('MP Calculations'!$E$30/I2331,1),"-")</f>
        <v>0.24630200300931615</v>
      </c>
      <c r="K2331" s="12"/>
      <c r="L2331" s="159">
        <v>97.518512999999999</v>
      </c>
      <c r="M2331" s="187" t="s">
        <v>280</v>
      </c>
      <c r="N2331" s="272">
        <v>192.78728599999999</v>
      </c>
      <c r="O2331" s="186">
        <f t="shared" si="115"/>
        <v>18800.329456025716</v>
      </c>
      <c r="P2331" s="186">
        <f t="shared" si="116"/>
        <v>4630.5588022541815</v>
      </c>
      <c r="Q2331" s="215">
        <f>IF(P2331="-",0,P2331/(1+'General inputs'!$H$30)^'MP Calculations'!$C$40)</f>
        <v>10285.809357093322</v>
      </c>
    </row>
    <row r="2332" spans="3:17">
      <c r="C2332" s="159"/>
      <c r="D2332" s="165" t="s">
        <v>278</v>
      </c>
      <c r="E2332" s="162">
        <v>31449</v>
      </c>
      <c r="F2332" s="166" t="str">
        <f t="shared" si="114"/>
        <v>Date check - OK</v>
      </c>
      <c r="G2332" s="68"/>
      <c r="H2332" s="162" t="s">
        <v>279</v>
      </c>
      <c r="I2332" s="173">
        <v>150735.53351548137</v>
      </c>
      <c r="J2332" s="168">
        <f>IFERROR(MIN('MP Calculations'!$E$30/I2332,1),"-")</f>
        <v>0.24630200300931615</v>
      </c>
      <c r="K2332" s="12"/>
      <c r="L2332" s="159">
        <v>8.5212149999999998</v>
      </c>
      <c r="M2332" s="187" t="s">
        <v>280</v>
      </c>
      <c r="N2332" s="272">
        <v>192.78728599999999</v>
      </c>
      <c r="O2332" s="186">
        <f t="shared" si="115"/>
        <v>1642.7819132724899</v>
      </c>
      <c r="P2332" s="186">
        <f t="shared" si="116"/>
        <v>404.62047574649097</v>
      </c>
      <c r="Q2332" s="215">
        <f>IF(P2332="-",0,P2332/(1+'General inputs'!$H$30)^'MP Calculations'!$C$40)</f>
        <v>898.77901420424621</v>
      </c>
    </row>
    <row r="2333" spans="3:17">
      <c r="C2333" s="159"/>
      <c r="D2333" s="165" t="s">
        <v>278</v>
      </c>
      <c r="E2333" s="162">
        <v>31449</v>
      </c>
      <c r="F2333" s="166" t="str">
        <f t="shared" si="114"/>
        <v>Date check - OK</v>
      </c>
      <c r="G2333" s="68"/>
      <c r="H2333" s="162" t="s">
        <v>279</v>
      </c>
      <c r="I2333" s="173">
        <v>150735.53351548137</v>
      </c>
      <c r="J2333" s="168">
        <f>IFERROR(MIN('MP Calculations'!$E$30/I2333,1),"-")</f>
        <v>0.24630200300931615</v>
      </c>
      <c r="K2333" s="12"/>
      <c r="L2333" s="159">
        <v>5.5611079999999999</v>
      </c>
      <c r="M2333" s="187" t="s">
        <v>280</v>
      </c>
      <c r="N2333" s="272">
        <v>192.78728599999999</v>
      </c>
      <c r="O2333" s="186">
        <f t="shared" si="115"/>
        <v>1072.110918472888</v>
      </c>
      <c r="P2333" s="186">
        <f t="shared" si="116"/>
        <v>264.06306666802993</v>
      </c>
      <c r="Q2333" s="215">
        <f>IF(P2333="-",0,P2333/(1+'General inputs'!$H$30)^'MP Calculations'!$C$40)</f>
        <v>586.56038676683386</v>
      </c>
    </row>
    <row r="2334" spans="3:17">
      <c r="C2334" s="159"/>
      <c r="D2334" s="165" t="s">
        <v>278</v>
      </c>
      <c r="E2334" s="162">
        <v>31449</v>
      </c>
      <c r="F2334" s="166" t="str">
        <f t="shared" si="114"/>
        <v>Date check - OK</v>
      </c>
      <c r="G2334" s="68"/>
      <c r="H2334" s="162" t="s">
        <v>279</v>
      </c>
      <c r="I2334" s="173">
        <v>150735.53351548137</v>
      </c>
      <c r="J2334" s="168">
        <f>IFERROR(MIN('MP Calculations'!$E$30/I2334,1),"-")</f>
        <v>0.24630200300931615</v>
      </c>
      <c r="K2334" s="12"/>
      <c r="L2334" s="159">
        <v>7.912579</v>
      </c>
      <c r="M2334" s="187" t="s">
        <v>280</v>
      </c>
      <c r="N2334" s="272">
        <v>192.78728599999999</v>
      </c>
      <c r="O2334" s="186">
        <f t="shared" si="115"/>
        <v>1525.4446306705941</v>
      </c>
      <c r="P2334" s="186">
        <f t="shared" si="116"/>
        <v>375.72006801397384</v>
      </c>
      <c r="Q2334" s="215">
        <f>IF(P2334="-",0,P2334/(1+'General inputs'!$H$30)^'MP Calculations'!$C$40)</f>
        <v>834.5828562515112</v>
      </c>
    </row>
    <row r="2335" spans="3:17">
      <c r="C2335" s="159"/>
      <c r="D2335" s="165" t="s">
        <v>278</v>
      </c>
      <c r="E2335" s="162">
        <v>31449</v>
      </c>
      <c r="F2335" s="166" t="str">
        <f t="shared" si="114"/>
        <v>Date check - OK</v>
      </c>
      <c r="G2335" s="68"/>
      <c r="H2335" s="162" t="s">
        <v>279</v>
      </c>
      <c r="I2335" s="173">
        <v>150735.53351548137</v>
      </c>
      <c r="J2335" s="168">
        <f>IFERROR(MIN('MP Calculations'!$E$30/I2335,1),"-")</f>
        <v>0.24630200300931615</v>
      </c>
      <c r="K2335" s="12"/>
      <c r="L2335" s="159">
        <v>6.5605760000000002</v>
      </c>
      <c r="M2335" s="187" t="s">
        <v>280</v>
      </c>
      <c r="N2335" s="272">
        <v>192.78728599999999</v>
      </c>
      <c r="O2335" s="186">
        <f t="shared" si="115"/>
        <v>1264.795641636736</v>
      </c>
      <c r="P2335" s="186">
        <f t="shared" si="116"/>
        <v>311.52169993258133</v>
      </c>
      <c r="Q2335" s="215">
        <f>IF(P2335="-",0,P2335/(1+'General inputs'!$H$30)^'MP Calculations'!$C$40)</f>
        <v>691.97972705676796</v>
      </c>
    </row>
    <row r="2336" spans="3:17">
      <c r="C2336" s="159"/>
      <c r="D2336" s="165" t="s">
        <v>278</v>
      </c>
      <c r="E2336" s="162">
        <v>31449</v>
      </c>
      <c r="F2336" s="166" t="str">
        <f t="shared" si="114"/>
        <v>Date check - OK</v>
      </c>
      <c r="G2336" s="68"/>
      <c r="H2336" s="162" t="s">
        <v>279</v>
      </c>
      <c r="I2336" s="173">
        <v>150735.53351548137</v>
      </c>
      <c r="J2336" s="168">
        <f>IFERROR(MIN('MP Calculations'!$E$30/I2336,1),"-")</f>
        <v>0.24630200300931615</v>
      </c>
      <c r="K2336" s="12"/>
      <c r="L2336" s="159">
        <v>1.8094129999999999</v>
      </c>
      <c r="M2336" s="187" t="s">
        <v>280</v>
      </c>
      <c r="N2336" s="272">
        <v>192.78728599999999</v>
      </c>
      <c r="O2336" s="186">
        <f t="shared" si="115"/>
        <v>348.83182152311798</v>
      </c>
      <c r="P2336" s="186">
        <f t="shared" si="116"/>
        <v>85.917976354532243</v>
      </c>
      <c r="Q2336" s="215">
        <f>IF(P2336="-",0,P2336/(1+'General inputs'!$H$30)^'MP Calculations'!$C$40)</f>
        <v>190.84865625715906</v>
      </c>
    </row>
    <row r="2337" spans="3:17">
      <c r="C2337" s="159"/>
      <c r="D2337" s="165" t="s">
        <v>278</v>
      </c>
      <c r="E2337" s="162">
        <v>31478</v>
      </c>
      <c r="F2337" s="166" t="str">
        <f t="shared" si="114"/>
        <v>Date check - OK</v>
      </c>
      <c r="G2337" s="68"/>
      <c r="H2337" s="162" t="s">
        <v>279</v>
      </c>
      <c r="I2337" s="173">
        <v>150735.53351548137</v>
      </c>
      <c r="J2337" s="168">
        <f>IFERROR(MIN('MP Calculations'!$E$30/I2337,1),"-")</f>
        <v>0.24630200300931615</v>
      </c>
      <c r="K2337" s="12"/>
      <c r="L2337" s="159">
        <v>27.544568999999999</v>
      </c>
      <c r="M2337" s="187" t="s">
        <v>280</v>
      </c>
      <c r="N2337" s="272">
        <v>192.78728599999999</v>
      </c>
      <c r="O2337" s="186">
        <f t="shared" si="115"/>
        <v>5310.2427015497333</v>
      </c>
      <c r="P2337" s="186">
        <f t="shared" si="116"/>
        <v>1307.9234138573015</v>
      </c>
      <c r="Q2337" s="215">
        <f>IF(P2337="-",0,P2337/(1+'General inputs'!$H$30)^'MP Calculations'!$C$40)</f>
        <v>2905.2758993290081</v>
      </c>
    </row>
    <row r="2338" spans="3:17">
      <c r="C2338" s="159"/>
      <c r="D2338" s="165" t="s">
        <v>278</v>
      </c>
      <c r="E2338" s="162">
        <v>31478</v>
      </c>
      <c r="F2338" s="166" t="str">
        <f t="shared" si="114"/>
        <v>Date check - OK</v>
      </c>
      <c r="G2338" s="68"/>
      <c r="H2338" s="162" t="s">
        <v>279</v>
      </c>
      <c r="I2338" s="173">
        <v>150735.53351548137</v>
      </c>
      <c r="J2338" s="168">
        <f>IFERROR(MIN('MP Calculations'!$E$30/I2338,1),"-")</f>
        <v>0.24630200300931615</v>
      </c>
      <c r="K2338" s="12"/>
      <c r="L2338" s="159">
        <v>26.509768000000001</v>
      </c>
      <c r="M2338" s="187" t="s">
        <v>280</v>
      </c>
      <c r="N2338" s="272">
        <v>192.78728599999999</v>
      </c>
      <c r="O2338" s="186">
        <f t="shared" si="115"/>
        <v>5110.7462252096484</v>
      </c>
      <c r="P2338" s="186">
        <f t="shared" si="116"/>
        <v>1258.787032141438</v>
      </c>
      <c r="Q2338" s="215">
        <f>IF(P2338="-",0,P2338/(1+'General inputs'!$H$30)^'MP Calculations'!$C$40)</f>
        <v>2796.1297948500624</v>
      </c>
    </row>
    <row r="2339" spans="3:17">
      <c r="C2339" s="159"/>
      <c r="D2339" s="165" t="s">
        <v>278</v>
      </c>
      <c r="E2339" s="162">
        <v>31478</v>
      </c>
      <c r="F2339" s="166" t="str">
        <f t="shared" si="114"/>
        <v>Date check - OK</v>
      </c>
      <c r="G2339" s="68"/>
      <c r="H2339" s="162" t="s">
        <v>279</v>
      </c>
      <c r="I2339" s="173">
        <v>150735.53351548137</v>
      </c>
      <c r="J2339" s="168">
        <f>IFERROR(MIN('MP Calculations'!$E$30/I2339,1),"-")</f>
        <v>0.24630200300931615</v>
      </c>
      <c r="K2339" s="12"/>
      <c r="L2339" s="159">
        <v>2.999647</v>
      </c>
      <c r="M2339" s="187" t="s">
        <v>280</v>
      </c>
      <c r="N2339" s="272">
        <v>192.78728599999999</v>
      </c>
      <c r="O2339" s="186">
        <f t="shared" si="115"/>
        <v>578.29380408804195</v>
      </c>
      <c r="P2339" s="186">
        <f t="shared" si="116"/>
        <v>142.43492227476179</v>
      </c>
      <c r="Q2339" s="215">
        <f>IF(P2339="-",0,P2339/(1+'General inputs'!$H$30)^'MP Calculations'!$C$40)</f>
        <v>316.38912685816803</v>
      </c>
    </row>
    <row r="2340" spans="3:17">
      <c r="C2340" s="159"/>
      <c r="D2340" s="165" t="s">
        <v>278</v>
      </c>
      <c r="E2340" s="162">
        <v>31545</v>
      </c>
      <c r="F2340" s="166" t="str">
        <f t="shared" si="114"/>
        <v>Date check - OK</v>
      </c>
      <c r="G2340" s="68"/>
      <c r="H2340" s="162" t="s">
        <v>279</v>
      </c>
      <c r="I2340" s="173">
        <v>150735.53351548137</v>
      </c>
      <c r="J2340" s="168">
        <f>IFERROR(MIN('MP Calculations'!$E$30/I2340,1),"-")</f>
        <v>0.24630200300931615</v>
      </c>
      <c r="K2340" s="12"/>
      <c r="L2340" s="159">
        <v>2.9979149999999999</v>
      </c>
      <c r="M2340" s="187" t="s">
        <v>280</v>
      </c>
      <c r="N2340" s="272">
        <v>192.78728599999999</v>
      </c>
      <c r="O2340" s="186">
        <f t="shared" si="115"/>
        <v>577.95989650869001</v>
      </c>
      <c r="P2340" s="186">
        <f t="shared" si="116"/>
        <v>142.35268016914742</v>
      </c>
      <c r="Q2340" s="215">
        <f>IF(P2340="-",0,P2340/(1+'General inputs'!$H$30)^'MP Calculations'!$C$40)</f>
        <v>316.20644337317185</v>
      </c>
    </row>
    <row r="2341" spans="3:17">
      <c r="C2341" s="159"/>
      <c r="D2341" s="165" t="s">
        <v>291</v>
      </c>
      <c r="E2341" s="162">
        <v>31555</v>
      </c>
      <c r="F2341" s="166" t="str">
        <f t="shared" si="114"/>
        <v>Date check - OK</v>
      </c>
      <c r="G2341" s="68"/>
      <c r="H2341" s="162" t="s">
        <v>279</v>
      </c>
      <c r="I2341" s="173">
        <v>150735.53351548137</v>
      </c>
      <c r="J2341" s="168">
        <f>IFERROR(MIN('MP Calculations'!$E$30/I2341,1),"-")</f>
        <v>0.24630200300931615</v>
      </c>
      <c r="K2341" s="12"/>
      <c r="L2341" s="159">
        <v>87.155514999999994</v>
      </c>
      <c r="M2341" s="187" t="s">
        <v>280</v>
      </c>
      <c r="N2341" s="272">
        <v>297.51652200000001</v>
      </c>
      <c r="O2341" s="186">
        <f t="shared" si="115"/>
        <v>25930.20569591883</v>
      </c>
      <c r="P2341" s="186">
        <f t="shared" si="116"/>
        <v>6386.6616013483863</v>
      </c>
      <c r="Q2341" s="215">
        <f>IF(P2341="-",0,P2341/(1+'General inputs'!$H$30)^'MP Calculations'!$C$40)</f>
        <v>14186.621197372255</v>
      </c>
    </row>
    <row r="2342" spans="3:17">
      <c r="C2342" s="159"/>
      <c r="D2342" s="165" t="s">
        <v>291</v>
      </c>
      <c r="E2342" s="162">
        <v>31555</v>
      </c>
      <c r="F2342" s="166" t="str">
        <f t="shared" si="114"/>
        <v>Date check - OK</v>
      </c>
      <c r="G2342" s="68"/>
      <c r="H2342" s="162" t="s">
        <v>279</v>
      </c>
      <c r="I2342" s="173">
        <v>150735.53351548137</v>
      </c>
      <c r="J2342" s="168">
        <f>IFERROR(MIN('MP Calculations'!$E$30/I2342,1),"-")</f>
        <v>0.24630200300931615</v>
      </c>
      <c r="K2342" s="12"/>
      <c r="L2342" s="159">
        <v>48.200549000000002</v>
      </c>
      <c r="M2342" s="187" t="s">
        <v>280</v>
      </c>
      <c r="N2342" s="272">
        <v>297.51652200000001</v>
      </c>
      <c r="O2342" s="186">
        <f t="shared" si="115"/>
        <v>14340.45969697058</v>
      </c>
      <c r="P2342" s="186">
        <f t="shared" si="116"/>
        <v>3532.0839474382246</v>
      </c>
      <c r="Q2342" s="215">
        <f>IF(P2342="-",0,P2342/(1+'General inputs'!$H$30)^'MP Calculations'!$C$40)</f>
        <v>7845.7792391953635</v>
      </c>
    </row>
    <row r="2343" spans="3:17">
      <c r="C2343" s="159"/>
      <c r="D2343" s="165" t="s">
        <v>291</v>
      </c>
      <c r="E2343" s="162">
        <v>31555</v>
      </c>
      <c r="F2343" s="166" t="str">
        <f t="shared" si="114"/>
        <v>Date check - OK</v>
      </c>
      <c r="G2343" s="68"/>
      <c r="H2343" s="162" t="s">
        <v>279</v>
      </c>
      <c r="I2343" s="173">
        <v>150735.53351548137</v>
      </c>
      <c r="J2343" s="168">
        <f>IFERROR(MIN('MP Calculations'!$E$30/I2343,1),"-")</f>
        <v>0.24630200300931615</v>
      </c>
      <c r="K2343" s="12"/>
      <c r="L2343" s="159">
        <v>11.697504</v>
      </c>
      <c r="M2343" s="187" t="s">
        <v>280</v>
      </c>
      <c r="N2343" s="272">
        <v>297.51652200000001</v>
      </c>
      <c r="O2343" s="186">
        <f t="shared" si="115"/>
        <v>3480.2007061610884</v>
      </c>
      <c r="P2343" s="186">
        <f t="shared" si="116"/>
        <v>857.18040480191257</v>
      </c>
      <c r="Q2343" s="215">
        <f>IF(P2343="-",0,P2343/(1+'General inputs'!$H$30)^'MP Calculations'!$C$40)</f>
        <v>1904.0454089766638</v>
      </c>
    </row>
    <row r="2344" spans="3:17">
      <c r="C2344" s="159"/>
      <c r="D2344" s="165" t="s">
        <v>291</v>
      </c>
      <c r="E2344" s="162">
        <v>31555</v>
      </c>
      <c r="F2344" s="166" t="str">
        <f t="shared" si="114"/>
        <v>Date check - OK</v>
      </c>
      <c r="G2344" s="68"/>
      <c r="H2344" s="162" t="s">
        <v>279</v>
      </c>
      <c r="I2344" s="173">
        <v>150735.53351548137</v>
      </c>
      <c r="J2344" s="168">
        <f>IFERROR(MIN('MP Calculations'!$E$30/I2344,1),"-")</f>
        <v>0.24630200300931615</v>
      </c>
      <c r="K2344" s="12"/>
      <c r="L2344" s="159">
        <v>1.598814</v>
      </c>
      <c r="M2344" s="187" t="s">
        <v>280</v>
      </c>
      <c r="N2344" s="272">
        <v>297.51652200000001</v>
      </c>
      <c r="O2344" s="186">
        <f t="shared" si="115"/>
        <v>475.67358060490801</v>
      </c>
      <c r="P2344" s="186">
        <f t="shared" si="116"/>
        <v>117.15935568160224</v>
      </c>
      <c r="Q2344" s="215">
        <f>IF(P2344="-",0,P2344/(1+'General inputs'!$H$30)^'MP Calculations'!$C$40)</f>
        <v>260.2447886752264</v>
      </c>
    </row>
    <row r="2345" spans="3:17">
      <c r="C2345" s="159"/>
      <c r="D2345" s="165" t="s">
        <v>291</v>
      </c>
      <c r="E2345" s="162">
        <v>31555</v>
      </c>
      <c r="F2345" s="166" t="str">
        <f t="shared" si="114"/>
        <v>Date check - OK</v>
      </c>
      <c r="G2345" s="68"/>
      <c r="H2345" s="162" t="s">
        <v>279</v>
      </c>
      <c r="I2345" s="173">
        <v>150735.53351548137</v>
      </c>
      <c r="J2345" s="168">
        <f>IFERROR(MIN('MP Calculations'!$E$30/I2345,1),"-")</f>
        <v>0.24630200300931615</v>
      </c>
      <c r="K2345" s="12"/>
      <c r="L2345" s="159">
        <v>33.292510999999998</v>
      </c>
      <c r="M2345" s="187" t="s">
        <v>280</v>
      </c>
      <c r="N2345" s="272">
        <v>297.51652200000001</v>
      </c>
      <c r="O2345" s="186">
        <f t="shared" si="115"/>
        <v>9905.0720813667413</v>
      </c>
      <c r="P2345" s="186">
        <f t="shared" si="116"/>
        <v>2439.6390935922846</v>
      </c>
      <c r="Q2345" s="215">
        <f>IF(P2345="-",0,P2345/(1+'General inputs'!$H$30)^'MP Calculations'!$C$40)</f>
        <v>5419.1434961556815</v>
      </c>
    </row>
    <row r="2346" spans="3:17">
      <c r="C2346" s="159"/>
      <c r="D2346" s="165" t="s">
        <v>278</v>
      </c>
      <c r="E2346" s="162">
        <v>31560</v>
      </c>
      <c r="F2346" s="166" t="str">
        <f t="shared" si="114"/>
        <v>Date check - OK</v>
      </c>
      <c r="G2346" s="68"/>
      <c r="H2346" s="162" t="s">
        <v>279</v>
      </c>
      <c r="I2346" s="173">
        <v>150735.53351548137</v>
      </c>
      <c r="J2346" s="168">
        <f>IFERROR(MIN('MP Calculations'!$E$30/I2346,1),"-")</f>
        <v>0.24630200300931615</v>
      </c>
      <c r="K2346" s="12"/>
      <c r="L2346" s="159">
        <v>4.961786</v>
      </c>
      <c r="M2346" s="187" t="s">
        <v>280</v>
      </c>
      <c r="N2346" s="272">
        <v>192.78728599999999</v>
      </c>
      <c r="O2346" s="186">
        <f t="shared" si="115"/>
        <v>956.56925665279596</v>
      </c>
      <c r="P2346" s="186">
        <f t="shared" si="116"/>
        <v>235.60492393071627</v>
      </c>
      <c r="Q2346" s="215">
        <f>IF(P2346="-",0,P2346/(1+'General inputs'!$H$30)^'MP Calculations'!$C$40)</f>
        <v>523.34662718549293</v>
      </c>
    </row>
    <row r="2347" spans="3:17">
      <c r="C2347" s="159"/>
      <c r="D2347" s="165" t="s">
        <v>278</v>
      </c>
      <c r="E2347" s="162">
        <v>31560</v>
      </c>
      <c r="F2347" s="166" t="str">
        <f t="shared" si="114"/>
        <v>Date check - OK</v>
      </c>
      <c r="G2347" s="68"/>
      <c r="H2347" s="162" t="s">
        <v>279</v>
      </c>
      <c r="I2347" s="173">
        <v>150735.53351548137</v>
      </c>
      <c r="J2347" s="168">
        <f>IFERROR(MIN('MP Calculations'!$E$30/I2347,1),"-")</f>
        <v>0.24630200300931615</v>
      </c>
      <c r="K2347" s="12"/>
      <c r="L2347" s="159">
        <v>3.633095</v>
      </c>
      <c r="M2347" s="187" t="s">
        <v>280</v>
      </c>
      <c r="N2347" s="272">
        <v>192.78728599999999</v>
      </c>
      <c r="O2347" s="186">
        <f t="shared" si="115"/>
        <v>700.41452483016997</v>
      </c>
      <c r="P2347" s="186">
        <f t="shared" si="116"/>
        <v>172.51350040248926</v>
      </c>
      <c r="Q2347" s="215">
        <f>IF(P2347="-",0,P2347/(1+'General inputs'!$H$30)^'MP Calculations'!$C$40)</f>
        <v>383.20234175647198</v>
      </c>
    </row>
    <row r="2348" spans="3:17">
      <c r="C2348" s="159"/>
      <c r="D2348" s="165" t="s">
        <v>278</v>
      </c>
      <c r="E2348" s="162">
        <v>31560</v>
      </c>
      <c r="F2348" s="166" t="str">
        <f t="shared" si="114"/>
        <v>Date check - OK</v>
      </c>
      <c r="G2348" s="68"/>
      <c r="H2348" s="162" t="s">
        <v>279</v>
      </c>
      <c r="I2348" s="173">
        <v>150735.53351548137</v>
      </c>
      <c r="J2348" s="168">
        <f>IFERROR(MIN('MP Calculations'!$E$30/I2348,1),"-")</f>
        <v>0.24630200300931615</v>
      </c>
      <c r="K2348" s="12"/>
      <c r="L2348" s="159">
        <v>0.98636400000000002</v>
      </c>
      <c r="M2348" s="187" t="s">
        <v>280</v>
      </c>
      <c r="N2348" s="272">
        <v>192.78728599999999</v>
      </c>
      <c r="O2348" s="186">
        <f t="shared" si="115"/>
        <v>190.158438568104</v>
      </c>
      <c r="P2348" s="186">
        <f t="shared" si="116"/>
        <v>46.83640430844801</v>
      </c>
      <c r="Q2348" s="215">
        <f>IF(P2348="-",0,P2348/(1+'General inputs'!$H$30)^'MP Calculations'!$C$40)</f>
        <v>104.03718995079423</v>
      </c>
    </row>
    <row r="2349" spans="3:17">
      <c r="C2349" s="159"/>
      <c r="D2349" s="165" t="s">
        <v>278</v>
      </c>
      <c r="E2349" s="162">
        <v>31560</v>
      </c>
      <c r="F2349" s="166" t="str">
        <f t="shared" si="114"/>
        <v>Date check - OK</v>
      </c>
      <c r="G2349" s="68"/>
      <c r="H2349" s="162" t="s">
        <v>279</v>
      </c>
      <c r="I2349" s="173">
        <v>150735.53351548137</v>
      </c>
      <c r="J2349" s="168">
        <f>IFERROR(MIN('MP Calculations'!$E$30/I2349,1),"-")</f>
        <v>0.24630200300931615</v>
      </c>
      <c r="K2349" s="12"/>
      <c r="L2349" s="159">
        <v>7.7642069999999999</v>
      </c>
      <c r="M2349" s="187" t="s">
        <v>280</v>
      </c>
      <c r="N2349" s="272">
        <v>192.78728599999999</v>
      </c>
      <c r="O2349" s="186">
        <f t="shared" si="115"/>
        <v>1496.8403954722019</v>
      </c>
      <c r="P2349" s="186">
        <f t="shared" si="116"/>
        <v>368.67478759006025</v>
      </c>
      <c r="Q2349" s="215">
        <f>IF(P2349="-",0,P2349/(1+'General inputs'!$H$30)^'MP Calculations'!$C$40)</f>
        <v>818.93325230471328</v>
      </c>
    </row>
    <row r="2350" spans="3:17">
      <c r="C2350" s="159"/>
      <c r="D2350" s="165" t="s">
        <v>278</v>
      </c>
      <c r="E2350" s="162">
        <v>31560</v>
      </c>
      <c r="F2350" s="166" t="str">
        <f t="shared" si="114"/>
        <v>Date check - OK</v>
      </c>
      <c r="G2350" s="68"/>
      <c r="H2350" s="162" t="s">
        <v>279</v>
      </c>
      <c r="I2350" s="173">
        <v>150735.53351548137</v>
      </c>
      <c r="J2350" s="168">
        <f>IFERROR(MIN('MP Calculations'!$E$30/I2350,1),"-")</f>
        <v>0.24630200300931615</v>
      </c>
      <c r="K2350" s="12"/>
      <c r="L2350" s="159">
        <v>4.8459099999999999</v>
      </c>
      <c r="M2350" s="187" t="s">
        <v>280</v>
      </c>
      <c r="N2350" s="272">
        <v>192.78728599999999</v>
      </c>
      <c r="O2350" s="186">
        <f t="shared" si="115"/>
        <v>934.22983710025994</v>
      </c>
      <c r="P2350" s="186">
        <f t="shared" si="116"/>
        <v>230.10268014886117</v>
      </c>
      <c r="Q2350" s="215">
        <f>IF(P2350="-",0,P2350/(1+'General inputs'!$H$30)^'MP Calculations'!$C$40)</f>
        <v>511.12455356689139</v>
      </c>
    </row>
    <row r="2351" spans="3:17">
      <c r="C2351" s="159"/>
      <c r="D2351" s="165" t="s">
        <v>278</v>
      </c>
      <c r="E2351" s="162">
        <v>31560</v>
      </c>
      <c r="F2351" s="166" t="str">
        <f t="shared" si="114"/>
        <v>Date check - OK</v>
      </c>
      <c r="G2351" s="68"/>
      <c r="H2351" s="162" t="s">
        <v>279</v>
      </c>
      <c r="I2351" s="173">
        <v>150735.53351548137</v>
      </c>
      <c r="J2351" s="168">
        <f>IFERROR(MIN('MP Calculations'!$E$30/I2351,1),"-")</f>
        <v>0.24630200300931615</v>
      </c>
      <c r="K2351" s="12"/>
      <c r="L2351" s="159">
        <v>51.887566999999997</v>
      </c>
      <c r="M2351" s="187" t="s">
        <v>280</v>
      </c>
      <c r="N2351" s="272">
        <v>192.78728599999999</v>
      </c>
      <c r="O2351" s="186">
        <f t="shared" si="115"/>
        <v>10003.263219073162</v>
      </c>
      <c r="P2351" s="186">
        <f t="shared" si="116"/>
        <v>2463.8237674871393</v>
      </c>
      <c r="Q2351" s="215">
        <f>IF(P2351="-",0,P2351/(1+'General inputs'!$H$30)^'MP Calculations'!$C$40)</f>
        <v>5472.8646463816222</v>
      </c>
    </row>
    <row r="2352" spans="3:17">
      <c r="C2352" s="159"/>
      <c r="D2352" s="165" t="s">
        <v>278</v>
      </c>
      <c r="E2352" s="162">
        <v>31560</v>
      </c>
      <c r="F2352" s="166" t="str">
        <f t="shared" si="114"/>
        <v>Date check - OK</v>
      </c>
      <c r="G2352" s="68"/>
      <c r="H2352" s="162" t="s">
        <v>279</v>
      </c>
      <c r="I2352" s="173">
        <v>150735.53351548137</v>
      </c>
      <c r="J2352" s="168">
        <f>IFERROR(MIN('MP Calculations'!$E$30/I2352,1),"-")</f>
        <v>0.24630200300931615</v>
      </c>
      <c r="K2352" s="12"/>
      <c r="L2352" s="159">
        <v>58.753076</v>
      </c>
      <c r="M2352" s="187" t="s">
        <v>280</v>
      </c>
      <c r="N2352" s="272">
        <v>192.78728599999999</v>
      </c>
      <c r="O2352" s="186">
        <f t="shared" si="115"/>
        <v>11326.846066191736</v>
      </c>
      <c r="P2352" s="186">
        <f t="shared" si="116"/>
        <v>2789.8248738812176</v>
      </c>
      <c r="Q2352" s="215">
        <f>IF(P2352="-",0,P2352/(1+'General inputs'!$H$30)^'MP Calculations'!$C$40)</f>
        <v>6197.0073198184946</v>
      </c>
    </row>
    <row r="2353" spans="3:17">
      <c r="C2353" s="159"/>
      <c r="D2353" s="165" t="s">
        <v>278</v>
      </c>
      <c r="E2353" s="162">
        <v>31560</v>
      </c>
      <c r="F2353" s="166" t="str">
        <f t="shared" si="114"/>
        <v>Date check - OK</v>
      </c>
      <c r="G2353" s="68"/>
      <c r="H2353" s="162" t="s">
        <v>279</v>
      </c>
      <c r="I2353" s="173">
        <v>150735.53351548137</v>
      </c>
      <c r="J2353" s="168">
        <f>IFERROR(MIN('MP Calculations'!$E$30/I2353,1),"-")</f>
        <v>0.24630200300931615</v>
      </c>
      <c r="K2353" s="12"/>
      <c r="L2353" s="159">
        <v>44.752890000000001</v>
      </c>
      <c r="M2353" s="187" t="s">
        <v>280</v>
      </c>
      <c r="N2353" s="272">
        <v>192.78728599999999</v>
      </c>
      <c r="O2353" s="186">
        <f t="shared" si="115"/>
        <v>8627.7882037565396</v>
      </c>
      <c r="P2353" s="186">
        <f t="shared" si="116"/>
        <v>2125.0415161253854</v>
      </c>
      <c r="Q2353" s="215">
        <f>IF(P2353="-",0,P2353/(1+'General inputs'!$H$30)^'MP Calculations'!$C$40)</f>
        <v>4720.3313561494533</v>
      </c>
    </row>
    <row r="2354" spans="3:17">
      <c r="C2354" s="159"/>
      <c r="D2354" s="165" t="s">
        <v>278</v>
      </c>
      <c r="E2354" s="162">
        <v>31560</v>
      </c>
      <c r="F2354" s="166" t="str">
        <f t="shared" si="114"/>
        <v>Date check - OK</v>
      </c>
      <c r="G2354" s="68"/>
      <c r="H2354" s="162" t="s">
        <v>279</v>
      </c>
      <c r="I2354" s="173">
        <v>150735.53351548137</v>
      </c>
      <c r="J2354" s="168">
        <f>IFERROR(MIN('MP Calculations'!$E$30/I2354,1),"-")</f>
        <v>0.24630200300931615</v>
      </c>
      <c r="K2354" s="12"/>
      <c r="L2354" s="159">
        <v>58.368209</v>
      </c>
      <c r="M2354" s="187" t="s">
        <v>280</v>
      </c>
      <c r="N2354" s="272">
        <v>192.78728599999999</v>
      </c>
      <c r="O2354" s="186">
        <f t="shared" si="115"/>
        <v>11252.648601790774</v>
      </c>
      <c r="P2354" s="186">
        <f t="shared" si="116"/>
        <v>2771.5498897810485</v>
      </c>
      <c r="Q2354" s="215">
        <f>IF(P2354="-",0,P2354/(1+'General inputs'!$H$30)^'MP Calculations'!$C$40)</f>
        <v>6156.4132985598189</v>
      </c>
    </row>
    <row r="2355" spans="3:17">
      <c r="C2355" s="159"/>
      <c r="D2355" s="165" t="s">
        <v>278</v>
      </c>
      <c r="E2355" s="162">
        <v>31560</v>
      </c>
      <c r="F2355" s="166" t="str">
        <f t="shared" si="114"/>
        <v>Date check - OK</v>
      </c>
      <c r="G2355" s="68"/>
      <c r="H2355" s="162" t="s">
        <v>279</v>
      </c>
      <c r="I2355" s="173">
        <v>150735.53351548137</v>
      </c>
      <c r="J2355" s="168">
        <f>IFERROR(MIN('MP Calculations'!$E$30/I2355,1),"-")</f>
        <v>0.24630200300931615</v>
      </c>
      <c r="K2355" s="12"/>
      <c r="L2355" s="159">
        <v>2.6673770000000001</v>
      </c>
      <c r="M2355" s="187" t="s">
        <v>280</v>
      </c>
      <c r="N2355" s="272">
        <v>192.78728599999999</v>
      </c>
      <c r="O2355" s="186">
        <f t="shared" si="115"/>
        <v>514.23637256882205</v>
      </c>
      <c r="P2355" s="186">
        <f t="shared" si="116"/>
        <v>126.65744858394584</v>
      </c>
      <c r="Q2355" s="215">
        <f>IF(P2355="-",0,P2355/(1+'General inputs'!$H$30)^'MP Calculations'!$C$40)</f>
        <v>281.34279801308617</v>
      </c>
    </row>
    <row r="2356" spans="3:17">
      <c r="C2356" s="159"/>
      <c r="D2356" s="165" t="s">
        <v>278</v>
      </c>
      <c r="E2356" s="162">
        <v>31560</v>
      </c>
      <c r="F2356" s="166" t="str">
        <f t="shared" si="114"/>
        <v>Date check - OK</v>
      </c>
      <c r="G2356" s="68"/>
      <c r="H2356" s="162" t="s">
        <v>279</v>
      </c>
      <c r="I2356" s="173">
        <v>150735.53351548137</v>
      </c>
      <c r="J2356" s="168">
        <f>IFERROR(MIN('MP Calculations'!$E$30/I2356,1),"-")</f>
        <v>0.24630200300931615</v>
      </c>
      <c r="K2356" s="12"/>
      <c r="L2356" s="159">
        <v>23.646229999999999</v>
      </c>
      <c r="M2356" s="187" t="s">
        <v>280</v>
      </c>
      <c r="N2356" s="272">
        <v>192.78728599999999</v>
      </c>
      <c r="O2356" s="186">
        <f t="shared" si="115"/>
        <v>4558.6925058317793</v>
      </c>
      <c r="P2356" s="186">
        <f t="shared" si="116"/>
        <v>1122.8150952899259</v>
      </c>
      <c r="Q2356" s="215">
        <f>IF(P2356="-",0,P2356/(1+'General inputs'!$H$30)^'MP Calculations'!$C$40)</f>
        <v>2494.0968264557191</v>
      </c>
    </row>
    <row r="2357" spans="3:17">
      <c r="C2357" s="159"/>
      <c r="D2357" s="165" t="s">
        <v>278</v>
      </c>
      <c r="E2357" s="162">
        <v>31560</v>
      </c>
      <c r="F2357" s="166" t="str">
        <f t="shared" si="114"/>
        <v>Date check - OK</v>
      </c>
      <c r="G2357" s="68"/>
      <c r="H2357" s="162" t="s">
        <v>279</v>
      </c>
      <c r="I2357" s="173">
        <v>150735.53351548137</v>
      </c>
      <c r="J2357" s="168">
        <f>IFERROR(MIN('MP Calculations'!$E$30/I2357,1),"-")</f>
        <v>0.24630200300931615</v>
      </c>
      <c r="K2357" s="12"/>
      <c r="L2357" s="159">
        <v>11.892894</v>
      </c>
      <c r="M2357" s="187" t="s">
        <v>280</v>
      </c>
      <c r="N2357" s="272">
        <v>192.78728599999999</v>
      </c>
      <c r="O2357" s="186">
        <f t="shared" si="115"/>
        <v>2292.7987569456841</v>
      </c>
      <c r="P2357" s="186">
        <f t="shared" si="116"/>
        <v>564.72092633299224</v>
      </c>
      <c r="Q2357" s="215">
        <f>IF(P2357="-",0,P2357/(1+'General inputs'!$H$30)^'MP Calculations'!$C$40)</f>
        <v>1254.4083848788694</v>
      </c>
    </row>
    <row r="2358" spans="3:17">
      <c r="C2358" s="159"/>
      <c r="D2358" s="165" t="s">
        <v>278</v>
      </c>
      <c r="E2358" s="162">
        <v>31560</v>
      </c>
      <c r="F2358" s="166" t="str">
        <f t="shared" si="114"/>
        <v>Date check - OK</v>
      </c>
      <c r="G2358" s="68"/>
      <c r="H2358" s="162" t="s">
        <v>279</v>
      </c>
      <c r="I2358" s="173">
        <v>150735.53351548137</v>
      </c>
      <c r="J2358" s="168">
        <f>IFERROR(MIN('MP Calculations'!$E$30/I2358,1),"-")</f>
        <v>0.24630200300931615</v>
      </c>
      <c r="K2358" s="12"/>
      <c r="L2358" s="159">
        <v>2.564962</v>
      </c>
      <c r="M2358" s="187" t="s">
        <v>280</v>
      </c>
      <c r="N2358" s="272">
        <v>192.78728599999999</v>
      </c>
      <c r="O2358" s="186">
        <f t="shared" si="115"/>
        <v>494.49206267313195</v>
      </c>
      <c r="P2358" s="186">
        <f t="shared" si="116"/>
        <v>121.7943855086007</v>
      </c>
      <c r="Q2358" s="215">
        <f>IF(P2358="-",0,P2358/(1+'General inputs'!$H$30)^'MP Calculations'!$C$40)</f>
        <v>270.54052947042783</v>
      </c>
    </row>
    <row r="2359" spans="3:17">
      <c r="C2359" s="159"/>
      <c r="D2359" s="165" t="s">
        <v>278</v>
      </c>
      <c r="E2359" s="162">
        <v>31560</v>
      </c>
      <c r="F2359" s="166" t="str">
        <f t="shared" si="114"/>
        <v>Date check - OK</v>
      </c>
      <c r="G2359" s="68"/>
      <c r="H2359" s="162" t="s">
        <v>279</v>
      </c>
      <c r="I2359" s="173">
        <v>150735.53351548137</v>
      </c>
      <c r="J2359" s="168">
        <f>IFERROR(MIN('MP Calculations'!$E$30/I2359,1),"-")</f>
        <v>0.24630200300931615</v>
      </c>
      <c r="K2359" s="12"/>
      <c r="L2359" s="159">
        <v>16.456783999999999</v>
      </c>
      <c r="M2359" s="187" t="s">
        <v>280</v>
      </c>
      <c r="N2359" s="272">
        <v>192.78728599999999</v>
      </c>
      <c r="O2359" s="186">
        <f t="shared" si="115"/>
        <v>3172.6587236482237</v>
      </c>
      <c r="P2359" s="186">
        <f t="shared" si="116"/>
        <v>781.43219849953789</v>
      </c>
      <c r="Q2359" s="215">
        <f>IF(P2359="-",0,P2359/(1+'General inputs'!$H$30)^'MP Calculations'!$C$40)</f>
        <v>1735.786751125539</v>
      </c>
    </row>
    <row r="2360" spans="3:17">
      <c r="C2360" s="159"/>
      <c r="D2360" s="165" t="s">
        <v>278</v>
      </c>
      <c r="E2360" s="162">
        <v>31560</v>
      </c>
      <c r="F2360" s="166" t="str">
        <f t="shared" si="114"/>
        <v>Date check - OK</v>
      </c>
      <c r="G2360" s="68"/>
      <c r="H2360" s="162" t="s">
        <v>279</v>
      </c>
      <c r="I2360" s="173">
        <v>150735.53351548137</v>
      </c>
      <c r="J2360" s="168">
        <f>IFERROR(MIN('MP Calculations'!$E$30/I2360,1),"-")</f>
        <v>0.24630200300931615</v>
      </c>
      <c r="K2360" s="12"/>
      <c r="L2360" s="159">
        <v>49.200273000000003</v>
      </c>
      <c r="M2360" s="187" t="s">
        <v>280</v>
      </c>
      <c r="N2360" s="272">
        <v>192.78728599999999</v>
      </c>
      <c r="O2360" s="186">
        <f t="shared" si="115"/>
        <v>9485.187102129079</v>
      </c>
      <c r="P2360" s="186">
        <f t="shared" si="116"/>
        <v>2336.2205821725233</v>
      </c>
      <c r="Q2360" s="215">
        <f>IF(P2360="-",0,P2360/(1+'General inputs'!$H$30)^'MP Calculations'!$C$40)</f>
        <v>5189.4210937665339</v>
      </c>
    </row>
    <row r="2361" spans="3:17">
      <c r="C2361" s="159"/>
      <c r="D2361" s="165" t="s">
        <v>278</v>
      </c>
      <c r="E2361" s="162">
        <v>31560</v>
      </c>
      <c r="F2361" s="166" t="str">
        <f t="shared" si="114"/>
        <v>Date check - OK</v>
      </c>
      <c r="G2361" s="68"/>
      <c r="H2361" s="162" t="s">
        <v>279</v>
      </c>
      <c r="I2361" s="173">
        <v>150735.53351548137</v>
      </c>
      <c r="J2361" s="168">
        <f>IFERROR(MIN('MP Calculations'!$E$30/I2361,1),"-")</f>
        <v>0.24630200300931615</v>
      </c>
      <c r="K2361" s="12"/>
      <c r="L2361" s="159">
        <v>62.011996000000003</v>
      </c>
      <c r="M2361" s="187" t="s">
        <v>280</v>
      </c>
      <c r="N2361" s="272">
        <v>192.78728599999999</v>
      </c>
      <c r="O2361" s="186">
        <f t="shared" si="115"/>
        <v>11955.124408282856</v>
      </c>
      <c r="P2361" s="186">
        <f t="shared" si="116"/>
        <v>2944.5710879856329</v>
      </c>
      <c r="Q2361" s="215">
        <f>IF(P2361="-",0,P2361/(1+'General inputs'!$H$30)^'MP Calculations'!$C$40)</f>
        <v>6540.7433838622374</v>
      </c>
    </row>
    <row r="2362" spans="3:17">
      <c r="C2362" s="159"/>
      <c r="D2362" s="165" t="s">
        <v>278</v>
      </c>
      <c r="E2362" s="162">
        <v>31560</v>
      </c>
      <c r="F2362" s="166" t="str">
        <f t="shared" si="114"/>
        <v>Date check - OK</v>
      </c>
      <c r="G2362" s="68"/>
      <c r="H2362" s="162" t="s">
        <v>279</v>
      </c>
      <c r="I2362" s="173">
        <v>150735.53351548137</v>
      </c>
      <c r="J2362" s="168">
        <f>IFERROR(MIN('MP Calculations'!$E$30/I2362,1),"-")</f>
        <v>0.24630200300931615</v>
      </c>
      <c r="K2362" s="12"/>
      <c r="L2362" s="159">
        <v>1.842857</v>
      </c>
      <c r="M2362" s="187" t="s">
        <v>280</v>
      </c>
      <c r="N2362" s="272">
        <v>192.78728599999999</v>
      </c>
      <c r="O2362" s="186">
        <f t="shared" si="115"/>
        <v>355.27939951610199</v>
      </c>
      <c r="P2362" s="186">
        <f t="shared" si="116"/>
        <v>87.506027728762987</v>
      </c>
      <c r="Q2362" s="215">
        <f>IF(P2362="-",0,P2362/(1+'General inputs'!$H$30)^'MP Calculations'!$C$40)</f>
        <v>194.3761773150184</v>
      </c>
    </row>
    <row r="2363" spans="3:17">
      <c r="C2363" s="159"/>
      <c r="D2363" s="165" t="s">
        <v>278</v>
      </c>
      <c r="E2363" s="162">
        <v>31560</v>
      </c>
      <c r="F2363" s="166" t="str">
        <f t="shared" si="114"/>
        <v>Date check - OK</v>
      </c>
      <c r="G2363" s="68"/>
      <c r="H2363" s="162" t="s">
        <v>279</v>
      </c>
      <c r="I2363" s="173">
        <v>150735.53351548137</v>
      </c>
      <c r="J2363" s="168">
        <f>IFERROR(MIN('MP Calculations'!$E$30/I2363,1),"-")</f>
        <v>0.24630200300931615</v>
      </c>
      <c r="K2363" s="12"/>
      <c r="L2363" s="159">
        <v>44.976854000000003</v>
      </c>
      <c r="M2363" s="187" t="s">
        <v>280</v>
      </c>
      <c r="N2363" s="272">
        <v>192.78728599999999</v>
      </c>
      <c r="O2363" s="186">
        <f t="shared" si="115"/>
        <v>8670.9656154782442</v>
      </c>
      <c r="P2363" s="186">
        <f t="shared" si="116"/>
        <v>2135.6761991171993</v>
      </c>
      <c r="Q2363" s="215">
        <f>IF(P2363="-",0,P2363/(1+'General inputs'!$H$30)^'MP Calculations'!$C$40)</f>
        <v>4743.9540605568927</v>
      </c>
    </row>
    <row r="2364" spans="3:17">
      <c r="C2364" s="159"/>
      <c r="D2364" s="165" t="s">
        <v>278</v>
      </c>
      <c r="E2364" s="162">
        <v>31560</v>
      </c>
      <c r="F2364" s="166" t="str">
        <f t="shared" si="114"/>
        <v>Date check - OK</v>
      </c>
      <c r="G2364" s="68"/>
      <c r="H2364" s="162" t="s">
        <v>279</v>
      </c>
      <c r="I2364" s="173">
        <v>150735.53351548137</v>
      </c>
      <c r="J2364" s="168">
        <f>IFERROR(MIN('MP Calculations'!$E$30/I2364,1),"-")</f>
        <v>0.24630200300931615</v>
      </c>
      <c r="K2364" s="12"/>
      <c r="L2364" s="159">
        <v>3.699147</v>
      </c>
      <c r="M2364" s="187" t="s">
        <v>280</v>
      </c>
      <c r="N2364" s="272">
        <v>192.78728599999999</v>
      </c>
      <c r="O2364" s="186">
        <f t="shared" si="115"/>
        <v>713.14851064504194</v>
      </c>
      <c r="P2364" s="186">
        <f t="shared" si="116"/>
        <v>175.64990661498445</v>
      </c>
      <c r="Q2364" s="215">
        <f>IF(P2364="-",0,P2364/(1+'General inputs'!$H$30)^'MP Calculations'!$C$40)</f>
        <v>390.16920639328947</v>
      </c>
    </row>
    <row r="2365" spans="3:17">
      <c r="C2365" s="159"/>
      <c r="D2365" s="165" t="s">
        <v>278</v>
      </c>
      <c r="E2365" s="162">
        <v>31560</v>
      </c>
      <c r="F2365" s="166" t="str">
        <f t="shared" si="114"/>
        <v>Date check - OK</v>
      </c>
      <c r="G2365" s="68"/>
      <c r="H2365" s="162" t="s">
        <v>279</v>
      </c>
      <c r="I2365" s="173">
        <v>150735.53351548137</v>
      </c>
      <c r="J2365" s="168">
        <f>IFERROR(MIN('MP Calculations'!$E$30/I2365,1),"-")</f>
        <v>0.24630200300931615</v>
      </c>
      <c r="K2365" s="12"/>
      <c r="L2365" s="159">
        <v>2.5777649999999999</v>
      </c>
      <c r="M2365" s="187" t="s">
        <v>280</v>
      </c>
      <c r="N2365" s="272">
        <v>192.78728599999999</v>
      </c>
      <c r="O2365" s="186">
        <f t="shared" si="115"/>
        <v>496.96031829578993</v>
      </c>
      <c r="P2365" s="186">
        <f t="shared" si="116"/>
        <v>122.40232181240036</v>
      </c>
      <c r="Q2365" s="215">
        <f>IF(P2365="-",0,P2365/(1+'General inputs'!$H$30)^'MP Calculations'!$C$40)</f>
        <v>271.89093169814493</v>
      </c>
    </row>
    <row r="2366" spans="3:17">
      <c r="C2366" s="159"/>
      <c r="D2366" s="165" t="s">
        <v>278</v>
      </c>
      <c r="E2366" s="162">
        <v>31560</v>
      </c>
      <c r="F2366" s="166" t="str">
        <f t="shared" si="114"/>
        <v>Date check - OK</v>
      </c>
      <c r="G2366" s="68"/>
      <c r="H2366" s="162" t="s">
        <v>279</v>
      </c>
      <c r="I2366" s="173">
        <v>150735.53351548137</v>
      </c>
      <c r="J2366" s="168">
        <f>IFERROR(MIN('MP Calculations'!$E$30/I2366,1),"-")</f>
        <v>0.24630200300931615</v>
      </c>
      <c r="K2366" s="12"/>
      <c r="L2366" s="159">
        <v>36.784104999999997</v>
      </c>
      <c r="M2366" s="187" t="s">
        <v>280</v>
      </c>
      <c r="N2366" s="272">
        <v>192.78728599999999</v>
      </c>
      <c r="O2366" s="186">
        <f t="shared" si="115"/>
        <v>7091.5077708890294</v>
      </c>
      <c r="P2366" s="186">
        <f t="shared" si="116"/>
        <v>1746.6525683260986</v>
      </c>
      <c r="Q2366" s="215">
        <f>IF(P2366="-",0,P2366/(1+'General inputs'!$H$30)^'MP Calculations'!$C$40)</f>
        <v>3879.8201465736379</v>
      </c>
    </row>
    <row r="2367" spans="3:17">
      <c r="C2367" s="159"/>
      <c r="D2367" s="165" t="s">
        <v>278</v>
      </c>
      <c r="E2367" s="162">
        <v>31560</v>
      </c>
      <c r="F2367" s="166" t="str">
        <f t="shared" si="114"/>
        <v>Date check - OK</v>
      </c>
      <c r="G2367" s="68"/>
      <c r="H2367" s="162" t="s">
        <v>279</v>
      </c>
      <c r="I2367" s="173">
        <v>150735.53351548137</v>
      </c>
      <c r="J2367" s="168">
        <f>IFERROR(MIN('MP Calculations'!$E$30/I2367,1),"-")</f>
        <v>0.24630200300931615</v>
      </c>
      <c r="K2367" s="12"/>
      <c r="L2367" s="159">
        <v>3.0297809999999998</v>
      </c>
      <c r="M2367" s="187" t="s">
        <v>280</v>
      </c>
      <c r="N2367" s="272">
        <v>192.78728599999999</v>
      </c>
      <c r="O2367" s="186">
        <f t="shared" si="115"/>
        <v>584.10325616436592</v>
      </c>
      <c r="P2367" s="186">
        <f t="shared" si="116"/>
        <v>143.86580195754701</v>
      </c>
      <c r="Q2367" s="215">
        <f>IF(P2367="-",0,P2367/(1+'General inputs'!$H$30)^'MP Calculations'!$C$40)</f>
        <v>319.56752416583254</v>
      </c>
    </row>
    <row r="2368" spans="3:17">
      <c r="C2368" s="159"/>
      <c r="D2368" s="165" t="s">
        <v>278</v>
      </c>
      <c r="E2368" s="162">
        <v>31560</v>
      </c>
      <c r="F2368" s="166" t="str">
        <f t="shared" si="114"/>
        <v>Date check - OK</v>
      </c>
      <c r="G2368" s="68"/>
      <c r="H2368" s="162" t="s">
        <v>279</v>
      </c>
      <c r="I2368" s="173">
        <v>150735.53351548137</v>
      </c>
      <c r="J2368" s="168">
        <f>IFERROR(MIN('MP Calculations'!$E$30/I2368,1),"-")</f>
        <v>0.24630200300931615</v>
      </c>
      <c r="K2368" s="12"/>
      <c r="L2368" s="159">
        <v>1.867057</v>
      </c>
      <c r="M2368" s="187" t="s">
        <v>280</v>
      </c>
      <c r="N2368" s="272">
        <v>192.78728599999999</v>
      </c>
      <c r="O2368" s="186">
        <f t="shared" si="115"/>
        <v>359.944851837302</v>
      </c>
      <c r="P2368" s="186">
        <f t="shared" si="116"/>
        <v>88.655137980419013</v>
      </c>
      <c r="Q2368" s="215">
        <f>IF(P2368="-",0,P2368/(1+'General inputs'!$H$30)^'MP Calculations'!$C$40)</f>
        <v>196.92868328320986</v>
      </c>
    </row>
    <row r="2369" spans="3:17">
      <c r="C2369" s="159"/>
      <c r="D2369" s="165" t="s">
        <v>278</v>
      </c>
      <c r="E2369" s="162">
        <v>31568</v>
      </c>
      <c r="F2369" s="166" t="str">
        <f t="shared" si="114"/>
        <v>Date check - OK</v>
      </c>
      <c r="G2369" s="68"/>
      <c r="H2369" s="162" t="s">
        <v>279</v>
      </c>
      <c r="I2369" s="173">
        <v>150735.53351548137</v>
      </c>
      <c r="J2369" s="168">
        <f>IFERROR(MIN('MP Calculations'!$E$30/I2369,1),"-")</f>
        <v>0.24630200300931615</v>
      </c>
      <c r="K2369" s="12"/>
      <c r="L2369" s="159">
        <v>1.1996150000000001</v>
      </c>
      <c r="M2369" s="187" t="s">
        <v>280</v>
      </c>
      <c r="N2369" s="272">
        <v>192.78728599999999</v>
      </c>
      <c r="O2369" s="186">
        <f t="shared" si="115"/>
        <v>231.27052009489</v>
      </c>
      <c r="P2369" s="186">
        <f t="shared" si="116"/>
        <v>56.962392336377711</v>
      </c>
      <c r="Q2369" s="215">
        <f>IF(P2369="-",0,P2369/(1+'General inputs'!$H$30)^'MP Calculations'!$C$40)</f>
        <v>126.52993582776949</v>
      </c>
    </row>
    <row r="2370" spans="3:17">
      <c r="C2370" s="159"/>
      <c r="D2370" s="165" t="s">
        <v>278</v>
      </c>
      <c r="E2370" s="162">
        <v>31568</v>
      </c>
      <c r="F2370" s="166" t="str">
        <f t="shared" ref="F2370:F2433" si="117">IF(E2370="","-",IF(OR(E2370&lt;$E$15,E2370&gt;$E$16),"ERROR - date outside of range","Date check - OK"))</f>
        <v>Date check - OK</v>
      </c>
      <c r="G2370" s="68"/>
      <c r="H2370" s="162" t="s">
        <v>279</v>
      </c>
      <c r="I2370" s="173">
        <v>150735.53351548137</v>
      </c>
      <c r="J2370" s="168">
        <f>IFERROR(MIN('MP Calculations'!$E$30/I2370,1),"-")</f>
        <v>0.24630200300931615</v>
      </c>
      <c r="K2370" s="12"/>
      <c r="L2370" s="159">
        <v>1.2007680000000001</v>
      </c>
      <c r="M2370" s="187" t="s">
        <v>280</v>
      </c>
      <c r="N2370" s="272">
        <v>192.78728599999999</v>
      </c>
      <c r="O2370" s="186">
        <f t="shared" ref="O2370:O2433" si="118">IF(N2370="","-",L2370*N2370)</f>
        <v>231.492803835648</v>
      </c>
      <c r="P2370" s="186">
        <f t="shared" ref="P2370:P2433" si="119">IF(O2370="-","-",IF(OR(E2370&lt;$E$15,E2370&gt;$E$16),0,O2370*J2370))</f>
        <v>57.01714126696281</v>
      </c>
      <c r="Q2370" s="215">
        <f>IF(P2370="-",0,P2370/(1+'General inputs'!$H$30)^'MP Calculations'!$C$40)</f>
        <v>126.65154902534489</v>
      </c>
    </row>
    <row r="2371" spans="3:17">
      <c r="C2371" s="159"/>
      <c r="D2371" s="165" t="s">
        <v>278</v>
      </c>
      <c r="E2371" s="162">
        <v>31568</v>
      </c>
      <c r="F2371" s="166" t="str">
        <f t="shared" si="117"/>
        <v>Date check - OK</v>
      </c>
      <c r="G2371" s="68"/>
      <c r="H2371" s="162" t="s">
        <v>279</v>
      </c>
      <c r="I2371" s="173">
        <v>150735.53351548137</v>
      </c>
      <c r="J2371" s="168">
        <f>IFERROR(MIN('MP Calculations'!$E$30/I2371,1),"-")</f>
        <v>0.24630200300931615</v>
      </c>
      <c r="K2371" s="12"/>
      <c r="L2371" s="159">
        <v>44.590958999999998</v>
      </c>
      <c r="M2371" s="187" t="s">
        <v>280</v>
      </c>
      <c r="N2371" s="272">
        <v>192.78728599999999</v>
      </c>
      <c r="O2371" s="186">
        <f t="shared" si="118"/>
        <v>8596.5699657472742</v>
      </c>
      <c r="P2371" s="186">
        <f t="shared" si="119"/>
        <v>2117.3524015732819</v>
      </c>
      <c r="Q2371" s="215">
        <f>IF(P2371="-",0,P2371/(1+'General inputs'!$H$30)^'MP Calculations'!$C$40)</f>
        <v>4703.2516105322957</v>
      </c>
    </row>
    <row r="2372" spans="3:17">
      <c r="C2372" s="159"/>
      <c r="D2372" s="165" t="s">
        <v>278</v>
      </c>
      <c r="E2372" s="162">
        <v>31568</v>
      </c>
      <c r="F2372" s="166" t="str">
        <f t="shared" si="117"/>
        <v>Date check - OK</v>
      </c>
      <c r="G2372" s="68"/>
      <c r="H2372" s="162" t="s">
        <v>279</v>
      </c>
      <c r="I2372" s="173">
        <v>150735.53351548137</v>
      </c>
      <c r="J2372" s="168">
        <f>IFERROR(MIN('MP Calculations'!$E$30/I2372,1),"-")</f>
        <v>0.24630200300931615</v>
      </c>
      <c r="K2372" s="12"/>
      <c r="L2372" s="159">
        <v>8.7962159999999994</v>
      </c>
      <c r="M2372" s="187" t="s">
        <v>280</v>
      </c>
      <c r="N2372" s="272">
        <v>192.78728599999999</v>
      </c>
      <c r="O2372" s="186">
        <f t="shared" si="118"/>
        <v>1695.7986097097757</v>
      </c>
      <c r="P2372" s="186">
        <f t="shared" si="119"/>
        <v>417.67859427193133</v>
      </c>
      <c r="Q2372" s="215">
        <f>IF(P2372="-",0,P2372/(1+'General inputs'!$H$30)^'MP Calculations'!$C$40)</f>
        <v>927.78486931823886</v>
      </c>
    </row>
    <row r="2373" spans="3:17">
      <c r="C2373" s="159"/>
      <c r="D2373" s="165" t="s">
        <v>278</v>
      </c>
      <c r="E2373" s="162">
        <v>31568</v>
      </c>
      <c r="F2373" s="166" t="str">
        <f t="shared" si="117"/>
        <v>Date check - OK</v>
      </c>
      <c r="G2373" s="68"/>
      <c r="H2373" s="162" t="s">
        <v>279</v>
      </c>
      <c r="I2373" s="173">
        <v>150735.53351548137</v>
      </c>
      <c r="J2373" s="168">
        <f>IFERROR(MIN('MP Calculations'!$E$30/I2373,1),"-")</f>
        <v>0.24630200300931615</v>
      </c>
      <c r="K2373" s="12"/>
      <c r="L2373" s="159">
        <v>3.3994040000000001</v>
      </c>
      <c r="M2373" s="187" t="s">
        <v>280</v>
      </c>
      <c r="N2373" s="272">
        <v>192.78728599999999</v>
      </c>
      <c r="O2373" s="186">
        <f t="shared" si="118"/>
        <v>655.361871177544</v>
      </c>
      <c r="P2373" s="186">
        <f t="shared" si="119"/>
        <v>161.41694156696249</v>
      </c>
      <c r="Q2373" s="215">
        <f>IF(P2373="-",0,P2373/(1+'General inputs'!$H$30)^'MP Calculations'!$C$40)</f>
        <v>358.55367761545403</v>
      </c>
    </row>
    <row r="2374" spans="3:17">
      <c r="C2374" s="159"/>
      <c r="D2374" s="165" t="s">
        <v>278</v>
      </c>
      <c r="E2374" s="162">
        <v>31568</v>
      </c>
      <c r="F2374" s="166" t="str">
        <f t="shared" si="117"/>
        <v>Date check - OK</v>
      </c>
      <c r="G2374" s="68"/>
      <c r="H2374" s="162" t="s">
        <v>279</v>
      </c>
      <c r="I2374" s="173">
        <v>150735.53351548137</v>
      </c>
      <c r="J2374" s="168">
        <f>IFERROR(MIN('MP Calculations'!$E$30/I2374,1),"-")</f>
        <v>0.24630200300931615</v>
      </c>
      <c r="K2374" s="12"/>
      <c r="L2374" s="159">
        <v>4.8987999999999996</v>
      </c>
      <c r="M2374" s="187" t="s">
        <v>280</v>
      </c>
      <c r="N2374" s="272">
        <v>192.78728599999999</v>
      </c>
      <c r="O2374" s="186">
        <f t="shared" si="118"/>
        <v>944.42635665679984</v>
      </c>
      <c r="P2374" s="186">
        <f t="shared" si="119"/>
        <v>232.61410333936061</v>
      </c>
      <c r="Q2374" s="215">
        <f>IF(P2374="-",0,P2374/(1+'General inputs'!$H$30)^'MP Calculations'!$C$40)</f>
        <v>516.70315028828168</v>
      </c>
    </row>
    <row r="2375" spans="3:17">
      <c r="C2375" s="159"/>
      <c r="D2375" s="165" t="s">
        <v>278</v>
      </c>
      <c r="E2375" s="162">
        <v>31568</v>
      </c>
      <c r="F2375" s="166" t="str">
        <f t="shared" si="117"/>
        <v>Date check - OK</v>
      </c>
      <c r="G2375" s="68"/>
      <c r="H2375" s="162" t="s">
        <v>279</v>
      </c>
      <c r="I2375" s="173">
        <v>150735.53351548137</v>
      </c>
      <c r="J2375" s="168">
        <f>IFERROR(MIN('MP Calculations'!$E$30/I2375,1),"-")</f>
        <v>0.24630200300931615</v>
      </c>
      <c r="K2375" s="12"/>
      <c r="L2375" s="159">
        <v>24.452335999999999</v>
      </c>
      <c r="M2375" s="187" t="s">
        <v>280</v>
      </c>
      <c r="N2375" s="272">
        <v>192.78728599999999</v>
      </c>
      <c r="O2375" s="186">
        <f t="shared" si="118"/>
        <v>4714.0994938000958</v>
      </c>
      <c r="P2375" s="186">
        <f t="shared" si="119"/>
        <v>1161.092147708167</v>
      </c>
      <c r="Q2375" s="215">
        <f>IF(P2375="-",0,P2375/(1+'General inputs'!$H$30)^'MP Calculations'!$C$40)</f>
        <v>2579.1212221579904</v>
      </c>
    </row>
    <row r="2376" spans="3:17">
      <c r="C2376" s="159"/>
      <c r="D2376" s="165" t="s">
        <v>278</v>
      </c>
      <c r="E2376" s="162">
        <v>31568</v>
      </c>
      <c r="F2376" s="166" t="str">
        <f t="shared" si="117"/>
        <v>Date check - OK</v>
      </c>
      <c r="G2376" s="68"/>
      <c r="H2376" s="162" t="s">
        <v>279</v>
      </c>
      <c r="I2376" s="173">
        <v>150735.53351548137</v>
      </c>
      <c r="J2376" s="168">
        <f>IFERROR(MIN('MP Calculations'!$E$30/I2376,1),"-")</f>
        <v>0.24630200300931615</v>
      </c>
      <c r="K2376" s="12"/>
      <c r="L2376" s="159">
        <v>60.382657000000002</v>
      </c>
      <c r="M2376" s="187" t="s">
        <v>280</v>
      </c>
      <c r="N2376" s="272">
        <v>192.78728599999999</v>
      </c>
      <c r="O2376" s="186">
        <f t="shared" si="118"/>
        <v>11641.008564498901</v>
      </c>
      <c r="P2376" s="186">
        <f t="shared" si="119"/>
        <v>2867.2037264846836</v>
      </c>
      <c r="Q2376" s="215">
        <f>IF(P2376="-",0,P2376/(1+'General inputs'!$H$30)^'MP Calculations'!$C$40)</f>
        <v>6368.8881143702074</v>
      </c>
    </row>
    <row r="2377" spans="3:17">
      <c r="C2377" s="159"/>
      <c r="D2377" s="165" t="s">
        <v>278</v>
      </c>
      <c r="E2377" s="162">
        <v>31568</v>
      </c>
      <c r="F2377" s="166" t="str">
        <f t="shared" si="117"/>
        <v>Date check - OK</v>
      </c>
      <c r="G2377" s="68"/>
      <c r="H2377" s="162" t="s">
        <v>279</v>
      </c>
      <c r="I2377" s="173">
        <v>150735.53351548137</v>
      </c>
      <c r="J2377" s="168">
        <f>IFERROR(MIN('MP Calculations'!$E$30/I2377,1),"-")</f>
        <v>0.24630200300931615</v>
      </c>
      <c r="K2377" s="12"/>
      <c r="L2377" s="159">
        <v>71.438782000000003</v>
      </c>
      <c r="M2377" s="187" t="s">
        <v>280</v>
      </c>
      <c r="N2377" s="272">
        <v>192.78728599999999</v>
      </c>
      <c r="O2377" s="186">
        <f t="shared" si="118"/>
        <v>13772.488896925652</v>
      </c>
      <c r="P2377" s="186">
        <f t="shared" si="119"/>
        <v>3392.1916017363551</v>
      </c>
      <c r="Q2377" s="215">
        <f>IF(P2377="-",0,P2377/(1+'General inputs'!$H$30)^'MP Calculations'!$C$40)</f>
        <v>7535.0379097243813</v>
      </c>
    </row>
    <row r="2378" spans="3:17">
      <c r="C2378" s="159"/>
      <c r="D2378" s="165" t="s">
        <v>278</v>
      </c>
      <c r="E2378" s="162">
        <v>31568</v>
      </c>
      <c r="F2378" s="166" t="str">
        <f t="shared" si="117"/>
        <v>Date check - OK</v>
      </c>
      <c r="G2378" s="68"/>
      <c r="H2378" s="162" t="s">
        <v>279</v>
      </c>
      <c r="I2378" s="173">
        <v>150735.53351548137</v>
      </c>
      <c r="J2378" s="168">
        <f>IFERROR(MIN('MP Calculations'!$E$30/I2378,1),"-")</f>
        <v>0.24630200300931615</v>
      </c>
      <c r="K2378" s="12"/>
      <c r="L2378" s="159">
        <v>24.379279</v>
      </c>
      <c r="M2378" s="187" t="s">
        <v>280</v>
      </c>
      <c r="N2378" s="272">
        <v>192.78728599999999</v>
      </c>
      <c r="O2378" s="186">
        <f t="shared" si="118"/>
        <v>4700.0150330467941</v>
      </c>
      <c r="P2378" s="186">
        <f t="shared" si="119"/>
        <v>1157.6231168133227</v>
      </c>
      <c r="Q2378" s="215">
        <f>IF(P2378="-",0,P2378/(1+'General inputs'!$H$30)^'MP Calculations'!$C$40)</f>
        <v>2571.4155019712894</v>
      </c>
    </row>
    <row r="2379" spans="3:17">
      <c r="C2379" s="159"/>
      <c r="D2379" s="165" t="s">
        <v>278</v>
      </c>
      <c r="E2379" s="162">
        <v>31568</v>
      </c>
      <c r="F2379" s="166" t="str">
        <f t="shared" si="117"/>
        <v>Date check - OK</v>
      </c>
      <c r="G2379" s="68"/>
      <c r="H2379" s="162" t="s">
        <v>279</v>
      </c>
      <c r="I2379" s="173">
        <v>150735.53351548137</v>
      </c>
      <c r="J2379" s="168">
        <f>IFERROR(MIN('MP Calculations'!$E$30/I2379,1),"-")</f>
        <v>0.24630200300931615</v>
      </c>
      <c r="K2379" s="12"/>
      <c r="L2379" s="159">
        <v>6.0993269999999997</v>
      </c>
      <c r="M2379" s="187" t="s">
        <v>280</v>
      </c>
      <c r="N2379" s="272">
        <v>192.78728599999999</v>
      </c>
      <c r="O2379" s="186">
        <f t="shared" si="118"/>
        <v>1175.8726987565219</v>
      </c>
      <c r="P2379" s="186">
        <f t="shared" si="119"/>
        <v>289.61980098770158</v>
      </c>
      <c r="Q2379" s="215">
        <f>IF(P2379="-",0,P2379/(1+'General inputs'!$H$30)^'MP Calculations'!$C$40)</f>
        <v>643.32927972939797</v>
      </c>
    </row>
    <row r="2380" spans="3:17">
      <c r="C2380" s="159"/>
      <c r="D2380" s="165" t="s">
        <v>278</v>
      </c>
      <c r="E2380" s="162">
        <v>31568</v>
      </c>
      <c r="F2380" s="166" t="str">
        <f t="shared" si="117"/>
        <v>Date check - OK</v>
      </c>
      <c r="G2380" s="68"/>
      <c r="H2380" s="162" t="s">
        <v>279</v>
      </c>
      <c r="I2380" s="173">
        <v>150735.53351548137</v>
      </c>
      <c r="J2380" s="168">
        <f>IFERROR(MIN('MP Calculations'!$E$30/I2380,1),"-")</f>
        <v>0.24630200300931615</v>
      </c>
      <c r="K2380" s="12"/>
      <c r="L2380" s="159">
        <v>19.940232000000002</v>
      </c>
      <c r="M2380" s="187" t="s">
        <v>280</v>
      </c>
      <c r="N2380" s="272">
        <v>192.78728599999999</v>
      </c>
      <c r="O2380" s="186">
        <f t="shared" si="118"/>
        <v>3844.223209490352</v>
      </c>
      <c r="P2380" s="186">
        <f t="shared" si="119"/>
        <v>946.83987651237567</v>
      </c>
      <c r="Q2380" s="215">
        <f>IF(P2380="-",0,P2380/(1+'General inputs'!$H$30)^'MP Calculations'!$C$40)</f>
        <v>2103.2050077323438</v>
      </c>
    </row>
    <row r="2381" spans="3:17">
      <c r="C2381" s="159"/>
      <c r="D2381" s="165" t="s">
        <v>278</v>
      </c>
      <c r="E2381" s="162">
        <v>31568</v>
      </c>
      <c r="F2381" s="166" t="str">
        <f t="shared" si="117"/>
        <v>Date check - OK</v>
      </c>
      <c r="G2381" s="68"/>
      <c r="H2381" s="162" t="s">
        <v>279</v>
      </c>
      <c r="I2381" s="173">
        <v>150735.53351548137</v>
      </c>
      <c r="J2381" s="168">
        <f>IFERROR(MIN('MP Calculations'!$E$30/I2381,1),"-")</f>
        <v>0.24630200300931615</v>
      </c>
      <c r="K2381" s="12"/>
      <c r="L2381" s="159">
        <v>61.762188000000002</v>
      </c>
      <c r="M2381" s="187" t="s">
        <v>280</v>
      </c>
      <c r="N2381" s="272">
        <v>192.78728599999999</v>
      </c>
      <c r="O2381" s="186">
        <f t="shared" si="118"/>
        <v>11906.964601941769</v>
      </c>
      <c r="P2381" s="186">
        <f t="shared" si="119"/>
        <v>2932.7092312192822</v>
      </c>
      <c r="Q2381" s="215">
        <f>IF(P2381="-",0,P2381/(1+'General inputs'!$H$30)^'MP Calculations'!$C$40)</f>
        <v>6514.3947718414947</v>
      </c>
    </row>
    <row r="2382" spans="3:17">
      <c r="C2382" s="159"/>
      <c r="D2382" s="165" t="s">
        <v>278</v>
      </c>
      <c r="E2382" s="162">
        <v>31568</v>
      </c>
      <c r="F2382" s="166" t="str">
        <f t="shared" si="117"/>
        <v>Date check - OK</v>
      </c>
      <c r="G2382" s="68"/>
      <c r="H2382" s="162" t="s">
        <v>279</v>
      </c>
      <c r="I2382" s="173">
        <v>150735.53351548137</v>
      </c>
      <c r="J2382" s="168">
        <f>IFERROR(MIN('MP Calculations'!$E$30/I2382,1),"-")</f>
        <v>0.24630200300931615</v>
      </c>
      <c r="K2382" s="12"/>
      <c r="L2382" s="159">
        <v>24.225743000000001</v>
      </c>
      <c r="M2382" s="187" t="s">
        <v>280</v>
      </c>
      <c r="N2382" s="272">
        <v>192.78728599999999</v>
      </c>
      <c r="O2382" s="186">
        <f t="shared" si="118"/>
        <v>4670.4152443034982</v>
      </c>
      <c r="P2382" s="186">
        <f t="shared" si="119"/>
        <v>1150.3326295571962</v>
      </c>
      <c r="Q2382" s="215">
        <f>IF(P2382="-",0,P2382/(1+'General inputs'!$H$30)^'MP Calculations'!$C$40)</f>
        <v>2555.2212227840064</v>
      </c>
    </row>
    <row r="2383" spans="3:17">
      <c r="C2383" s="159"/>
      <c r="D2383" s="165" t="s">
        <v>278</v>
      </c>
      <c r="E2383" s="162">
        <v>31568</v>
      </c>
      <c r="F2383" s="166" t="str">
        <f t="shared" si="117"/>
        <v>Date check - OK</v>
      </c>
      <c r="G2383" s="68"/>
      <c r="H2383" s="162" t="s">
        <v>279</v>
      </c>
      <c r="I2383" s="173">
        <v>150735.53351548137</v>
      </c>
      <c r="J2383" s="168">
        <f>IFERROR(MIN('MP Calculations'!$E$30/I2383,1),"-")</f>
        <v>0.24630200300931615</v>
      </c>
      <c r="K2383" s="12"/>
      <c r="L2383" s="159">
        <v>43.898581</v>
      </c>
      <c r="M2383" s="187" t="s">
        <v>280</v>
      </c>
      <c r="N2383" s="272">
        <v>192.78728599999999</v>
      </c>
      <c r="O2383" s="186">
        <f t="shared" si="118"/>
        <v>8463.0882902411649</v>
      </c>
      <c r="P2383" s="186">
        <f t="shared" si="119"/>
        <v>2084.4755975310877</v>
      </c>
      <c r="Q2383" s="215">
        <f>IF(P2383="-",0,P2383/(1+'General inputs'!$H$30)^'MP Calculations'!$C$40)</f>
        <v>4630.2227271750853</v>
      </c>
    </row>
    <row r="2384" spans="3:17">
      <c r="C2384" s="159"/>
      <c r="D2384" s="165" t="s">
        <v>278</v>
      </c>
      <c r="E2384" s="162">
        <v>31568</v>
      </c>
      <c r="F2384" s="166" t="str">
        <f t="shared" si="117"/>
        <v>Date check - OK</v>
      </c>
      <c r="G2384" s="68"/>
      <c r="H2384" s="162" t="s">
        <v>279</v>
      </c>
      <c r="I2384" s="173">
        <v>150735.53351548137</v>
      </c>
      <c r="J2384" s="168">
        <f>IFERROR(MIN('MP Calculations'!$E$30/I2384,1),"-")</f>
        <v>0.24630200300931615</v>
      </c>
      <c r="K2384" s="12"/>
      <c r="L2384" s="159">
        <v>1.199106</v>
      </c>
      <c r="M2384" s="187" t="s">
        <v>280</v>
      </c>
      <c r="N2384" s="272">
        <v>192.78728599999999</v>
      </c>
      <c r="O2384" s="186">
        <f t="shared" si="118"/>
        <v>231.17239136631599</v>
      </c>
      <c r="P2384" s="186">
        <f t="shared" si="119"/>
        <v>56.938223033977174</v>
      </c>
      <c r="Q2384" s="215">
        <f>IF(P2384="-",0,P2384/(1+'General inputs'!$H$30)^'MP Calculations'!$C$40)</f>
        <v>126.47624882207488</v>
      </c>
    </row>
    <row r="2385" spans="3:17">
      <c r="C2385" s="159"/>
      <c r="D2385" s="165" t="s">
        <v>312</v>
      </c>
      <c r="E2385" s="162">
        <v>31593</v>
      </c>
      <c r="F2385" s="166" t="str">
        <f t="shared" si="117"/>
        <v>Date check - OK</v>
      </c>
      <c r="G2385" s="68"/>
      <c r="H2385" s="162" t="s">
        <v>279</v>
      </c>
      <c r="I2385" s="173">
        <v>150735.53351548137</v>
      </c>
      <c r="J2385" s="168">
        <f>IFERROR(MIN('MP Calculations'!$E$30/I2385,1),"-")</f>
        <v>0.24630200300931615</v>
      </c>
      <c r="K2385" s="12"/>
      <c r="L2385" s="159">
        <v>1</v>
      </c>
      <c r="M2385" s="187" t="s">
        <v>284</v>
      </c>
      <c r="N2385" s="272">
        <v>26138.766006999998</v>
      </c>
      <c r="O2385" s="186">
        <f t="shared" si="118"/>
        <v>26138.766006999998</v>
      </c>
      <c r="P2385" s="186">
        <f t="shared" si="119"/>
        <v>6438.0304237159244</v>
      </c>
      <c r="Q2385" s="215">
        <f>IF(P2385="-",0,P2385/(1+'General inputs'!$H$30)^'MP Calculations'!$C$40)</f>
        <v>14300.726197726353</v>
      </c>
    </row>
    <row r="2386" spans="3:17">
      <c r="C2386" s="159"/>
      <c r="D2386" s="165" t="s">
        <v>313</v>
      </c>
      <c r="E2386" s="162">
        <v>31593</v>
      </c>
      <c r="F2386" s="166" t="str">
        <f t="shared" si="117"/>
        <v>Date check - OK</v>
      </c>
      <c r="G2386" s="68"/>
      <c r="H2386" s="162" t="s">
        <v>279</v>
      </c>
      <c r="I2386" s="173">
        <v>150735.53351548137</v>
      </c>
      <c r="J2386" s="168">
        <f>IFERROR(MIN('MP Calculations'!$E$30/I2386,1),"-")</f>
        <v>0.24630200300931615</v>
      </c>
      <c r="K2386" s="12"/>
      <c r="L2386" s="159">
        <v>1</v>
      </c>
      <c r="M2386" s="187" t="s">
        <v>284</v>
      </c>
      <c r="N2386" s="272">
        <v>17979.045402</v>
      </c>
      <c r="O2386" s="186">
        <f t="shared" si="118"/>
        <v>17979.045402</v>
      </c>
      <c r="P2386" s="186">
        <f t="shared" si="119"/>
        <v>4428.2748947080354</v>
      </c>
      <c r="Q2386" s="215">
        <f>IF(P2386="-",0,P2386/(1+'General inputs'!$H$30)^'MP Calculations'!$C$40)</f>
        <v>9836.4783372572965</v>
      </c>
    </row>
    <row r="2387" spans="3:17">
      <c r="C2387" s="159"/>
      <c r="D2387" s="165" t="s">
        <v>278</v>
      </c>
      <c r="E2387" s="162">
        <v>31610</v>
      </c>
      <c r="F2387" s="166" t="str">
        <f t="shared" si="117"/>
        <v>Date check - OK</v>
      </c>
      <c r="G2387" s="68"/>
      <c r="H2387" s="162" t="s">
        <v>279</v>
      </c>
      <c r="I2387" s="173">
        <v>150735.53351548137</v>
      </c>
      <c r="J2387" s="168">
        <f>IFERROR(MIN('MP Calculations'!$E$30/I2387,1),"-")</f>
        <v>0.24630200300931615</v>
      </c>
      <c r="K2387" s="12"/>
      <c r="L2387" s="159">
        <v>7.7991010000000003</v>
      </c>
      <c r="M2387" s="187" t="s">
        <v>280</v>
      </c>
      <c r="N2387" s="272">
        <v>192.78728599999999</v>
      </c>
      <c r="O2387" s="186">
        <f t="shared" si="118"/>
        <v>1503.567515029886</v>
      </c>
      <c r="P2387" s="186">
        <f t="shared" si="119"/>
        <v>370.331690611601</v>
      </c>
      <c r="Q2387" s="215">
        <f>IF(P2387="-",0,P2387/(1+'General inputs'!$H$30)^'MP Calculations'!$C$40)</f>
        <v>822.61371276975774</v>
      </c>
    </row>
    <row r="2388" spans="3:17">
      <c r="C2388" s="159"/>
      <c r="D2388" s="165" t="s">
        <v>278</v>
      </c>
      <c r="E2388" s="162">
        <v>31610</v>
      </c>
      <c r="F2388" s="166" t="str">
        <f t="shared" si="117"/>
        <v>Date check - OK</v>
      </c>
      <c r="G2388" s="68"/>
      <c r="H2388" s="162" t="s">
        <v>279</v>
      </c>
      <c r="I2388" s="173">
        <v>150735.53351548137</v>
      </c>
      <c r="J2388" s="168">
        <f>IFERROR(MIN('MP Calculations'!$E$30/I2388,1),"-")</f>
        <v>0.24630200300931615</v>
      </c>
      <c r="K2388" s="12"/>
      <c r="L2388" s="159">
        <v>0.50139599999999995</v>
      </c>
      <c r="M2388" s="187" t="s">
        <v>280</v>
      </c>
      <c r="N2388" s="272">
        <v>192.78728599999999</v>
      </c>
      <c r="O2388" s="186">
        <f t="shared" si="118"/>
        <v>96.662774051255994</v>
      </c>
      <c r="P2388" s="186">
        <f t="shared" si="119"/>
        <v>23.808234865261301</v>
      </c>
      <c r="Q2388" s="215">
        <f>IF(P2388="-",0,P2388/(1+'General inputs'!$H$30)^'MP Calculations'!$C$40)</f>
        <v>52.884970348236983</v>
      </c>
    </row>
    <row r="2389" spans="3:17">
      <c r="C2389" s="159"/>
      <c r="D2389" s="165" t="s">
        <v>278</v>
      </c>
      <c r="E2389" s="162">
        <v>31610</v>
      </c>
      <c r="F2389" s="166" t="str">
        <f t="shared" si="117"/>
        <v>Date check - OK</v>
      </c>
      <c r="G2389" s="68"/>
      <c r="H2389" s="162" t="s">
        <v>279</v>
      </c>
      <c r="I2389" s="173">
        <v>150735.53351548137</v>
      </c>
      <c r="J2389" s="168">
        <f>IFERROR(MIN('MP Calculations'!$E$30/I2389,1),"-")</f>
        <v>0.24630200300931615</v>
      </c>
      <c r="K2389" s="12"/>
      <c r="L2389" s="159">
        <v>0.19912299999999999</v>
      </c>
      <c r="M2389" s="187" t="s">
        <v>280</v>
      </c>
      <c r="N2389" s="272">
        <v>192.78728599999999</v>
      </c>
      <c r="O2389" s="186">
        <f t="shared" si="118"/>
        <v>38.388382750177996</v>
      </c>
      <c r="P2389" s="186">
        <f t="shared" si="119"/>
        <v>9.4551355636571213</v>
      </c>
      <c r="Q2389" s="215">
        <f>IF(P2389="-",0,P2389/(1+'General inputs'!$H$30)^'MP Calculations'!$C$40)</f>
        <v>21.00258867372694</v>
      </c>
    </row>
    <row r="2390" spans="3:17">
      <c r="C2390" s="159"/>
      <c r="D2390" s="165" t="s">
        <v>278</v>
      </c>
      <c r="E2390" s="162">
        <v>31631</v>
      </c>
      <c r="F2390" s="166" t="str">
        <f t="shared" si="117"/>
        <v>Date check - OK</v>
      </c>
      <c r="G2390" s="68"/>
      <c r="H2390" s="162" t="s">
        <v>279</v>
      </c>
      <c r="I2390" s="173">
        <v>150735.53351548137</v>
      </c>
      <c r="J2390" s="168">
        <f>IFERROR(MIN('MP Calculations'!$E$30/I2390,1),"-")</f>
        <v>0.24630200300931615</v>
      </c>
      <c r="K2390" s="12"/>
      <c r="L2390" s="159">
        <v>9.1980269999999997</v>
      </c>
      <c r="M2390" s="187" t="s">
        <v>280</v>
      </c>
      <c r="N2390" s="272">
        <v>192.78728599999999</v>
      </c>
      <c r="O2390" s="186">
        <f t="shared" si="118"/>
        <v>1773.2626618847219</v>
      </c>
      <c r="P2390" s="186">
        <f t="shared" si="119"/>
        <v>436.75814548383875</v>
      </c>
      <c r="Q2390" s="215">
        <f>IF(P2390="-",0,P2390/(1+'General inputs'!$H$30)^'MP Calculations'!$C$40)</f>
        <v>970.16606665646145</v>
      </c>
    </row>
    <row r="2391" spans="3:17">
      <c r="C2391" s="159"/>
      <c r="D2391" s="165" t="s">
        <v>278</v>
      </c>
      <c r="E2391" s="162">
        <v>31631</v>
      </c>
      <c r="F2391" s="166" t="str">
        <f t="shared" si="117"/>
        <v>Date check - OK</v>
      </c>
      <c r="G2391" s="68"/>
      <c r="H2391" s="162" t="s">
        <v>279</v>
      </c>
      <c r="I2391" s="173">
        <v>150735.53351548137</v>
      </c>
      <c r="J2391" s="168">
        <f>IFERROR(MIN('MP Calculations'!$E$30/I2391,1),"-")</f>
        <v>0.24630200300931615</v>
      </c>
      <c r="K2391" s="12"/>
      <c r="L2391" s="159">
        <v>0.59841500000000003</v>
      </c>
      <c r="M2391" s="187" t="s">
        <v>280</v>
      </c>
      <c r="N2391" s="272">
        <v>192.78728599999999</v>
      </c>
      <c r="O2391" s="186">
        <f t="shared" si="118"/>
        <v>115.36680375169</v>
      </c>
      <c r="P2391" s="186">
        <f t="shared" si="119"/>
        <v>28.415074844823938</v>
      </c>
      <c r="Q2391" s="215">
        <f>IF(P2391="-",0,P2391/(1+'General inputs'!$H$30)^'MP Calculations'!$C$40)</f>
        <v>63.118093345260505</v>
      </c>
    </row>
    <row r="2392" spans="3:17">
      <c r="C2392" s="159"/>
      <c r="D2392" s="165" t="s">
        <v>278</v>
      </c>
      <c r="E2392" s="162">
        <v>31778</v>
      </c>
      <c r="F2392" s="166" t="str">
        <f t="shared" si="117"/>
        <v>Date check - OK</v>
      </c>
      <c r="G2392" s="68"/>
      <c r="H2392" s="162" t="s">
        <v>279</v>
      </c>
      <c r="I2392" s="173">
        <v>150735.53351548137</v>
      </c>
      <c r="J2392" s="168">
        <f>IFERROR(MIN('MP Calculations'!$E$30/I2392,1),"-")</f>
        <v>0.24630200300931615</v>
      </c>
      <c r="K2392" s="12"/>
      <c r="L2392" s="159">
        <v>2.9992209999999999</v>
      </c>
      <c r="M2392" s="187" t="s">
        <v>280</v>
      </c>
      <c r="N2392" s="272">
        <v>192.78728599999999</v>
      </c>
      <c r="O2392" s="186">
        <f t="shared" si="118"/>
        <v>578.21167670420596</v>
      </c>
      <c r="P2392" s="186">
        <f t="shared" si="119"/>
        <v>142.41469413562106</v>
      </c>
      <c r="Q2392" s="215">
        <f>IF(P2392="-",0,P2392/(1+'General inputs'!$H$30)^'MP Calculations'!$C$40)</f>
        <v>316.34419431509156</v>
      </c>
    </row>
    <row r="2393" spans="3:17">
      <c r="C2393" s="159"/>
      <c r="D2393" s="165" t="s">
        <v>278</v>
      </c>
      <c r="E2393" s="162">
        <v>31778</v>
      </c>
      <c r="F2393" s="166" t="str">
        <f t="shared" si="117"/>
        <v>Date check - OK</v>
      </c>
      <c r="G2393" s="68"/>
      <c r="H2393" s="162" t="s">
        <v>279</v>
      </c>
      <c r="I2393" s="173">
        <v>150735.53351548137</v>
      </c>
      <c r="J2393" s="168">
        <f>IFERROR(MIN('MP Calculations'!$E$30/I2393,1),"-")</f>
        <v>0.24630200300931615</v>
      </c>
      <c r="K2393" s="12"/>
      <c r="L2393" s="159">
        <v>2.9999440000000002</v>
      </c>
      <c r="M2393" s="187" t="s">
        <v>280</v>
      </c>
      <c r="N2393" s="272">
        <v>192.78728599999999</v>
      </c>
      <c r="O2393" s="186">
        <f t="shared" si="118"/>
        <v>578.35106191198406</v>
      </c>
      <c r="P2393" s="186">
        <f t="shared" si="119"/>
        <v>142.44902499148668</v>
      </c>
      <c r="Q2393" s="215">
        <f>IF(P2393="-",0,P2393/(1+'General inputs'!$H$30)^'MP Calculations'!$C$40)</f>
        <v>316.42045306777766</v>
      </c>
    </row>
    <row r="2394" spans="3:17">
      <c r="C2394" s="159"/>
      <c r="D2394" s="165" t="s">
        <v>278</v>
      </c>
      <c r="E2394" s="162">
        <v>31778</v>
      </c>
      <c r="F2394" s="166" t="str">
        <f t="shared" si="117"/>
        <v>Date check - OK</v>
      </c>
      <c r="G2394" s="68"/>
      <c r="H2394" s="162" t="s">
        <v>279</v>
      </c>
      <c r="I2394" s="173">
        <v>150735.53351548137</v>
      </c>
      <c r="J2394" s="168">
        <f>IFERROR(MIN('MP Calculations'!$E$30/I2394,1),"-")</f>
        <v>0.24630200300931615</v>
      </c>
      <c r="K2394" s="12"/>
      <c r="L2394" s="159">
        <v>4.6580779999999997</v>
      </c>
      <c r="M2394" s="187" t="s">
        <v>280</v>
      </c>
      <c r="N2394" s="272">
        <v>192.78728599999999</v>
      </c>
      <c r="O2394" s="186">
        <f t="shared" si="118"/>
        <v>898.01821559630787</v>
      </c>
      <c r="P2394" s="186">
        <f t="shared" si="119"/>
        <v>221.18368524022253</v>
      </c>
      <c r="Q2394" s="215">
        <f>IF(P2394="-",0,P2394/(1+'General inputs'!$H$30)^'MP Calculations'!$C$40)</f>
        <v>491.31288823559618</v>
      </c>
    </row>
    <row r="2395" spans="3:17">
      <c r="C2395" s="159"/>
      <c r="D2395" s="165" t="s">
        <v>278</v>
      </c>
      <c r="E2395" s="162">
        <v>31778</v>
      </c>
      <c r="F2395" s="166" t="str">
        <f t="shared" si="117"/>
        <v>Date check - OK</v>
      </c>
      <c r="G2395" s="68"/>
      <c r="H2395" s="162" t="s">
        <v>279</v>
      </c>
      <c r="I2395" s="173">
        <v>150735.53351548137</v>
      </c>
      <c r="J2395" s="168">
        <f>IFERROR(MIN('MP Calculations'!$E$30/I2395,1),"-")</f>
        <v>0.24630200300931615</v>
      </c>
      <c r="K2395" s="12"/>
      <c r="L2395" s="159">
        <v>1.1038920000000001</v>
      </c>
      <c r="M2395" s="187" t="s">
        <v>280</v>
      </c>
      <c r="N2395" s="272">
        <v>192.78728599999999</v>
      </c>
      <c r="O2395" s="186">
        <f t="shared" si="118"/>
        <v>212.81634271711201</v>
      </c>
      <c r="P2395" s="186">
        <f t="shared" si="119"/>
        <v>52.417091484341782</v>
      </c>
      <c r="Q2395" s="215">
        <f>IF(P2395="-",0,P2395/(1+'General inputs'!$H$30)^'MP Calculations'!$C$40)</f>
        <v>116.43350901813342</v>
      </c>
    </row>
    <row r="2396" spans="3:17">
      <c r="C2396" s="159"/>
      <c r="D2396" s="165" t="s">
        <v>282</v>
      </c>
      <c r="E2396" s="162">
        <v>31778</v>
      </c>
      <c r="F2396" s="166" t="str">
        <f t="shared" si="117"/>
        <v>Date check - OK</v>
      </c>
      <c r="G2396" s="68"/>
      <c r="H2396" s="162" t="s">
        <v>279</v>
      </c>
      <c r="I2396" s="173">
        <v>150735.53351548137</v>
      </c>
      <c r="J2396" s="168">
        <f>IFERROR(MIN('MP Calculations'!$E$30/I2396,1),"-")</f>
        <v>0.24630200300931615</v>
      </c>
      <c r="K2396" s="12"/>
      <c r="L2396" s="159">
        <v>56.104055000000002</v>
      </c>
      <c r="M2396" s="187" t="s">
        <v>280</v>
      </c>
      <c r="N2396" s="272">
        <v>237.97403299999999</v>
      </c>
      <c r="O2396" s="186">
        <f t="shared" si="118"/>
        <v>13351.308236003815</v>
      </c>
      <c r="P2396" s="186">
        <f t="shared" si="119"/>
        <v>3288.4539613225193</v>
      </c>
      <c r="Q2396" s="215">
        <f>IF(P2396="-",0,P2396/(1+'General inputs'!$H$30)^'MP Calculations'!$C$40)</f>
        <v>7304.6066296093377</v>
      </c>
    </row>
    <row r="2397" spans="3:17">
      <c r="C2397" s="159"/>
      <c r="D2397" s="165" t="s">
        <v>282</v>
      </c>
      <c r="E2397" s="162">
        <v>31778</v>
      </c>
      <c r="F2397" s="166" t="str">
        <f t="shared" si="117"/>
        <v>Date check - OK</v>
      </c>
      <c r="G2397" s="68"/>
      <c r="H2397" s="162" t="s">
        <v>279</v>
      </c>
      <c r="I2397" s="173">
        <v>150735.53351548137</v>
      </c>
      <c r="J2397" s="168">
        <f>IFERROR(MIN('MP Calculations'!$E$30/I2397,1),"-")</f>
        <v>0.24630200300931615</v>
      </c>
      <c r="K2397" s="12"/>
      <c r="L2397" s="159">
        <v>2.4383750000000002</v>
      </c>
      <c r="M2397" s="187" t="s">
        <v>280</v>
      </c>
      <c r="N2397" s="272">
        <v>237.97403299999999</v>
      </c>
      <c r="O2397" s="186">
        <f t="shared" si="118"/>
        <v>580.26993271637502</v>
      </c>
      <c r="P2397" s="186">
        <f t="shared" si="119"/>
        <v>142.92164671412428</v>
      </c>
      <c r="Q2397" s="215">
        <f>IF(P2397="-",0,P2397/(1+'General inputs'!$H$30)^'MP Calculations'!$C$40)</f>
        <v>317.47028250406623</v>
      </c>
    </row>
    <row r="2398" spans="3:17">
      <c r="C2398" s="159"/>
      <c r="D2398" s="165" t="s">
        <v>278</v>
      </c>
      <c r="E2398" s="162">
        <v>31778</v>
      </c>
      <c r="F2398" s="166" t="str">
        <f t="shared" si="117"/>
        <v>Date check - OK</v>
      </c>
      <c r="G2398" s="68"/>
      <c r="H2398" s="162" t="s">
        <v>279</v>
      </c>
      <c r="I2398" s="173">
        <v>150735.53351548137</v>
      </c>
      <c r="J2398" s="168">
        <f>IFERROR(MIN('MP Calculations'!$E$30/I2398,1),"-")</f>
        <v>0.24630200300931615</v>
      </c>
      <c r="K2398" s="12"/>
      <c r="L2398" s="159">
        <v>0.179424</v>
      </c>
      <c r="M2398" s="187" t="s">
        <v>280</v>
      </c>
      <c r="N2398" s="272">
        <v>192.78728599999999</v>
      </c>
      <c r="O2398" s="186">
        <f t="shared" si="118"/>
        <v>34.590666003263998</v>
      </c>
      <c r="P2398" s="186">
        <f t="shared" si="119"/>
        <v>8.5197503220301787</v>
      </c>
      <c r="Q2398" s="215">
        <f>IF(P2398="-",0,P2398/(1+'General inputs'!$H$30)^'MP Calculations'!$C$40)</f>
        <v>18.924827720528427</v>
      </c>
    </row>
    <row r="2399" spans="3:17">
      <c r="C2399" s="159"/>
      <c r="D2399" s="165" t="s">
        <v>282</v>
      </c>
      <c r="E2399" s="162">
        <v>31778</v>
      </c>
      <c r="F2399" s="166" t="str">
        <f t="shared" si="117"/>
        <v>Date check - OK</v>
      </c>
      <c r="G2399" s="68"/>
      <c r="H2399" s="162" t="s">
        <v>279</v>
      </c>
      <c r="I2399" s="173">
        <v>150735.53351548137</v>
      </c>
      <c r="J2399" s="168">
        <f>IFERROR(MIN('MP Calculations'!$E$30/I2399,1),"-")</f>
        <v>0.24630200300931615</v>
      </c>
      <c r="K2399" s="12"/>
      <c r="L2399" s="159">
        <v>25.127246</v>
      </c>
      <c r="M2399" s="187" t="s">
        <v>280</v>
      </c>
      <c r="N2399" s="272">
        <v>237.97403299999999</v>
      </c>
      <c r="O2399" s="186">
        <f t="shared" si="118"/>
        <v>5979.6320688031174</v>
      </c>
      <c r="P2399" s="186">
        <f t="shared" si="119"/>
        <v>1472.7953558049487</v>
      </c>
      <c r="Q2399" s="215">
        <f>IF(P2399="-",0,P2399/(1+'General inputs'!$H$30)^'MP Calculations'!$C$40)</f>
        <v>3271.504131304318</v>
      </c>
    </row>
    <row r="2400" spans="3:17">
      <c r="C2400" s="159"/>
      <c r="D2400" s="165" t="s">
        <v>281</v>
      </c>
      <c r="E2400" s="162">
        <v>31778</v>
      </c>
      <c r="F2400" s="166" t="str">
        <f t="shared" si="117"/>
        <v>Date check - OK</v>
      </c>
      <c r="G2400" s="68"/>
      <c r="H2400" s="162" t="s">
        <v>279</v>
      </c>
      <c r="I2400" s="173">
        <v>150735.53351548137</v>
      </c>
      <c r="J2400" s="168">
        <f>IFERROR(MIN('MP Calculations'!$E$30/I2400,1),"-")</f>
        <v>0.24630200300931615</v>
      </c>
      <c r="K2400" s="12"/>
      <c r="L2400" s="159">
        <v>42.392882999999998</v>
      </c>
      <c r="M2400" s="187" t="s">
        <v>280</v>
      </c>
      <c r="N2400" s="272">
        <v>421.28581700000001</v>
      </c>
      <c r="O2400" s="186">
        <f t="shared" si="118"/>
        <v>17859.52034964041</v>
      </c>
      <c r="P2400" s="186">
        <f t="shared" si="119"/>
        <v>4398.8356349020751</v>
      </c>
      <c r="Q2400" s="215">
        <f>IF(P2400="-",0,P2400/(1+'General inputs'!$H$30)^'MP Calculations'!$C$40)</f>
        <v>9771.0852331181941</v>
      </c>
    </row>
    <row r="2401" spans="3:17">
      <c r="C2401" s="159"/>
      <c r="D2401" s="165" t="s">
        <v>278</v>
      </c>
      <c r="E2401" s="162">
        <v>31778</v>
      </c>
      <c r="F2401" s="166" t="str">
        <f t="shared" si="117"/>
        <v>Date check - OK</v>
      </c>
      <c r="G2401" s="68"/>
      <c r="H2401" s="162" t="s">
        <v>279</v>
      </c>
      <c r="I2401" s="173">
        <v>150735.53351548137</v>
      </c>
      <c r="J2401" s="168">
        <f>IFERROR(MIN('MP Calculations'!$E$30/I2401,1),"-")</f>
        <v>0.24630200300931615</v>
      </c>
      <c r="K2401" s="12"/>
      <c r="L2401" s="159">
        <v>97.519542999999999</v>
      </c>
      <c r="M2401" s="187" t="s">
        <v>280</v>
      </c>
      <c r="N2401" s="272">
        <v>192.78728599999999</v>
      </c>
      <c r="O2401" s="186">
        <f t="shared" si="118"/>
        <v>18800.528026930297</v>
      </c>
      <c r="P2401" s="186">
        <f t="shared" si="119"/>
        <v>4630.6077106657185</v>
      </c>
      <c r="Q2401" s="215">
        <f>IF(P2401="-",0,P2401/(1+'General inputs'!$H$30)^'MP Calculations'!$C$40)</f>
        <v>10285.917996810149</v>
      </c>
    </row>
    <row r="2402" spans="3:17">
      <c r="C2402" s="159"/>
      <c r="D2402" s="165" t="s">
        <v>278</v>
      </c>
      <c r="E2402" s="162">
        <v>31778</v>
      </c>
      <c r="F2402" s="166" t="str">
        <f t="shared" si="117"/>
        <v>Date check - OK</v>
      </c>
      <c r="G2402" s="68"/>
      <c r="H2402" s="162" t="s">
        <v>279</v>
      </c>
      <c r="I2402" s="173">
        <v>150735.53351548137</v>
      </c>
      <c r="J2402" s="168">
        <f>IFERROR(MIN('MP Calculations'!$E$30/I2402,1),"-")</f>
        <v>0.24630200300931615</v>
      </c>
      <c r="K2402" s="12"/>
      <c r="L2402" s="159">
        <v>3.0378419999999999</v>
      </c>
      <c r="M2402" s="187" t="s">
        <v>280</v>
      </c>
      <c r="N2402" s="272">
        <v>192.78728599999999</v>
      </c>
      <c r="O2402" s="186">
        <f t="shared" si="118"/>
        <v>585.65731447681196</v>
      </c>
      <c r="P2402" s="186">
        <f t="shared" si="119"/>
        <v>144.24856963269576</v>
      </c>
      <c r="Q2402" s="215">
        <f>IF(P2402="-",0,P2402/(1+'General inputs'!$H$30)^'MP Calculations'!$C$40)</f>
        <v>320.4177617943281</v>
      </c>
    </row>
    <row r="2403" spans="3:17">
      <c r="C2403" s="159"/>
      <c r="D2403" s="165" t="s">
        <v>289</v>
      </c>
      <c r="E2403" s="162">
        <v>31798</v>
      </c>
      <c r="F2403" s="166" t="str">
        <f t="shared" si="117"/>
        <v>Date check - OK</v>
      </c>
      <c r="G2403" s="68"/>
      <c r="H2403" s="162" t="s">
        <v>279</v>
      </c>
      <c r="I2403" s="173">
        <v>150735.53351548137</v>
      </c>
      <c r="J2403" s="168">
        <f>IFERROR(MIN('MP Calculations'!$E$30/I2403,1),"-")</f>
        <v>0.24630200300931615</v>
      </c>
      <c r="K2403" s="12"/>
      <c r="L2403" s="159">
        <v>59.097256999999999</v>
      </c>
      <c r="M2403" s="187" t="s">
        <v>280</v>
      </c>
      <c r="N2403" s="272">
        <v>315.45229399999999</v>
      </c>
      <c r="O2403" s="186">
        <f t="shared" si="118"/>
        <v>18642.365289757556</v>
      </c>
      <c r="P2403" s="186">
        <f t="shared" si="119"/>
        <v>4591.6519116986365</v>
      </c>
      <c r="Q2403" s="215">
        <f>IF(P2403="-",0,P2403/(1+'General inputs'!$H$30)^'MP Calculations'!$C$40)</f>
        <v>10199.385908861368</v>
      </c>
    </row>
    <row r="2404" spans="3:17">
      <c r="C2404" s="159"/>
      <c r="D2404" s="165" t="s">
        <v>292</v>
      </c>
      <c r="E2404" s="162">
        <v>31798</v>
      </c>
      <c r="F2404" s="166" t="str">
        <f t="shared" si="117"/>
        <v>Date check - OK</v>
      </c>
      <c r="G2404" s="68"/>
      <c r="H2404" s="162" t="s">
        <v>279</v>
      </c>
      <c r="I2404" s="173">
        <v>150735.53351548137</v>
      </c>
      <c r="J2404" s="168">
        <f>IFERROR(MIN('MP Calculations'!$E$30/I2404,1),"-")</f>
        <v>0.24630200300931615</v>
      </c>
      <c r="K2404" s="12"/>
      <c r="L2404" s="159">
        <v>58.191054000000001</v>
      </c>
      <c r="M2404" s="187" t="s">
        <v>280</v>
      </c>
      <c r="N2404" s="272">
        <v>560.03424299999995</v>
      </c>
      <c r="O2404" s="186">
        <f t="shared" si="118"/>
        <v>32588.982876262118</v>
      </c>
      <c r="P2404" s="186">
        <f t="shared" si="119"/>
        <v>8026.7317584596649</v>
      </c>
      <c r="Q2404" s="215">
        <f>IF(P2404="-",0,P2404/(1+'General inputs'!$H$30)^'MP Calculations'!$C$40)</f>
        <v>17829.691005727254</v>
      </c>
    </row>
    <row r="2405" spans="3:17">
      <c r="C2405" s="159"/>
      <c r="D2405" s="165" t="s">
        <v>282</v>
      </c>
      <c r="E2405" s="162">
        <v>31798</v>
      </c>
      <c r="F2405" s="166" t="str">
        <f t="shared" si="117"/>
        <v>Date check - OK</v>
      </c>
      <c r="G2405" s="68"/>
      <c r="H2405" s="162" t="s">
        <v>279</v>
      </c>
      <c r="I2405" s="173">
        <v>150735.53351548137</v>
      </c>
      <c r="J2405" s="168">
        <f>IFERROR(MIN('MP Calculations'!$E$30/I2405,1),"-")</f>
        <v>0.24630200300931615</v>
      </c>
      <c r="K2405" s="12"/>
      <c r="L2405" s="159">
        <v>4.7344160000000004</v>
      </c>
      <c r="M2405" s="187" t="s">
        <v>280</v>
      </c>
      <c r="N2405" s="272">
        <v>237.97403299999999</v>
      </c>
      <c r="O2405" s="186">
        <f t="shared" si="118"/>
        <v>1126.668069419728</v>
      </c>
      <c r="P2405" s="186">
        <f t="shared" si="119"/>
        <v>277.50060222471825</v>
      </c>
      <c r="Q2405" s="215">
        <f>IF(P2405="-",0,P2405/(1+'General inputs'!$H$30)^'MP Calculations'!$C$40)</f>
        <v>616.40903676086373</v>
      </c>
    </row>
    <row r="2406" spans="3:17">
      <c r="C2406" s="159"/>
      <c r="D2406" s="165" t="s">
        <v>281</v>
      </c>
      <c r="E2406" s="162">
        <v>31798</v>
      </c>
      <c r="F2406" s="166" t="str">
        <f t="shared" si="117"/>
        <v>Date check - OK</v>
      </c>
      <c r="G2406" s="68"/>
      <c r="H2406" s="162" t="s">
        <v>279</v>
      </c>
      <c r="I2406" s="173">
        <v>150735.53351548137</v>
      </c>
      <c r="J2406" s="168">
        <f>IFERROR(MIN('MP Calculations'!$E$30/I2406,1),"-")</f>
        <v>0.24630200300931615</v>
      </c>
      <c r="K2406" s="12"/>
      <c r="L2406" s="159">
        <v>1.500443</v>
      </c>
      <c r="M2406" s="187" t="s">
        <v>280</v>
      </c>
      <c r="N2406" s="272">
        <v>421.28581700000001</v>
      </c>
      <c r="O2406" s="186">
        <f t="shared" si="118"/>
        <v>632.11535511693103</v>
      </c>
      <c r="P2406" s="186">
        <f t="shared" si="119"/>
        <v>155.69127809824531</v>
      </c>
      <c r="Q2406" s="215">
        <f>IF(P2406="-",0,P2406/(1+'General inputs'!$H$30)^'MP Calculations'!$C$40)</f>
        <v>345.83532430279786</v>
      </c>
    </row>
    <row r="2407" spans="3:17">
      <c r="C2407" s="159"/>
      <c r="D2407" s="165" t="s">
        <v>289</v>
      </c>
      <c r="E2407" s="162">
        <v>31798</v>
      </c>
      <c r="F2407" s="166" t="str">
        <f t="shared" si="117"/>
        <v>Date check - OK</v>
      </c>
      <c r="G2407" s="68"/>
      <c r="H2407" s="162" t="s">
        <v>279</v>
      </c>
      <c r="I2407" s="173">
        <v>150735.53351548137</v>
      </c>
      <c r="J2407" s="168">
        <f>IFERROR(MIN('MP Calculations'!$E$30/I2407,1),"-")</f>
        <v>0.24630200300931615</v>
      </c>
      <c r="K2407" s="12"/>
      <c r="L2407" s="159">
        <v>0.50063999999999997</v>
      </c>
      <c r="M2407" s="187" t="s">
        <v>280</v>
      </c>
      <c r="N2407" s="272">
        <v>315.45229399999999</v>
      </c>
      <c r="O2407" s="186">
        <f t="shared" si="118"/>
        <v>157.92803646816</v>
      </c>
      <c r="P2407" s="186">
        <f t="shared" si="119"/>
        <v>38.897991713436134</v>
      </c>
      <c r="Q2407" s="215">
        <f>IF(P2407="-",0,P2407/(1+'General inputs'!$H$30)^'MP Calculations'!$C$40)</f>
        <v>86.403681331814695</v>
      </c>
    </row>
    <row r="2408" spans="3:17">
      <c r="C2408" s="159"/>
      <c r="D2408" s="165" t="s">
        <v>281</v>
      </c>
      <c r="E2408" s="162">
        <v>31798</v>
      </c>
      <c r="F2408" s="166" t="str">
        <f t="shared" si="117"/>
        <v>Date check - OK</v>
      </c>
      <c r="G2408" s="68"/>
      <c r="H2408" s="162" t="s">
        <v>279</v>
      </c>
      <c r="I2408" s="173">
        <v>150735.53351548137</v>
      </c>
      <c r="J2408" s="168">
        <f>IFERROR(MIN('MP Calculations'!$E$30/I2408,1),"-")</f>
        <v>0.24630200300931615</v>
      </c>
      <c r="K2408" s="12"/>
      <c r="L2408" s="159">
        <v>1.4988330000000001</v>
      </c>
      <c r="M2408" s="187" t="s">
        <v>280</v>
      </c>
      <c r="N2408" s="272">
        <v>421.28581700000001</v>
      </c>
      <c r="O2408" s="186">
        <f t="shared" si="118"/>
        <v>631.43708495156102</v>
      </c>
      <c r="P2408" s="186">
        <f t="shared" si="119"/>
        <v>155.5242187979332</v>
      </c>
      <c r="Q2408" s="215">
        <f>IF(P2408="-",0,P2408/(1+'General inputs'!$H$30)^'MP Calculations'!$C$40)</f>
        <v>345.46423731573634</v>
      </c>
    </row>
    <row r="2409" spans="3:17">
      <c r="C2409" s="159"/>
      <c r="D2409" s="165" t="s">
        <v>282</v>
      </c>
      <c r="E2409" s="162">
        <v>31798</v>
      </c>
      <c r="F2409" s="166" t="str">
        <f t="shared" si="117"/>
        <v>Date check - OK</v>
      </c>
      <c r="G2409" s="68"/>
      <c r="H2409" s="162" t="s">
        <v>279</v>
      </c>
      <c r="I2409" s="173">
        <v>150735.53351548137</v>
      </c>
      <c r="J2409" s="168">
        <f>IFERROR(MIN('MP Calculations'!$E$30/I2409,1),"-")</f>
        <v>0.24630200300931615</v>
      </c>
      <c r="K2409" s="12"/>
      <c r="L2409" s="159">
        <v>35.020800000000001</v>
      </c>
      <c r="M2409" s="187" t="s">
        <v>280</v>
      </c>
      <c r="N2409" s="272">
        <v>237.97403299999999</v>
      </c>
      <c r="O2409" s="186">
        <f t="shared" si="118"/>
        <v>8334.0410148863994</v>
      </c>
      <c r="P2409" s="186">
        <f t="shared" si="119"/>
        <v>2052.6909951283142</v>
      </c>
      <c r="Q2409" s="215">
        <f>IF(P2409="-",0,P2409/(1+'General inputs'!$H$30)^'MP Calculations'!$C$40)</f>
        <v>4559.6199393113857</v>
      </c>
    </row>
    <row r="2410" spans="3:17">
      <c r="C2410" s="159"/>
      <c r="D2410" s="165" t="s">
        <v>289</v>
      </c>
      <c r="E2410" s="162">
        <v>31798</v>
      </c>
      <c r="F2410" s="166" t="str">
        <f t="shared" si="117"/>
        <v>Date check - OK</v>
      </c>
      <c r="G2410" s="68"/>
      <c r="H2410" s="162" t="s">
        <v>279</v>
      </c>
      <c r="I2410" s="173">
        <v>150735.53351548137</v>
      </c>
      <c r="J2410" s="168">
        <f>IFERROR(MIN('MP Calculations'!$E$30/I2410,1),"-")</f>
        <v>0.24630200300931615</v>
      </c>
      <c r="K2410" s="12"/>
      <c r="L2410" s="159">
        <v>11.805873999999999</v>
      </c>
      <c r="M2410" s="187" t="s">
        <v>280</v>
      </c>
      <c r="N2410" s="272">
        <v>315.45229399999999</v>
      </c>
      <c r="O2410" s="186">
        <f t="shared" si="118"/>
        <v>3724.1900359749557</v>
      </c>
      <c r="P2410" s="186">
        <f t="shared" si="119"/>
        <v>917.27546544796871</v>
      </c>
      <c r="Q2410" s="215">
        <f>IF(P2410="-",0,P2410/(1+'General inputs'!$H$30)^'MP Calculations'!$C$40)</f>
        <v>2037.53390647882</v>
      </c>
    </row>
    <row r="2411" spans="3:17">
      <c r="C2411" s="159"/>
      <c r="D2411" s="165" t="s">
        <v>281</v>
      </c>
      <c r="E2411" s="162">
        <v>31798</v>
      </c>
      <c r="F2411" s="166" t="str">
        <f t="shared" si="117"/>
        <v>Date check - OK</v>
      </c>
      <c r="G2411" s="68"/>
      <c r="H2411" s="162" t="s">
        <v>279</v>
      </c>
      <c r="I2411" s="173">
        <v>150735.53351548137</v>
      </c>
      <c r="J2411" s="168">
        <f>IFERROR(MIN('MP Calculations'!$E$30/I2411,1),"-")</f>
        <v>0.24630200300931615</v>
      </c>
      <c r="K2411" s="12"/>
      <c r="L2411" s="159">
        <v>40.178818</v>
      </c>
      <c r="M2411" s="187" t="s">
        <v>280</v>
      </c>
      <c r="N2411" s="272">
        <v>421.28581700000001</v>
      </c>
      <c r="O2411" s="186">
        <f t="shared" si="118"/>
        <v>16926.766167224305</v>
      </c>
      <c r="P2411" s="186">
        <f t="shared" si="119"/>
        <v>4169.0964114576718</v>
      </c>
      <c r="Q2411" s="215">
        <f>IF(P2411="-",0,P2411/(1+'General inputs'!$H$30)^'MP Calculations'!$C$40)</f>
        <v>9260.7680219329159</v>
      </c>
    </row>
    <row r="2412" spans="3:17">
      <c r="C2412" s="159"/>
      <c r="D2412" s="165" t="s">
        <v>289</v>
      </c>
      <c r="E2412" s="162">
        <v>31798</v>
      </c>
      <c r="F2412" s="166" t="str">
        <f t="shared" si="117"/>
        <v>Date check - OK</v>
      </c>
      <c r="G2412" s="68"/>
      <c r="H2412" s="162" t="s">
        <v>279</v>
      </c>
      <c r="I2412" s="173">
        <v>150735.53351548137</v>
      </c>
      <c r="J2412" s="168">
        <f>IFERROR(MIN('MP Calculations'!$E$30/I2412,1),"-")</f>
        <v>0.24630200300931615</v>
      </c>
      <c r="K2412" s="12"/>
      <c r="L2412" s="159">
        <v>0.50048400000000004</v>
      </c>
      <c r="M2412" s="187" t="s">
        <v>280</v>
      </c>
      <c r="N2412" s="272">
        <v>315.45229399999999</v>
      </c>
      <c r="O2412" s="186">
        <f t="shared" si="118"/>
        <v>157.878825910296</v>
      </c>
      <c r="P2412" s="186">
        <f t="shared" si="119"/>
        <v>38.885871054465028</v>
      </c>
      <c r="Q2412" s="215">
        <f>IF(P2412="-",0,P2412/(1+'General inputs'!$H$30)^'MP Calculations'!$C$40)</f>
        <v>86.376757845301924</v>
      </c>
    </row>
    <row r="2413" spans="3:17">
      <c r="C2413" s="159"/>
      <c r="D2413" s="165" t="s">
        <v>289</v>
      </c>
      <c r="E2413" s="162">
        <v>31798</v>
      </c>
      <c r="F2413" s="166" t="str">
        <f t="shared" si="117"/>
        <v>Date check - OK</v>
      </c>
      <c r="G2413" s="68"/>
      <c r="H2413" s="162" t="s">
        <v>279</v>
      </c>
      <c r="I2413" s="173">
        <v>150735.53351548137</v>
      </c>
      <c r="J2413" s="168">
        <f>IFERROR(MIN('MP Calculations'!$E$30/I2413,1),"-")</f>
        <v>0.24630200300931615</v>
      </c>
      <c r="K2413" s="12"/>
      <c r="L2413" s="159">
        <v>1.0000279999999999</v>
      </c>
      <c r="M2413" s="187" t="s">
        <v>280</v>
      </c>
      <c r="N2413" s="272">
        <v>315.45229399999999</v>
      </c>
      <c r="O2413" s="186">
        <f t="shared" si="118"/>
        <v>315.46112666423198</v>
      </c>
      <c r="P2413" s="186">
        <f t="shared" si="119"/>
        <v>77.698707368975931</v>
      </c>
      <c r="Q2413" s="215">
        <f>IF(P2413="-",0,P2413/(1+'General inputs'!$H$30)^'MP Calculations'!$C$40)</f>
        <v>172.59128442571907</v>
      </c>
    </row>
    <row r="2414" spans="3:17">
      <c r="C2414" s="159"/>
      <c r="D2414" s="165" t="s">
        <v>289</v>
      </c>
      <c r="E2414" s="162">
        <v>31798</v>
      </c>
      <c r="F2414" s="166" t="str">
        <f t="shared" si="117"/>
        <v>Date check - OK</v>
      </c>
      <c r="G2414" s="68"/>
      <c r="H2414" s="162" t="s">
        <v>279</v>
      </c>
      <c r="I2414" s="173">
        <v>150735.53351548137</v>
      </c>
      <c r="J2414" s="168">
        <f>IFERROR(MIN('MP Calculations'!$E$30/I2414,1),"-")</f>
        <v>0.24630200300931615</v>
      </c>
      <c r="K2414" s="12"/>
      <c r="L2414" s="159">
        <v>23.177530000000001</v>
      </c>
      <c r="M2414" s="187" t="s">
        <v>280</v>
      </c>
      <c r="N2414" s="272">
        <v>315.45229399999999</v>
      </c>
      <c r="O2414" s="186">
        <f t="shared" si="118"/>
        <v>7311.4050077538204</v>
      </c>
      <c r="P2414" s="186">
        <f t="shared" si="119"/>
        <v>1800.8136982221106</v>
      </c>
      <c r="Q2414" s="215">
        <f>IF(P2414="-",0,P2414/(1+'General inputs'!$H$30)^'MP Calculations'!$C$40)</f>
        <v>4000.127668940906</v>
      </c>
    </row>
    <row r="2415" spans="3:17">
      <c r="C2415" s="159"/>
      <c r="D2415" s="165" t="s">
        <v>281</v>
      </c>
      <c r="E2415" s="162">
        <v>31798</v>
      </c>
      <c r="F2415" s="166" t="str">
        <f t="shared" si="117"/>
        <v>Date check - OK</v>
      </c>
      <c r="G2415" s="68"/>
      <c r="H2415" s="162" t="s">
        <v>279</v>
      </c>
      <c r="I2415" s="173">
        <v>150735.53351548137</v>
      </c>
      <c r="J2415" s="168">
        <f>IFERROR(MIN('MP Calculations'!$E$30/I2415,1),"-")</f>
        <v>0.24630200300931615</v>
      </c>
      <c r="K2415" s="12"/>
      <c r="L2415" s="159">
        <v>0.99975800000000004</v>
      </c>
      <c r="M2415" s="187" t="s">
        <v>280</v>
      </c>
      <c r="N2415" s="272">
        <v>421.28581700000001</v>
      </c>
      <c r="O2415" s="186">
        <f t="shared" si="118"/>
        <v>421.18386583228602</v>
      </c>
      <c r="P2415" s="186">
        <f t="shared" si="119"/>
        <v>103.73842978969913</v>
      </c>
      <c r="Q2415" s="215">
        <f>IF(P2415="-",0,P2415/(1+'General inputs'!$H$30)^'MP Calculations'!$C$40)</f>
        <v>230.43303354697017</v>
      </c>
    </row>
    <row r="2416" spans="3:17">
      <c r="C2416" s="159"/>
      <c r="D2416" s="165" t="s">
        <v>292</v>
      </c>
      <c r="E2416" s="162">
        <v>31798</v>
      </c>
      <c r="F2416" s="166" t="str">
        <f t="shared" si="117"/>
        <v>Date check - OK</v>
      </c>
      <c r="G2416" s="68"/>
      <c r="H2416" s="162" t="s">
        <v>279</v>
      </c>
      <c r="I2416" s="173">
        <v>150735.53351548137</v>
      </c>
      <c r="J2416" s="168">
        <f>IFERROR(MIN('MP Calculations'!$E$30/I2416,1),"-")</f>
        <v>0.24630200300931615</v>
      </c>
      <c r="K2416" s="12"/>
      <c r="L2416" s="159">
        <v>1.0000659999999999</v>
      </c>
      <c r="M2416" s="187" t="s">
        <v>280</v>
      </c>
      <c r="N2416" s="272">
        <v>560.03424299999995</v>
      </c>
      <c r="O2416" s="186">
        <f t="shared" si="118"/>
        <v>560.07120526003791</v>
      </c>
      <c r="P2416" s="186">
        <f t="shared" si="119"/>
        <v>137.94665968338919</v>
      </c>
      <c r="Q2416" s="215">
        <f>IF(P2416="-",0,P2416/(1+'General inputs'!$H$30)^'MP Calculations'!$C$40)</f>
        <v>306.41939850984022</v>
      </c>
    </row>
    <row r="2417" spans="3:17">
      <c r="C2417" s="159"/>
      <c r="D2417" s="165" t="s">
        <v>292</v>
      </c>
      <c r="E2417" s="162">
        <v>31798</v>
      </c>
      <c r="F2417" s="166" t="str">
        <f t="shared" si="117"/>
        <v>Date check - OK</v>
      </c>
      <c r="G2417" s="68"/>
      <c r="H2417" s="162" t="s">
        <v>279</v>
      </c>
      <c r="I2417" s="173">
        <v>150735.53351548137</v>
      </c>
      <c r="J2417" s="168">
        <f>IFERROR(MIN('MP Calculations'!$E$30/I2417,1),"-")</f>
        <v>0.24630200300931615</v>
      </c>
      <c r="K2417" s="12"/>
      <c r="L2417" s="159">
        <v>0.99910900000000002</v>
      </c>
      <c r="M2417" s="187" t="s">
        <v>280</v>
      </c>
      <c r="N2417" s="272">
        <v>560.03424299999995</v>
      </c>
      <c r="O2417" s="186">
        <f t="shared" si="118"/>
        <v>559.53525248948699</v>
      </c>
      <c r="P2417" s="186">
        <f t="shared" si="119"/>
        <v>137.81465344248409</v>
      </c>
      <c r="Q2417" s="215">
        <f>IF(P2417="-",0,P2417/(1+'General inputs'!$H$30)^'MP Calculations'!$C$40)</f>
        <v>306.12617449825109</v>
      </c>
    </row>
    <row r="2418" spans="3:17">
      <c r="C2418" s="159"/>
      <c r="D2418" s="165" t="s">
        <v>292</v>
      </c>
      <c r="E2418" s="162">
        <v>31798</v>
      </c>
      <c r="F2418" s="166" t="str">
        <f t="shared" si="117"/>
        <v>Date check - OK</v>
      </c>
      <c r="G2418" s="68"/>
      <c r="H2418" s="162" t="s">
        <v>279</v>
      </c>
      <c r="I2418" s="173">
        <v>150735.53351548137</v>
      </c>
      <c r="J2418" s="168">
        <f>IFERROR(MIN('MP Calculations'!$E$30/I2418,1),"-")</f>
        <v>0.24630200300931615</v>
      </c>
      <c r="K2418" s="12"/>
      <c r="L2418" s="159">
        <v>32.692622999999998</v>
      </c>
      <c r="M2418" s="187" t="s">
        <v>280</v>
      </c>
      <c r="N2418" s="272">
        <v>560.03424299999995</v>
      </c>
      <c r="O2418" s="186">
        <f t="shared" si="118"/>
        <v>18308.988373489385</v>
      </c>
      <c r="P2418" s="186">
        <f t="shared" si="119"/>
        <v>4509.5405094647167</v>
      </c>
      <c r="Q2418" s="215">
        <f>IF(P2418="-",0,P2418/(1+'General inputs'!$H$30)^'MP Calculations'!$C$40)</f>
        <v>10016.992753847213</v>
      </c>
    </row>
    <row r="2419" spans="3:17">
      <c r="C2419" s="159"/>
      <c r="D2419" s="165" t="s">
        <v>292</v>
      </c>
      <c r="E2419" s="162">
        <v>31798</v>
      </c>
      <c r="F2419" s="166" t="str">
        <f t="shared" si="117"/>
        <v>Date check - OK</v>
      </c>
      <c r="G2419" s="68"/>
      <c r="H2419" s="162" t="s">
        <v>279</v>
      </c>
      <c r="I2419" s="173">
        <v>150735.53351548137</v>
      </c>
      <c r="J2419" s="168">
        <f>IFERROR(MIN('MP Calculations'!$E$30/I2419,1),"-")</f>
        <v>0.24630200300931615</v>
      </c>
      <c r="K2419" s="12"/>
      <c r="L2419" s="159">
        <v>4.6990959999999999</v>
      </c>
      <c r="M2419" s="187" t="s">
        <v>280</v>
      </c>
      <c r="N2419" s="272">
        <v>560.03424299999995</v>
      </c>
      <c r="O2419" s="186">
        <f t="shared" si="118"/>
        <v>2631.6546711443275</v>
      </c>
      <c r="P2419" s="186">
        <f t="shared" si="119"/>
        <v>648.18181673167101</v>
      </c>
      <c r="Q2419" s="215">
        <f>IF(P2419="-",0,P2419/(1+'General inputs'!$H$30)^'MP Calculations'!$C$40)</f>
        <v>1439.7991431165503</v>
      </c>
    </row>
    <row r="2420" spans="3:17">
      <c r="C2420" s="159"/>
      <c r="D2420" s="165" t="s">
        <v>278</v>
      </c>
      <c r="E2420" s="162">
        <v>31826</v>
      </c>
      <c r="F2420" s="166" t="str">
        <f t="shared" si="117"/>
        <v>Date check - OK</v>
      </c>
      <c r="G2420" s="68"/>
      <c r="H2420" s="162" t="s">
        <v>279</v>
      </c>
      <c r="I2420" s="173">
        <v>150735.53351548137</v>
      </c>
      <c r="J2420" s="168">
        <f>IFERROR(MIN('MP Calculations'!$E$30/I2420,1),"-")</f>
        <v>0.24630200300931615</v>
      </c>
      <c r="K2420" s="12"/>
      <c r="L2420" s="159">
        <v>0.46940100000000001</v>
      </c>
      <c r="M2420" s="187" t="s">
        <v>280</v>
      </c>
      <c r="N2420" s="272">
        <v>192.78728599999999</v>
      </c>
      <c r="O2420" s="186">
        <f t="shared" si="118"/>
        <v>90.494544835686</v>
      </c>
      <c r="P2420" s="186">
        <f t="shared" si="119"/>
        <v>22.28898765444583</v>
      </c>
      <c r="Q2420" s="215">
        <f>IF(P2420="-",0,P2420/(1+'General inputs'!$H$30)^'MP Calculations'!$C$40)</f>
        <v>49.51028322210945</v>
      </c>
    </row>
    <row r="2421" spans="3:17">
      <c r="C2421" s="159"/>
      <c r="D2421" s="165" t="s">
        <v>278</v>
      </c>
      <c r="E2421" s="162">
        <v>31826</v>
      </c>
      <c r="F2421" s="166" t="str">
        <f t="shared" si="117"/>
        <v>Date check - OK</v>
      </c>
      <c r="G2421" s="68"/>
      <c r="H2421" s="162" t="s">
        <v>279</v>
      </c>
      <c r="I2421" s="173">
        <v>150735.53351548137</v>
      </c>
      <c r="J2421" s="168">
        <f>IFERROR(MIN('MP Calculations'!$E$30/I2421,1),"-")</f>
        <v>0.24630200300931615</v>
      </c>
      <c r="K2421" s="12"/>
      <c r="L2421" s="159">
        <v>62.987665</v>
      </c>
      <c r="M2421" s="187" t="s">
        <v>280</v>
      </c>
      <c r="N2421" s="272">
        <v>192.78728599999999</v>
      </c>
      <c r="O2421" s="186">
        <f t="shared" si="118"/>
        <v>12143.220986827189</v>
      </c>
      <c r="P2421" s="186">
        <f t="shared" si="119"/>
        <v>2990.8996520403016</v>
      </c>
      <c r="Q2421" s="215">
        <f>IF(P2421="-",0,P2421/(1+'General inputs'!$H$30)^'MP Calculations'!$C$40)</f>
        <v>6643.652513840726</v>
      </c>
    </row>
    <row r="2422" spans="3:17">
      <c r="C2422" s="159"/>
      <c r="D2422" s="165" t="s">
        <v>278</v>
      </c>
      <c r="E2422" s="162">
        <v>31826</v>
      </c>
      <c r="F2422" s="166" t="str">
        <f t="shared" si="117"/>
        <v>Date check - OK</v>
      </c>
      <c r="G2422" s="68"/>
      <c r="H2422" s="162" t="s">
        <v>279</v>
      </c>
      <c r="I2422" s="173">
        <v>150735.53351548137</v>
      </c>
      <c r="J2422" s="168">
        <f>IFERROR(MIN('MP Calculations'!$E$30/I2422,1),"-")</f>
        <v>0.24630200300931615</v>
      </c>
      <c r="K2422" s="12"/>
      <c r="L2422" s="159">
        <v>49.036898999999998</v>
      </c>
      <c r="M2422" s="187" t="s">
        <v>280</v>
      </c>
      <c r="N2422" s="272">
        <v>192.78728599999999</v>
      </c>
      <c r="O2422" s="186">
        <f t="shared" si="118"/>
        <v>9453.6906720661136</v>
      </c>
      <c r="P2422" s="186">
        <f t="shared" si="119"/>
        <v>2328.4629483603721</v>
      </c>
      <c r="Q2422" s="215">
        <f>IF(P2422="-",0,P2422/(1+'General inputs'!$H$30)^'MP Calculations'!$C$40)</f>
        <v>5172.1891470703631</v>
      </c>
    </row>
    <row r="2423" spans="3:17">
      <c r="C2423" s="159"/>
      <c r="D2423" s="165" t="s">
        <v>278</v>
      </c>
      <c r="E2423" s="162">
        <v>31833</v>
      </c>
      <c r="F2423" s="166" t="str">
        <f t="shared" si="117"/>
        <v>Date check - OK</v>
      </c>
      <c r="G2423" s="68"/>
      <c r="H2423" s="162" t="s">
        <v>279</v>
      </c>
      <c r="I2423" s="173">
        <v>150735.53351548137</v>
      </c>
      <c r="J2423" s="168">
        <f>IFERROR(MIN('MP Calculations'!$E$30/I2423,1),"-")</f>
        <v>0.24630200300931615</v>
      </c>
      <c r="K2423" s="12"/>
      <c r="L2423" s="159">
        <v>3.1044770000000002</v>
      </c>
      <c r="M2423" s="187" t="s">
        <v>280</v>
      </c>
      <c r="N2423" s="272">
        <v>192.78728599999999</v>
      </c>
      <c r="O2423" s="186">
        <f t="shared" si="118"/>
        <v>598.503695279422</v>
      </c>
      <c r="P2423" s="186">
        <f t="shared" si="119"/>
        <v>147.41265895579903</v>
      </c>
      <c r="Q2423" s="215">
        <f>IF(P2423="-",0,P2423/(1+'General inputs'!$H$30)^'MP Calculations'!$C$40)</f>
        <v>327.44611862037931</v>
      </c>
    </row>
    <row r="2424" spans="3:17">
      <c r="C2424" s="159"/>
      <c r="D2424" s="165" t="s">
        <v>278</v>
      </c>
      <c r="E2424" s="162">
        <v>31833</v>
      </c>
      <c r="F2424" s="166" t="str">
        <f t="shared" si="117"/>
        <v>Date check - OK</v>
      </c>
      <c r="G2424" s="68"/>
      <c r="H2424" s="162" t="s">
        <v>279</v>
      </c>
      <c r="I2424" s="173">
        <v>150735.53351548137</v>
      </c>
      <c r="J2424" s="168">
        <f>IFERROR(MIN('MP Calculations'!$E$30/I2424,1),"-")</f>
        <v>0.24630200300931615</v>
      </c>
      <c r="K2424" s="12"/>
      <c r="L2424" s="159">
        <v>97.435400999999999</v>
      </c>
      <c r="M2424" s="187" t="s">
        <v>280</v>
      </c>
      <c r="N2424" s="272">
        <v>192.78728599999999</v>
      </c>
      <c r="O2424" s="186">
        <f t="shared" si="118"/>
        <v>18784.306519111684</v>
      </c>
      <c r="P2424" s="186">
        <f t="shared" si="119"/>
        <v>4626.6123207981627</v>
      </c>
      <c r="Q2424" s="215">
        <f>IF(P2424="-",0,P2424/(1+'General inputs'!$H$30)^'MP Calculations'!$C$40)</f>
        <v>10277.043081224381</v>
      </c>
    </row>
    <row r="2425" spans="3:17">
      <c r="C2425" s="159"/>
      <c r="D2425" s="165" t="s">
        <v>278</v>
      </c>
      <c r="E2425" s="162">
        <v>31833</v>
      </c>
      <c r="F2425" s="166" t="str">
        <f t="shared" si="117"/>
        <v>Date check - OK</v>
      </c>
      <c r="G2425" s="68"/>
      <c r="H2425" s="162" t="s">
        <v>279</v>
      </c>
      <c r="I2425" s="173">
        <v>150735.53351548137</v>
      </c>
      <c r="J2425" s="168">
        <f>IFERROR(MIN('MP Calculations'!$E$30/I2425,1),"-")</f>
        <v>0.24630200300931615</v>
      </c>
      <c r="K2425" s="12"/>
      <c r="L2425" s="159">
        <v>43.502969</v>
      </c>
      <c r="M2425" s="187" t="s">
        <v>280</v>
      </c>
      <c r="N2425" s="272">
        <v>192.78728599999999</v>
      </c>
      <c r="O2425" s="186">
        <f t="shared" si="118"/>
        <v>8386.8193264521342</v>
      </c>
      <c r="P2425" s="186">
        <f t="shared" si="119"/>
        <v>2065.6903989824045</v>
      </c>
      <c r="Q2425" s="215">
        <f>IF(P2425="-",0,P2425/(1+'General inputs'!$H$30)^'MP Calculations'!$C$40)</f>
        <v>4588.4953721714428</v>
      </c>
    </row>
    <row r="2426" spans="3:17">
      <c r="C2426" s="159"/>
      <c r="D2426" s="165" t="s">
        <v>278</v>
      </c>
      <c r="E2426" s="162">
        <v>31833</v>
      </c>
      <c r="F2426" s="166" t="str">
        <f t="shared" si="117"/>
        <v>Date check - OK</v>
      </c>
      <c r="G2426" s="68"/>
      <c r="H2426" s="162" t="s">
        <v>279</v>
      </c>
      <c r="I2426" s="173">
        <v>150735.53351548137</v>
      </c>
      <c r="J2426" s="168">
        <f>IFERROR(MIN('MP Calculations'!$E$30/I2426,1),"-")</f>
        <v>0.24630200300931615</v>
      </c>
      <c r="K2426" s="12"/>
      <c r="L2426" s="159">
        <v>36.601692</v>
      </c>
      <c r="M2426" s="187" t="s">
        <v>280</v>
      </c>
      <c r="N2426" s="272">
        <v>192.78728599999999</v>
      </c>
      <c r="O2426" s="186">
        <f t="shared" si="118"/>
        <v>7056.3408636879121</v>
      </c>
      <c r="P2426" s="186">
        <f t="shared" si="119"/>
        <v>1737.9908886428207</v>
      </c>
      <c r="Q2426" s="215">
        <f>IF(P2426="-",0,P2426/(1+'General inputs'!$H$30)^'MP Calculations'!$C$40)</f>
        <v>3860.5800527234019</v>
      </c>
    </row>
    <row r="2427" spans="3:17">
      <c r="C2427" s="159"/>
      <c r="D2427" s="165" t="s">
        <v>278</v>
      </c>
      <c r="E2427" s="162">
        <v>31833</v>
      </c>
      <c r="F2427" s="166" t="str">
        <f t="shared" si="117"/>
        <v>Date check - OK</v>
      </c>
      <c r="G2427" s="68"/>
      <c r="H2427" s="162" t="s">
        <v>279</v>
      </c>
      <c r="I2427" s="173">
        <v>150735.53351548137</v>
      </c>
      <c r="J2427" s="168">
        <f>IFERROR(MIN('MP Calculations'!$E$30/I2427,1),"-")</f>
        <v>0.24630200300931615</v>
      </c>
      <c r="K2427" s="12"/>
      <c r="L2427" s="159">
        <v>5.0990200000000003</v>
      </c>
      <c r="M2427" s="187" t="s">
        <v>280</v>
      </c>
      <c r="N2427" s="272">
        <v>192.78728599999999</v>
      </c>
      <c r="O2427" s="186">
        <f t="shared" si="118"/>
        <v>983.02622705971999</v>
      </c>
      <c r="P2427" s="186">
        <f t="shared" si="119"/>
        <v>242.12132873549984</v>
      </c>
      <c r="Q2427" s="215">
        <f>IF(P2427="-",0,P2427/(1+'General inputs'!$H$30)^'MP Calculations'!$C$40)</f>
        <v>537.82144553420312</v>
      </c>
    </row>
    <row r="2428" spans="3:17">
      <c r="C2428" s="159"/>
      <c r="D2428" s="165" t="s">
        <v>278</v>
      </c>
      <c r="E2428" s="162">
        <v>31833</v>
      </c>
      <c r="F2428" s="166" t="str">
        <f t="shared" si="117"/>
        <v>Date check - OK</v>
      </c>
      <c r="G2428" s="68"/>
      <c r="H2428" s="162" t="s">
        <v>279</v>
      </c>
      <c r="I2428" s="173">
        <v>150735.53351548137</v>
      </c>
      <c r="J2428" s="168">
        <f>IFERROR(MIN('MP Calculations'!$E$30/I2428,1),"-")</f>
        <v>0.24630200300931615</v>
      </c>
      <c r="K2428" s="12"/>
      <c r="L2428" s="159">
        <v>62.385972000000002</v>
      </c>
      <c r="M2428" s="187" t="s">
        <v>280</v>
      </c>
      <c r="N2428" s="272">
        <v>192.78728599999999</v>
      </c>
      <c r="O2428" s="186">
        <f t="shared" si="118"/>
        <v>12027.222226351993</v>
      </c>
      <c r="P2428" s="186">
        <f t="shared" si="119"/>
        <v>2962.3289249886625</v>
      </c>
      <c r="Q2428" s="215">
        <f>IF(P2428="-",0,P2428/(1+'General inputs'!$H$30)^'MP Calculations'!$C$40)</f>
        <v>6580.1886719597742</v>
      </c>
    </row>
    <row r="2429" spans="3:17">
      <c r="C2429" s="159"/>
      <c r="D2429" s="165" t="s">
        <v>278</v>
      </c>
      <c r="E2429" s="162">
        <v>31833</v>
      </c>
      <c r="F2429" s="166" t="str">
        <f t="shared" si="117"/>
        <v>Date check - OK</v>
      </c>
      <c r="G2429" s="68"/>
      <c r="H2429" s="162" t="s">
        <v>279</v>
      </c>
      <c r="I2429" s="173">
        <v>150735.53351548137</v>
      </c>
      <c r="J2429" s="168">
        <f>IFERROR(MIN('MP Calculations'!$E$30/I2429,1),"-")</f>
        <v>0.24630200300931615</v>
      </c>
      <c r="K2429" s="12"/>
      <c r="L2429" s="159">
        <v>7.4614830000000003</v>
      </c>
      <c r="M2429" s="187" t="s">
        <v>280</v>
      </c>
      <c r="N2429" s="272">
        <v>192.78728599999999</v>
      </c>
      <c r="O2429" s="186">
        <f t="shared" si="118"/>
        <v>1438.4790571051381</v>
      </c>
      <c r="P2429" s="186">
        <f t="shared" si="119"/>
        <v>354.30027305194795</v>
      </c>
      <c r="Q2429" s="215">
        <f>IF(P2429="-",0,P2429/(1+'General inputs'!$H$30)^'MP Calculations'!$C$40)</f>
        <v>787.00330120079605</v>
      </c>
    </row>
    <row r="2430" spans="3:17">
      <c r="C2430" s="159"/>
      <c r="D2430" s="165" t="s">
        <v>278</v>
      </c>
      <c r="E2430" s="162">
        <v>31833</v>
      </c>
      <c r="F2430" s="166" t="str">
        <f t="shared" si="117"/>
        <v>Date check - OK</v>
      </c>
      <c r="G2430" s="68"/>
      <c r="H2430" s="162" t="s">
        <v>279</v>
      </c>
      <c r="I2430" s="173">
        <v>150735.53351548137</v>
      </c>
      <c r="J2430" s="168">
        <f>IFERROR(MIN('MP Calculations'!$E$30/I2430,1),"-")</f>
        <v>0.24630200300931615</v>
      </c>
      <c r="K2430" s="12"/>
      <c r="L2430" s="159">
        <v>27.135096999999998</v>
      </c>
      <c r="M2430" s="187" t="s">
        <v>280</v>
      </c>
      <c r="N2430" s="272">
        <v>192.78728599999999</v>
      </c>
      <c r="O2430" s="186">
        <f t="shared" si="118"/>
        <v>5231.3017059767417</v>
      </c>
      <c r="P2430" s="186">
        <f t="shared" si="119"/>
        <v>1288.480088528124</v>
      </c>
      <c r="Q2430" s="215">
        <f>IF(P2430="-",0,P2430/(1+'General inputs'!$H$30)^'MP Calculations'!$C$40)</f>
        <v>2862.0866545435824</v>
      </c>
    </row>
    <row r="2431" spans="3:17">
      <c r="C2431" s="159"/>
      <c r="D2431" s="165" t="s">
        <v>278</v>
      </c>
      <c r="E2431" s="162">
        <v>31833</v>
      </c>
      <c r="F2431" s="166" t="str">
        <f t="shared" si="117"/>
        <v>Date check - OK</v>
      </c>
      <c r="G2431" s="68"/>
      <c r="H2431" s="162" t="s">
        <v>279</v>
      </c>
      <c r="I2431" s="173">
        <v>150735.53351548137</v>
      </c>
      <c r="J2431" s="168">
        <f>IFERROR(MIN('MP Calculations'!$E$30/I2431,1),"-")</f>
        <v>0.24630200300931615</v>
      </c>
      <c r="K2431" s="12"/>
      <c r="L2431" s="159">
        <v>4.9997239999999996</v>
      </c>
      <c r="M2431" s="187" t="s">
        <v>280</v>
      </c>
      <c r="N2431" s="272">
        <v>192.78728599999999</v>
      </c>
      <c r="O2431" s="186">
        <f t="shared" si="118"/>
        <v>963.88322070906395</v>
      </c>
      <c r="P2431" s="186">
        <f t="shared" si="119"/>
        <v>237.40636792771321</v>
      </c>
      <c r="Q2431" s="215">
        <f>IF(P2431="-",0,P2431/(1+'General inputs'!$H$30)^'MP Calculations'!$C$40)</f>
        <v>527.34815493017254</v>
      </c>
    </row>
    <row r="2432" spans="3:17">
      <c r="C2432" s="159"/>
      <c r="D2432" s="165" t="s">
        <v>278</v>
      </c>
      <c r="E2432" s="162">
        <v>31833</v>
      </c>
      <c r="F2432" s="166" t="str">
        <f t="shared" si="117"/>
        <v>Date check - OK</v>
      </c>
      <c r="G2432" s="68"/>
      <c r="H2432" s="162" t="s">
        <v>279</v>
      </c>
      <c r="I2432" s="173">
        <v>150735.53351548137</v>
      </c>
      <c r="J2432" s="168">
        <f>IFERROR(MIN('MP Calculations'!$E$30/I2432,1),"-")</f>
        <v>0.24630200300931615</v>
      </c>
      <c r="K2432" s="12"/>
      <c r="L2432" s="159">
        <v>33.114499000000002</v>
      </c>
      <c r="M2432" s="187" t="s">
        <v>280</v>
      </c>
      <c r="N2432" s="272">
        <v>192.78728599999999</v>
      </c>
      <c r="O2432" s="186">
        <f t="shared" si="118"/>
        <v>6384.054389459714</v>
      </c>
      <c r="P2432" s="186">
        <f t="shared" si="119"/>
        <v>1572.4053834443444</v>
      </c>
      <c r="Q2432" s="215">
        <f>IF(P2432="-",0,P2432/(1+'General inputs'!$H$30)^'MP Calculations'!$C$40)</f>
        <v>3492.7667905442468</v>
      </c>
    </row>
    <row r="2433" spans="3:17">
      <c r="C2433" s="159"/>
      <c r="D2433" s="165" t="s">
        <v>278</v>
      </c>
      <c r="E2433" s="162">
        <v>31833</v>
      </c>
      <c r="F2433" s="166" t="str">
        <f t="shared" si="117"/>
        <v>Date check - OK</v>
      </c>
      <c r="G2433" s="68"/>
      <c r="H2433" s="162" t="s">
        <v>279</v>
      </c>
      <c r="I2433" s="173">
        <v>150735.53351548137</v>
      </c>
      <c r="J2433" s="168">
        <f>IFERROR(MIN('MP Calculations'!$E$30/I2433,1),"-")</f>
        <v>0.24630200300931615</v>
      </c>
      <c r="K2433" s="12"/>
      <c r="L2433" s="159">
        <v>57.049827999999998</v>
      </c>
      <c r="M2433" s="187" t="s">
        <v>280</v>
      </c>
      <c r="N2433" s="272">
        <v>192.78728599999999</v>
      </c>
      <c r="O2433" s="186">
        <f t="shared" si="118"/>
        <v>10998.481506886807</v>
      </c>
      <c r="P2433" s="186">
        <f t="shared" si="119"/>
        <v>2708.9480252071421</v>
      </c>
      <c r="Q2433" s="215">
        <f>IF(P2433="-",0,P2433/(1+'General inputs'!$H$30)^'MP Calculations'!$C$40)</f>
        <v>6017.3564650536091</v>
      </c>
    </row>
    <row r="2434" spans="3:17">
      <c r="C2434" s="159"/>
      <c r="D2434" s="165" t="s">
        <v>278</v>
      </c>
      <c r="E2434" s="162">
        <v>31833</v>
      </c>
      <c r="F2434" s="166" t="str">
        <f t="shared" ref="F2434:F2497" si="120">IF(E2434="","-",IF(OR(E2434&lt;$E$15,E2434&gt;$E$16),"ERROR - date outside of range","Date check - OK"))</f>
        <v>Date check - OK</v>
      </c>
      <c r="G2434" s="68"/>
      <c r="H2434" s="162" t="s">
        <v>279</v>
      </c>
      <c r="I2434" s="173">
        <v>150735.53351548137</v>
      </c>
      <c r="J2434" s="168">
        <f>IFERROR(MIN('MP Calculations'!$E$30/I2434,1),"-")</f>
        <v>0.24630200300931615</v>
      </c>
      <c r="K2434" s="12"/>
      <c r="L2434" s="159">
        <v>6.8282319999999999</v>
      </c>
      <c r="M2434" s="187" t="s">
        <v>280</v>
      </c>
      <c r="N2434" s="272">
        <v>192.78728599999999</v>
      </c>
      <c r="O2434" s="186">
        <f t="shared" ref="O2434:O2497" si="121">IF(N2434="","-",L2434*N2434)</f>
        <v>1316.3963154583519</v>
      </c>
      <c r="P2434" s="186">
        <f t="shared" ref="P2434:P2497" si="122">IF(O2434="-","-",IF(OR(E2434&lt;$E$15,E2434&gt;$E$16),0,O2434*J2434))</f>
        <v>324.23104925147567</v>
      </c>
      <c r="Q2434" s="215">
        <f>IF(P2434="-",0,P2434/(1+'General inputs'!$H$30)^'MP Calculations'!$C$40)</f>
        <v>720.21086496677856</v>
      </c>
    </row>
    <row r="2435" spans="3:17">
      <c r="C2435" s="159"/>
      <c r="D2435" s="165" t="s">
        <v>278</v>
      </c>
      <c r="E2435" s="162">
        <v>31833</v>
      </c>
      <c r="F2435" s="166" t="str">
        <f t="shared" si="120"/>
        <v>Date check - OK</v>
      </c>
      <c r="G2435" s="68"/>
      <c r="H2435" s="162" t="s">
        <v>279</v>
      </c>
      <c r="I2435" s="173">
        <v>150735.53351548137</v>
      </c>
      <c r="J2435" s="168">
        <f>IFERROR(MIN('MP Calculations'!$E$30/I2435,1),"-")</f>
        <v>0.24630200300931615</v>
      </c>
      <c r="K2435" s="12"/>
      <c r="L2435" s="159">
        <v>10.131136</v>
      </c>
      <c r="M2435" s="187" t="s">
        <v>280</v>
      </c>
      <c r="N2435" s="272">
        <v>192.78728599999999</v>
      </c>
      <c r="O2435" s="186">
        <f t="shared" si="121"/>
        <v>1953.1542135368959</v>
      </c>
      <c r="P2435" s="186">
        <f t="shared" si="122"/>
        <v>481.06579498022307</v>
      </c>
      <c r="Q2435" s="215">
        <f>IF(P2435="-",0,P2435/(1+'General inputs'!$H$30)^'MP Calculations'!$C$40)</f>
        <v>1068.586161345436</v>
      </c>
    </row>
    <row r="2436" spans="3:17">
      <c r="C2436" s="159"/>
      <c r="D2436" s="165" t="s">
        <v>278</v>
      </c>
      <c r="E2436" s="162">
        <v>31901</v>
      </c>
      <c r="F2436" s="166" t="str">
        <f t="shared" si="120"/>
        <v>Date check - OK</v>
      </c>
      <c r="G2436" s="68"/>
      <c r="H2436" s="162" t="s">
        <v>279</v>
      </c>
      <c r="I2436" s="173">
        <v>150735.53351548137</v>
      </c>
      <c r="J2436" s="168">
        <f>IFERROR(MIN('MP Calculations'!$E$30/I2436,1),"-")</f>
        <v>0.24630200300931615</v>
      </c>
      <c r="K2436" s="12"/>
      <c r="L2436" s="159">
        <v>18.808572000000002</v>
      </c>
      <c r="M2436" s="187" t="s">
        <v>280</v>
      </c>
      <c r="N2436" s="272">
        <v>192.78728599999999</v>
      </c>
      <c r="O2436" s="186">
        <f t="shared" si="121"/>
        <v>3626.053549415592</v>
      </c>
      <c r="P2436" s="186">
        <f t="shared" si="122"/>
        <v>893.10425224010066</v>
      </c>
      <c r="Q2436" s="215">
        <f>IF(P2436="-",0,P2436/(1+'General inputs'!$H$30)^'MP Calculations'!$C$40)</f>
        <v>1983.8426563288906</v>
      </c>
    </row>
    <row r="2437" spans="3:17">
      <c r="C2437" s="159"/>
      <c r="D2437" s="165" t="s">
        <v>278</v>
      </c>
      <c r="E2437" s="162">
        <v>31901</v>
      </c>
      <c r="F2437" s="166" t="str">
        <f t="shared" si="120"/>
        <v>Date check - OK</v>
      </c>
      <c r="G2437" s="68"/>
      <c r="H2437" s="162" t="s">
        <v>279</v>
      </c>
      <c r="I2437" s="173">
        <v>150735.53351548137</v>
      </c>
      <c r="J2437" s="168">
        <f>IFERROR(MIN('MP Calculations'!$E$30/I2437,1),"-")</f>
        <v>0.24630200300931615</v>
      </c>
      <c r="K2437" s="12"/>
      <c r="L2437" s="159">
        <v>59.415613</v>
      </c>
      <c r="M2437" s="187" t="s">
        <v>280</v>
      </c>
      <c r="N2437" s="272">
        <v>192.78728599999999</v>
      </c>
      <c r="O2437" s="186">
        <f t="shared" si="121"/>
        <v>11454.574776296318</v>
      </c>
      <c r="P2437" s="186">
        <f t="shared" si="122"/>
        <v>2821.2847110217726</v>
      </c>
      <c r="Q2437" s="215">
        <f>IF(P2437="-",0,P2437/(1+'General inputs'!$H$30)^'MP Calculations'!$C$40)</f>
        <v>6266.8887101758373</v>
      </c>
    </row>
    <row r="2438" spans="3:17">
      <c r="C2438" s="159"/>
      <c r="D2438" s="165" t="s">
        <v>278</v>
      </c>
      <c r="E2438" s="162">
        <v>31901</v>
      </c>
      <c r="F2438" s="166" t="str">
        <f t="shared" si="120"/>
        <v>Date check - OK</v>
      </c>
      <c r="G2438" s="68"/>
      <c r="H2438" s="162" t="s">
        <v>279</v>
      </c>
      <c r="I2438" s="173">
        <v>150735.53351548137</v>
      </c>
      <c r="J2438" s="168">
        <f>IFERROR(MIN('MP Calculations'!$E$30/I2438,1),"-")</f>
        <v>0.24630200300931615</v>
      </c>
      <c r="K2438" s="12"/>
      <c r="L2438" s="159">
        <v>19.456133000000001</v>
      </c>
      <c r="M2438" s="187" t="s">
        <v>280</v>
      </c>
      <c r="N2438" s="272">
        <v>192.78728599999999</v>
      </c>
      <c r="O2438" s="186">
        <f t="shared" si="121"/>
        <v>3750.8950771250379</v>
      </c>
      <c r="P2438" s="186">
        <f t="shared" si="122"/>
        <v>923.85297057368018</v>
      </c>
      <c r="Q2438" s="215">
        <f>IF(P2438="-",0,P2438/(1+'General inputs'!$H$30)^'MP Calculations'!$C$40)</f>
        <v>2052.1444462986442</v>
      </c>
    </row>
    <row r="2439" spans="3:17">
      <c r="C2439" s="159"/>
      <c r="D2439" s="165" t="s">
        <v>278</v>
      </c>
      <c r="E2439" s="162">
        <v>31901</v>
      </c>
      <c r="F2439" s="166" t="str">
        <f t="shared" si="120"/>
        <v>Date check - OK</v>
      </c>
      <c r="G2439" s="68"/>
      <c r="H2439" s="162" t="s">
        <v>279</v>
      </c>
      <c r="I2439" s="173">
        <v>150735.53351548137</v>
      </c>
      <c r="J2439" s="168">
        <f>IFERROR(MIN('MP Calculations'!$E$30/I2439,1),"-")</f>
        <v>0.24630200300931615</v>
      </c>
      <c r="K2439" s="12"/>
      <c r="L2439" s="159">
        <v>8.7976899999999993</v>
      </c>
      <c r="M2439" s="187" t="s">
        <v>280</v>
      </c>
      <c r="N2439" s="272">
        <v>192.78728599999999</v>
      </c>
      <c r="O2439" s="186">
        <f t="shared" si="121"/>
        <v>1696.0827781693399</v>
      </c>
      <c r="P2439" s="186">
        <f t="shared" si="122"/>
        <v>417.74858553271406</v>
      </c>
      <c r="Q2439" s="215">
        <f>IF(P2439="-",0,P2439/(1+'General inputs'!$H$30)^'MP Calculations'!$C$40)</f>
        <v>927.94034013630153</v>
      </c>
    </row>
    <row r="2440" spans="3:17">
      <c r="C2440" s="159"/>
      <c r="D2440" s="165" t="s">
        <v>278</v>
      </c>
      <c r="E2440" s="162">
        <v>31901</v>
      </c>
      <c r="F2440" s="166" t="str">
        <f t="shared" si="120"/>
        <v>Date check - OK</v>
      </c>
      <c r="G2440" s="68"/>
      <c r="H2440" s="162" t="s">
        <v>279</v>
      </c>
      <c r="I2440" s="173">
        <v>150735.53351548137</v>
      </c>
      <c r="J2440" s="168">
        <f>IFERROR(MIN('MP Calculations'!$E$30/I2440,1),"-")</f>
        <v>0.24630200300931615</v>
      </c>
      <c r="K2440" s="12"/>
      <c r="L2440" s="159">
        <v>40.083677999999999</v>
      </c>
      <c r="M2440" s="187" t="s">
        <v>280</v>
      </c>
      <c r="N2440" s="272">
        <v>192.78728599999999</v>
      </c>
      <c r="O2440" s="186">
        <f t="shared" si="121"/>
        <v>7727.6234945179076</v>
      </c>
      <c r="P2440" s="186">
        <f t="shared" si="122"/>
        <v>1903.3291452016119</v>
      </c>
      <c r="Q2440" s="215">
        <f>IF(P2440="-",0,P2440/(1+'General inputs'!$H$30)^'MP Calculations'!$C$40)</f>
        <v>4227.8441042175828</v>
      </c>
    </row>
    <row r="2441" spans="3:17">
      <c r="C2441" s="159"/>
      <c r="D2441" s="165" t="s">
        <v>278</v>
      </c>
      <c r="E2441" s="162">
        <v>31901</v>
      </c>
      <c r="F2441" s="166" t="str">
        <f t="shared" si="120"/>
        <v>Date check - OK</v>
      </c>
      <c r="G2441" s="68"/>
      <c r="H2441" s="162" t="s">
        <v>279</v>
      </c>
      <c r="I2441" s="173">
        <v>150735.53351548137</v>
      </c>
      <c r="J2441" s="168">
        <f>IFERROR(MIN('MP Calculations'!$E$30/I2441,1),"-")</f>
        <v>0.24630200300931615</v>
      </c>
      <c r="K2441" s="12"/>
      <c r="L2441" s="159">
        <v>36.190264999999997</v>
      </c>
      <c r="M2441" s="187" t="s">
        <v>280</v>
      </c>
      <c r="N2441" s="272">
        <v>192.78728599999999</v>
      </c>
      <c r="O2441" s="186">
        <f t="shared" si="121"/>
        <v>6977.0229689707894</v>
      </c>
      <c r="P2441" s="186">
        <f t="shared" si="122"/>
        <v>1718.4547322995113</v>
      </c>
      <c r="Q2441" s="215">
        <f>IF(P2441="-",0,P2441/(1+'General inputs'!$H$30)^'MP Calculations'!$C$40)</f>
        <v>3817.1846034269092</v>
      </c>
    </row>
    <row r="2442" spans="3:17">
      <c r="C2442" s="159"/>
      <c r="D2442" s="165" t="s">
        <v>278</v>
      </c>
      <c r="E2442" s="162">
        <v>31901</v>
      </c>
      <c r="F2442" s="166" t="str">
        <f t="shared" si="120"/>
        <v>Date check - OK</v>
      </c>
      <c r="G2442" s="68"/>
      <c r="H2442" s="162" t="s">
        <v>279</v>
      </c>
      <c r="I2442" s="173">
        <v>150735.53351548137</v>
      </c>
      <c r="J2442" s="168">
        <f>IFERROR(MIN('MP Calculations'!$E$30/I2442,1),"-")</f>
        <v>0.24630200300931615</v>
      </c>
      <c r="K2442" s="12"/>
      <c r="L2442" s="159">
        <v>0.64354100000000003</v>
      </c>
      <c r="M2442" s="187" t="s">
        <v>280</v>
      </c>
      <c r="N2442" s="272">
        <v>192.78728599999999</v>
      </c>
      <c r="O2442" s="186">
        <f t="shared" si="121"/>
        <v>124.066522819726</v>
      </c>
      <c r="P2442" s="186">
        <f t="shared" si="122"/>
        <v>30.557833076899545</v>
      </c>
      <c r="Q2442" s="215">
        <f>IF(P2442="-",0,P2442/(1+'General inputs'!$H$30)^'MP Calculations'!$C$40)</f>
        <v>67.877778647764998</v>
      </c>
    </row>
    <row r="2443" spans="3:17">
      <c r="C2443" s="159"/>
      <c r="D2443" s="165" t="s">
        <v>278</v>
      </c>
      <c r="E2443" s="162">
        <v>31901</v>
      </c>
      <c r="F2443" s="166" t="str">
        <f t="shared" si="120"/>
        <v>Date check - OK</v>
      </c>
      <c r="G2443" s="68"/>
      <c r="H2443" s="162" t="s">
        <v>279</v>
      </c>
      <c r="I2443" s="173">
        <v>150735.53351548137</v>
      </c>
      <c r="J2443" s="168">
        <f>IFERROR(MIN('MP Calculations'!$E$30/I2443,1),"-")</f>
        <v>0.24630200300931615</v>
      </c>
      <c r="K2443" s="12"/>
      <c r="L2443" s="159">
        <v>63.888579999999997</v>
      </c>
      <c r="M2443" s="187" t="s">
        <v>280</v>
      </c>
      <c r="N2443" s="272">
        <v>192.78728599999999</v>
      </c>
      <c r="O2443" s="186">
        <f t="shared" si="121"/>
        <v>12316.905944593878</v>
      </c>
      <c r="P2443" s="186">
        <f t="shared" si="122"/>
        <v>3033.6786050308256</v>
      </c>
      <c r="Q2443" s="215">
        <f>IF(P2443="-",0,P2443/(1+'General inputs'!$H$30)^'MP Calculations'!$C$40)</f>
        <v>6738.6769317883791</v>
      </c>
    </row>
    <row r="2444" spans="3:17">
      <c r="C2444" s="159"/>
      <c r="D2444" s="165" t="s">
        <v>278</v>
      </c>
      <c r="E2444" s="162">
        <v>31901</v>
      </c>
      <c r="F2444" s="166" t="str">
        <f t="shared" si="120"/>
        <v>Date check - OK</v>
      </c>
      <c r="G2444" s="68"/>
      <c r="H2444" s="162" t="s">
        <v>279</v>
      </c>
      <c r="I2444" s="173">
        <v>150735.53351548137</v>
      </c>
      <c r="J2444" s="168">
        <f>IFERROR(MIN('MP Calculations'!$E$30/I2444,1),"-")</f>
        <v>0.24630200300931615</v>
      </c>
      <c r="K2444" s="12"/>
      <c r="L2444" s="159">
        <v>62.079683000000003</v>
      </c>
      <c r="M2444" s="187" t="s">
        <v>280</v>
      </c>
      <c r="N2444" s="272">
        <v>192.78728599999999</v>
      </c>
      <c r="O2444" s="186">
        <f t="shared" si="121"/>
        <v>11968.173601310338</v>
      </c>
      <c r="P2444" s="186">
        <f t="shared" si="122"/>
        <v>2947.7851303659572</v>
      </c>
      <c r="Q2444" s="215">
        <f>IF(P2444="-",0,P2444/(1+'General inputs'!$H$30)^'MP Calculations'!$C$40)</f>
        <v>6547.8827008650887</v>
      </c>
    </row>
    <row r="2445" spans="3:17">
      <c r="C2445" s="159"/>
      <c r="D2445" s="165" t="s">
        <v>278</v>
      </c>
      <c r="E2445" s="162">
        <v>31901</v>
      </c>
      <c r="F2445" s="166" t="str">
        <f t="shared" si="120"/>
        <v>Date check - OK</v>
      </c>
      <c r="G2445" s="68"/>
      <c r="H2445" s="162" t="s">
        <v>279</v>
      </c>
      <c r="I2445" s="173">
        <v>150735.53351548137</v>
      </c>
      <c r="J2445" s="168">
        <f>IFERROR(MIN('MP Calculations'!$E$30/I2445,1),"-")</f>
        <v>0.24630200300931615</v>
      </c>
      <c r="K2445" s="12"/>
      <c r="L2445" s="159">
        <v>69.830545000000001</v>
      </c>
      <c r="M2445" s="187" t="s">
        <v>280</v>
      </c>
      <c r="N2445" s="272">
        <v>192.78728599999999</v>
      </c>
      <c r="O2445" s="186">
        <f t="shared" si="121"/>
        <v>13462.441250450869</v>
      </c>
      <c r="P2445" s="186">
        <f t="shared" si="122"/>
        <v>3315.8262453812918</v>
      </c>
      <c r="Q2445" s="215">
        <f>IF(P2445="-",0,P2445/(1+'General inputs'!$H$30)^'MP Calculations'!$C$40)</f>
        <v>7365.4083832464321</v>
      </c>
    </row>
    <row r="2446" spans="3:17">
      <c r="C2446" s="159"/>
      <c r="D2446" s="165" t="s">
        <v>278</v>
      </c>
      <c r="E2446" s="162">
        <v>31912</v>
      </c>
      <c r="F2446" s="166" t="str">
        <f t="shared" si="120"/>
        <v>Date check - OK</v>
      </c>
      <c r="G2446" s="68"/>
      <c r="H2446" s="162" t="s">
        <v>279</v>
      </c>
      <c r="I2446" s="173">
        <v>150735.53351548137</v>
      </c>
      <c r="J2446" s="168">
        <f>IFERROR(MIN('MP Calculations'!$E$30/I2446,1),"-")</f>
        <v>0.24630200300931615</v>
      </c>
      <c r="K2446" s="12"/>
      <c r="L2446" s="159">
        <v>0.49912000000000001</v>
      </c>
      <c r="M2446" s="187" t="s">
        <v>280</v>
      </c>
      <c r="N2446" s="272">
        <v>192.78728599999999</v>
      </c>
      <c r="O2446" s="186">
        <f t="shared" si="121"/>
        <v>96.223990188320002</v>
      </c>
      <c r="P2446" s="186">
        <f t="shared" si="122"/>
        <v>23.700161520931999</v>
      </c>
      <c r="Q2446" s="215">
        <f>IF(P2446="-",0,P2446/(1+'General inputs'!$H$30)^'MP Calculations'!$C$40)</f>
        <v>52.644908216683106</v>
      </c>
    </row>
    <row r="2447" spans="3:17">
      <c r="C2447" s="159"/>
      <c r="D2447" s="165" t="s">
        <v>278</v>
      </c>
      <c r="E2447" s="162">
        <v>31912</v>
      </c>
      <c r="F2447" s="166" t="str">
        <f t="shared" si="120"/>
        <v>Date check - OK</v>
      </c>
      <c r="G2447" s="68"/>
      <c r="H2447" s="162" t="s">
        <v>279</v>
      </c>
      <c r="I2447" s="173">
        <v>150735.53351548137</v>
      </c>
      <c r="J2447" s="168">
        <f>IFERROR(MIN('MP Calculations'!$E$30/I2447,1),"-")</f>
        <v>0.24630200300931615</v>
      </c>
      <c r="K2447" s="12"/>
      <c r="L2447" s="159">
        <v>21.025092999999998</v>
      </c>
      <c r="M2447" s="187" t="s">
        <v>280</v>
      </c>
      <c r="N2447" s="272">
        <v>192.78728599999999</v>
      </c>
      <c r="O2447" s="186">
        <f t="shared" si="121"/>
        <v>4053.3706173675973</v>
      </c>
      <c r="P2447" s="186">
        <f t="shared" si="122"/>
        <v>998.35330199674763</v>
      </c>
      <c r="Q2447" s="215">
        <f>IF(P2447="-",0,P2447/(1+'General inputs'!$H$30)^'MP Calculations'!$C$40)</f>
        <v>2217.6312134000368</v>
      </c>
    </row>
    <row r="2448" spans="3:17">
      <c r="C2448" s="159"/>
      <c r="D2448" s="165" t="s">
        <v>278</v>
      </c>
      <c r="E2448" s="162">
        <v>31912</v>
      </c>
      <c r="F2448" s="166" t="str">
        <f t="shared" si="120"/>
        <v>Date check - OK</v>
      </c>
      <c r="G2448" s="68"/>
      <c r="H2448" s="162" t="s">
        <v>279</v>
      </c>
      <c r="I2448" s="173">
        <v>150735.53351548137</v>
      </c>
      <c r="J2448" s="168">
        <f>IFERROR(MIN('MP Calculations'!$E$30/I2448,1),"-")</f>
        <v>0.24630200300931615</v>
      </c>
      <c r="K2448" s="12"/>
      <c r="L2448" s="159">
        <v>12.126891000000001</v>
      </c>
      <c r="M2448" s="187" t="s">
        <v>280</v>
      </c>
      <c r="N2448" s="272">
        <v>192.78728599999999</v>
      </c>
      <c r="O2448" s="186">
        <f t="shared" si="121"/>
        <v>2337.9104035078262</v>
      </c>
      <c r="P2448" s="186">
        <f t="shared" si="122"/>
        <v>575.83201524029619</v>
      </c>
      <c r="Q2448" s="215">
        <f>IF(P2448="-",0,P2448/(1+'General inputs'!$H$30)^'MP Calculations'!$C$40)</f>
        <v>1279.0893245085761</v>
      </c>
    </row>
    <row r="2449" spans="3:17">
      <c r="C2449" s="159"/>
      <c r="D2449" s="165" t="s">
        <v>278</v>
      </c>
      <c r="E2449" s="162">
        <v>31912</v>
      </c>
      <c r="F2449" s="166" t="str">
        <f t="shared" si="120"/>
        <v>Date check - OK</v>
      </c>
      <c r="G2449" s="68"/>
      <c r="H2449" s="162" t="s">
        <v>279</v>
      </c>
      <c r="I2449" s="173">
        <v>150735.53351548137</v>
      </c>
      <c r="J2449" s="168">
        <f>IFERROR(MIN('MP Calculations'!$E$30/I2449,1),"-")</f>
        <v>0.24630200300931615</v>
      </c>
      <c r="K2449" s="12"/>
      <c r="L2449" s="159">
        <v>0.498697</v>
      </c>
      <c r="M2449" s="187" t="s">
        <v>280</v>
      </c>
      <c r="N2449" s="272">
        <v>192.78728599999999</v>
      </c>
      <c r="O2449" s="186">
        <f t="shared" si="121"/>
        <v>96.142441166341996</v>
      </c>
      <c r="P2449" s="186">
        <f t="shared" si="122"/>
        <v>23.680075833475367</v>
      </c>
      <c r="Q2449" s="215">
        <f>IF(P2449="-",0,P2449/(1+'General inputs'!$H$30)^'MP Calculations'!$C$40)</f>
        <v>52.600292099966374</v>
      </c>
    </row>
    <row r="2450" spans="3:17">
      <c r="C2450" s="159"/>
      <c r="D2450" s="165" t="s">
        <v>278</v>
      </c>
      <c r="E2450" s="162">
        <v>31912</v>
      </c>
      <c r="F2450" s="166" t="str">
        <f t="shared" si="120"/>
        <v>Date check - OK</v>
      </c>
      <c r="G2450" s="68"/>
      <c r="H2450" s="162" t="s">
        <v>279</v>
      </c>
      <c r="I2450" s="173">
        <v>150735.53351548137</v>
      </c>
      <c r="J2450" s="168">
        <f>IFERROR(MIN('MP Calculations'!$E$30/I2450,1),"-")</f>
        <v>0.24630200300931615</v>
      </c>
      <c r="K2450" s="12"/>
      <c r="L2450" s="159">
        <v>6.1978980000000004</v>
      </c>
      <c r="M2450" s="187" t="s">
        <v>280</v>
      </c>
      <c r="N2450" s="272">
        <v>192.78728599999999</v>
      </c>
      <c r="O2450" s="186">
        <f t="shared" si="121"/>
        <v>1194.875934324828</v>
      </c>
      <c r="P2450" s="186">
        <f t="shared" si="122"/>
        <v>294.30033597183325</v>
      </c>
      <c r="Q2450" s="215">
        <f>IF(P2450="-",0,P2450/(1+'General inputs'!$H$30)^'MP Calculations'!$C$40)</f>
        <v>653.7261006298362</v>
      </c>
    </row>
    <row r="2451" spans="3:17">
      <c r="C2451" s="159"/>
      <c r="D2451" s="165" t="s">
        <v>278</v>
      </c>
      <c r="E2451" s="162">
        <v>31939</v>
      </c>
      <c r="F2451" s="166" t="str">
        <f t="shared" si="120"/>
        <v>Date check - OK</v>
      </c>
      <c r="G2451" s="68"/>
      <c r="H2451" s="162" t="s">
        <v>279</v>
      </c>
      <c r="I2451" s="173">
        <v>150735.53351548137</v>
      </c>
      <c r="J2451" s="168">
        <f>IFERROR(MIN('MP Calculations'!$E$30/I2451,1),"-")</f>
        <v>0.24630200300931615</v>
      </c>
      <c r="K2451" s="12"/>
      <c r="L2451" s="159">
        <v>13.096142</v>
      </c>
      <c r="M2451" s="187" t="s">
        <v>280</v>
      </c>
      <c r="N2451" s="272">
        <v>192.78728599999999</v>
      </c>
      <c r="O2451" s="186">
        <f t="shared" si="121"/>
        <v>2524.769673250612</v>
      </c>
      <c r="P2451" s="186">
        <f t="shared" si="122"/>
        <v>621.85582765880235</v>
      </c>
      <c r="Q2451" s="215">
        <f>IF(P2451="-",0,P2451/(1+'General inputs'!$H$30)^'MP Calculations'!$C$40)</f>
        <v>1381.3215130282272</v>
      </c>
    </row>
    <row r="2452" spans="3:17">
      <c r="C2452" s="159"/>
      <c r="D2452" s="165" t="s">
        <v>278</v>
      </c>
      <c r="E2452" s="162">
        <v>31939</v>
      </c>
      <c r="F2452" s="166" t="str">
        <f t="shared" si="120"/>
        <v>Date check - OK</v>
      </c>
      <c r="G2452" s="68"/>
      <c r="H2452" s="162" t="s">
        <v>279</v>
      </c>
      <c r="I2452" s="173">
        <v>150735.53351548137</v>
      </c>
      <c r="J2452" s="168">
        <f>IFERROR(MIN('MP Calculations'!$E$30/I2452,1),"-")</f>
        <v>0.24630200300931615</v>
      </c>
      <c r="K2452" s="12"/>
      <c r="L2452" s="159">
        <v>0.40033200000000002</v>
      </c>
      <c r="M2452" s="187" t="s">
        <v>280</v>
      </c>
      <c r="N2452" s="272">
        <v>192.78728599999999</v>
      </c>
      <c r="O2452" s="186">
        <f t="shared" si="121"/>
        <v>77.178919778952007</v>
      </c>
      <c r="P2452" s="186">
        <f t="shared" si="122"/>
        <v>19.009322531651208</v>
      </c>
      <c r="Q2452" s="215">
        <f>IF(P2452="-",0,P2452/(1+'General inputs'!$H$30)^'MP Calculations'!$C$40)</f>
        <v>42.225199142893864</v>
      </c>
    </row>
    <row r="2453" spans="3:17">
      <c r="C2453" s="159"/>
      <c r="D2453" s="165" t="s">
        <v>278</v>
      </c>
      <c r="E2453" s="162">
        <v>31939</v>
      </c>
      <c r="F2453" s="166" t="str">
        <f t="shared" si="120"/>
        <v>Date check - OK</v>
      </c>
      <c r="G2453" s="68"/>
      <c r="H2453" s="162" t="s">
        <v>279</v>
      </c>
      <c r="I2453" s="173">
        <v>150735.53351548137</v>
      </c>
      <c r="J2453" s="168">
        <f>IFERROR(MIN('MP Calculations'!$E$30/I2453,1),"-")</f>
        <v>0.24630200300931615</v>
      </c>
      <c r="K2453" s="12"/>
      <c r="L2453" s="159">
        <v>3.5992959999999998</v>
      </c>
      <c r="M2453" s="187" t="s">
        <v>280</v>
      </c>
      <c r="N2453" s="272">
        <v>192.78728599999999</v>
      </c>
      <c r="O2453" s="186">
        <f t="shared" si="121"/>
        <v>693.8985073506559</v>
      </c>
      <c r="P2453" s="186">
        <f t="shared" si="122"/>
        <v>170.90859224564124</v>
      </c>
      <c r="Q2453" s="215">
        <f>IF(P2453="-",0,P2453/(1+'General inputs'!$H$30)^'MP Calculations'!$C$40)</f>
        <v>379.63737691271564</v>
      </c>
    </row>
    <row r="2454" spans="3:17">
      <c r="C2454" s="159"/>
      <c r="D2454" s="165" t="s">
        <v>278</v>
      </c>
      <c r="E2454" s="162">
        <v>31939</v>
      </c>
      <c r="F2454" s="166" t="str">
        <f t="shared" si="120"/>
        <v>Date check - OK</v>
      </c>
      <c r="G2454" s="68"/>
      <c r="H2454" s="162" t="s">
        <v>279</v>
      </c>
      <c r="I2454" s="173">
        <v>150735.53351548137</v>
      </c>
      <c r="J2454" s="168">
        <f>IFERROR(MIN('MP Calculations'!$E$30/I2454,1),"-")</f>
        <v>0.24630200300931615</v>
      </c>
      <c r="K2454" s="12"/>
      <c r="L2454" s="159">
        <v>41.490008000000003</v>
      </c>
      <c r="M2454" s="187" t="s">
        <v>280</v>
      </c>
      <c r="N2454" s="272">
        <v>192.78728599999999</v>
      </c>
      <c r="O2454" s="186">
        <f t="shared" si="121"/>
        <v>7998.7460384382885</v>
      </c>
      <c r="P2454" s="186">
        <f t="shared" si="122"/>
        <v>1970.1071708301829</v>
      </c>
      <c r="Q2454" s="215">
        <f>IF(P2454="-",0,P2454/(1+'General inputs'!$H$30)^'MP Calculations'!$C$40)</f>
        <v>4376.1773983600096</v>
      </c>
    </row>
    <row r="2455" spans="3:17">
      <c r="C2455" s="159"/>
      <c r="D2455" s="165" t="s">
        <v>278</v>
      </c>
      <c r="E2455" s="162">
        <v>31939</v>
      </c>
      <c r="F2455" s="166" t="str">
        <f t="shared" si="120"/>
        <v>Date check - OK</v>
      </c>
      <c r="G2455" s="68"/>
      <c r="H2455" s="162" t="s">
        <v>279</v>
      </c>
      <c r="I2455" s="173">
        <v>150735.53351548137</v>
      </c>
      <c r="J2455" s="168">
        <f>IFERROR(MIN('MP Calculations'!$E$30/I2455,1),"-")</f>
        <v>0.24630200300931615</v>
      </c>
      <c r="K2455" s="12"/>
      <c r="L2455" s="159">
        <v>20.613596000000001</v>
      </c>
      <c r="M2455" s="187" t="s">
        <v>280</v>
      </c>
      <c r="N2455" s="272">
        <v>192.78728599999999</v>
      </c>
      <c r="O2455" s="186">
        <f t="shared" si="121"/>
        <v>3974.0392275404561</v>
      </c>
      <c r="P2455" s="186">
        <f t="shared" si="122"/>
        <v>978.8138217808098</v>
      </c>
      <c r="Q2455" s="215">
        <f>IF(P2455="-",0,P2455/(1+'General inputs'!$H$30)^'MP Calculations'!$C$40)</f>
        <v>2174.2283808218185</v>
      </c>
    </row>
    <row r="2456" spans="3:17">
      <c r="C2456" s="159"/>
      <c r="D2456" s="165" t="s">
        <v>278</v>
      </c>
      <c r="E2456" s="162">
        <v>31939</v>
      </c>
      <c r="F2456" s="166" t="str">
        <f t="shared" si="120"/>
        <v>Date check - OK</v>
      </c>
      <c r="G2456" s="68"/>
      <c r="H2456" s="162" t="s">
        <v>279</v>
      </c>
      <c r="I2456" s="173">
        <v>150735.53351548137</v>
      </c>
      <c r="J2456" s="168">
        <f>IFERROR(MIN('MP Calculations'!$E$30/I2456,1),"-")</f>
        <v>0.24630200300931615</v>
      </c>
      <c r="K2456" s="12"/>
      <c r="L2456" s="159">
        <v>33.090446</v>
      </c>
      <c r="M2456" s="187" t="s">
        <v>280</v>
      </c>
      <c r="N2456" s="272">
        <v>192.78728599999999</v>
      </c>
      <c r="O2456" s="186">
        <f t="shared" si="121"/>
        <v>6379.4172768695562</v>
      </c>
      <c r="P2456" s="186">
        <f t="shared" si="122"/>
        <v>1571.2632533252088</v>
      </c>
      <c r="Q2456" s="215">
        <f>IF(P2456="-",0,P2456/(1+'General inputs'!$H$30)^'MP Calculations'!$C$40)</f>
        <v>3490.2297894676803</v>
      </c>
    </row>
    <row r="2457" spans="3:17">
      <c r="C2457" s="159"/>
      <c r="D2457" s="165" t="s">
        <v>278</v>
      </c>
      <c r="E2457" s="162">
        <v>31939</v>
      </c>
      <c r="F2457" s="166" t="str">
        <f t="shared" si="120"/>
        <v>Date check - OK</v>
      </c>
      <c r="G2457" s="68"/>
      <c r="H2457" s="162" t="s">
        <v>279</v>
      </c>
      <c r="I2457" s="173">
        <v>150735.53351548137</v>
      </c>
      <c r="J2457" s="168">
        <f>IFERROR(MIN('MP Calculations'!$E$30/I2457,1),"-")</f>
        <v>0.24630200300931615</v>
      </c>
      <c r="K2457" s="12"/>
      <c r="L2457" s="159">
        <v>0.39870699999999998</v>
      </c>
      <c r="M2457" s="187" t="s">
        <v>280</v>
      </c>
      <c r="N2457" s="272">
        <v>192.78728599999999</v>
      </c>
      <c r="O2457" s="186">
        <f t="shared" si="121"/>
        <v>76.865640439201997</v>
      </c>
      <c r="P2457" s="186">
        <f t="shared" si="122"/>
        <v>18.932161202769343</v>
      </c>
      <c r="Q2457" s="215">
        <f>IF(P2457="-",0,P2457/(1+'General inputs'!$H$30)^'MP Calculations'!$C$40)</f>
        <v>42.053801531393397</v>
      </c>
    </row>
    <row r="2458" spans="3:17">
      <c r="C2458" s="159"/>
      <c r="D2458" s="165" t="s">
        <v>278</v>
      </c>
      <c r="E2458" s="162">
        <v>31939</v>
      </c>
      <c r="F2458" s="166" t="str">
        <f t="shared" si="120"/>
        <v>Date check - OK</v>
      </c>
      <c r="G2458" s="68"/>
      <c r="H2458" s="162" t="s">
        <v>279</v>
      </c>
      <c r="I2458" s="173">
        <v>150735.53351548137</v>
      </c>
      <c r="J2458" s="168">
        <f>IFERROR(MIN('MP Calculations'!$E$30/I2458,1),"-")</f>
        <v>0.24630200300931615</v>
      </c>
      <c r="K2458" s="12"/>
      <c r="L2458" s="159">
        <v>66.746008000000003</v>
      </c>
      <c r="M2458" s="187" t="s">
        <v>280</v>
      </c>
      <c r="N2458" s="272">
        <v>192.78728599999999</v>
      </c>
      <c r="O2458" s="186">
        <f t="shared" si="121"/>
        <v>12867.781733654288</v>
      </c>
      <c r="P2458" s="186">
        <f t="shared" si="122"/>
        <v>3169.360415285742</v>
      </c>
      <c r="Q2458" s="215">
        <f>IF(P2458="-",0,P2458/(1+'General inputs'!$H$30)^'MP Calculations'!$C$40)</f>
        <v>7040.0654451634809</v>
      </c>
    </row>
    <row r="2459" spans="3:17">
      <c r="C2459" s="159"/>
      <c r="D2459" s="165" t="s">
        <v>278</v>
      </c>
      <c r="E2459" s="162">
        <v>31939</v>
      </c>
      <c r="F2459" s="166" t="str">
        <f t="shared" si="120"/>
        <v>Date check - OK</v>
      </c>
      <c r="G2459" s="68"/>
      <c r="H2459" s="162" t="s">
        <v>279</v>
      </c>
      <c r="I2459" s="173">
        <v>150735.53351548137</v>
      </c>
      <c r="J2459" s="168">
        <f>IFERROR(MIN('MP Calculations'!$E$30/I2459,1),"-")</f>
        <v>0.24630200300931615</v>
      </c>
      <c r="K2459" s="12"/>
      <c r="L2459" s="159">
        <v>38.450209000000001</v>
      </c>
      <c r="M2459" s="187" t="s">
        <v>280</v>
      </c>
      <c r="N2459" s="272">
        <v>192.78728599999999</v>
      </c>
      <c r="O2459" s="186">
        <f t="shared" si="121"/>
        <v>7412.7114392427738</v>
      </c>
      <c r="P2459" s="186">
        <f t="shared" si="122"/>
        <v>1825.765675215566</v>
      </c>
      <c r="Q2459" s="215">
        <f>IF(P2459="-",0,P2459/(1+'General inputs'!$H$30)^'MP Calculations'!$C$40)</f>
        <v>4055.5532211037084</v>
      </c>
    </row>
    <row r="2460" spans="3:17">
      <c r="C2460" s="159"/>
      <c r="D2460" s="165" t="s">
        <v>278</v>
      </c>
      <c r="E2460" s="162">
        <v>31939</v>
      </c>
      <c r="F2460" s="166" t="str">
        <f t="shared" si="120"/>
        <v>Date check - OK</v>
      </c>
      <c r="G2460" s="68"/>
      <c r="H2460" s="162" t="s">
        <v>279</v>
      </c>
      <c r="I2460" s="173">
        <v>150735.53351548137</v>
      </c>
      <c r="J2460" s="168">
        <f>IFERROR(MIN('MP Calculations'!$E$30/I2460,1),"-")</f>
        <v>0.24630200300931615</v>
      </c>
      <c r="K2460" s="12"/>
      <c r="L2460" s="159">
        <v>0.8</v>
      </c>
      <c r="M2460" s="187" t="s">
        <v>280</v>
      </c>
      <c r="N2460" s="272">
        <v>192.78728599999999</v>
      </c>
      <c r="O2460" s="186">
        <f t="shared" si="121"/>
        <v>154.22982880000001</v>
      </c>
      <c r="P2460" s="186">
        <f t="shared" si="122"/>
        <v>37.987115757223918</v>
      </c>
      <c r="Q2460" s="215">
        <f>IF(P2460="-",0,P2460/(1+'General inputs'!$H$30)^'MP Calculations'!$C$40)</f>
        <v>84.380362584842302</v>
      </c>
    </row>
    <row r="2461" spans="3:17">
      <c r="C2461" s="159"/>
      <c r="D2461" s="165" t="s">
        <v>278</v>
      </c>
      <c r="E2461" s="162">
        <v>31939</v>
      </c>
      <c r="F2461" s="166" t="str">
        <f t="shared" si="120"/>
        <v>Date check - OK</v>
      </c>
      <c r="G2461" s="68"/>
      <c r="H2461" s="162" t="s">
        <v>279</v>
      </c>
      <c r="I2461" s="173">
        <v>150735.53351548137</v>
      </c>
      <c r="J2461" s="168">
        <f>IFERROR(MIN('MP Calculations'!$E$30/I2461,1),"-")</f>
        <v>0.24630200300931615</v>
      </c>
      <c r="K2461" s="12"/>
      <c r="L2461" s="159">
        <v>0.40157999999999999</v>
      </c>
      <c r="M2461" s="187" t="s">
        <v>280</v>
      </c>
      <c r="N2461" s="272">
        <v>192.78728599999999</v>
      </c>
      <c r="O2461" s="186">
        <f t="shared" si="121"/>
        <v>77.419518311879997</v>
      </c>
      <c r="P2461" s="186">
        <f t="shared" si="122"/>
        <v>19.068582432232475</v>
      </c>
      <c r="Q2461" s="215">
        <f>IF(P2461="-",0,P2461/(1+'General inputs'!$H$30)^'MP Calculations'!$C$40)</f>
        <v>42.35683250852621</v>
      </c>
    </row>
    <row r="2462" spans="3:17">
      <c r="C2462" s="159"/>
      <c r="D2462" s="165" t="s">
        <v>278</v>
      </c>
      <c r="E2462" s="162">
        <v>31939</v>
      </c>
      <c r="F2462" s="166" t="str">
        <f t="shared" si="120"/>
        <v>Date check - OK</v>
      </c>
      <c r="G2462" s="68"/>
      <c r="H2462" s="162" t="s">
        <v>279</v>
      </c>
      <c r="I2462" s="173">
        <v>150735.53351548137</v>
      </c>
      <c r="J2462" s="168">
        <f>IFERROR(MIN('MP Calculations'!$E$30/I2462,1),"-")</f>
        <v>0.24630200300931615</v>
      </c>
      <c r="K2462" s="12"/>
      <c r="L2462" s="159">
        <v>0.49969999999999998</v>
      </c>
      <c r="M2462" s="187" t="s">
        <v>280</v>
      </c>
      <c r="N2462" s="272">
        <v>192.78728599999999</v>
      </c>
      <c r="O2462" s="186">
        <f t="shared" si="121"/>
        <v>96.335806814199998</v>
      </c>
      <c r="P2462" s="186">
        <f t="shared" si="122"/>
        <v>23.727702179855989</v>
      </c>
      <c r="Q2462" s="215">
        <f>IF(P2462="-",0,P2462/(1+'General inputs'!$H$30)^'MP Calculations'!$C$40)</f>
        <v>52.706083979557121</v>
      </c>
    </row>
    <row r="2463" spans="3:17">
      <c r="C2463" s="159"/>
      <c r="D2463" s="165" t="s">
        <v>278</v>
      </c>
      <c r="E2463" s="162">
        <v>31939</v>
      </c>
      <c r="F2463" s="166" t="str">
        <f t="shared" si="120"/>
        <v>Date check - OK</v>
      </c>
      <c r="G2463" s="68"/>
      <c r="H2463" s="162" t="s">
        <v>279</v>
      </c>
      <c r="I2463" s="173">
        <v>150735.53351548137</v>
      </c>
      <c r="J2463" s="168">
        <f>IFERROR(MIN('MP Calculations'!$E$30/I2463,1),"-")</f>
        <v>0.24630200300931615</v>
      </c>
      <c r="K2463" s="12"/>
      <c r="L2463" s="159">
        <v>15.873351</v>
      </c>
      <c r="M2463" s="187" t="s">
        <v>280</v>
      </c>
      <c r="N2463" s="272">
        <v>192.78728599999999</v>
      </c>
      <c r="O2463" s="186">
        <f t="shared" si="121"/>
        <v>3060.1802590153857</v>
      </c>
      <c r="P2463" s="186">
        <f t="shared" si="122"/>
        <v>753.7285273650574</v>
      </c>
      <c r="Q2463" s="215">
        <f>IF(P2463="-",0,P2463/(1+'General inputs'!$H$30)^'MP Calculations'!$C$40)</f>
        <v>1674.2488910205861</v>
      </c>
    </row>
    <row r="2464" spans="3:17">
      <c r="C2464" s="159"/>
      <c r="D2464" s="165" t="s">
        <v>278</v>
      </c>
      <c r="E2464" s="162">
        <v>31939</v>
      </c>
      <c r="F2464" s="166" t="str">
        <f t="shared" si="120"/>
        <v>Date check - OK</v>
      </c>
      <c r="G2464" s="68"/>
      <c r="H2464" s="162" t="s">
        <v>279</v>
      </c>
      <c r="I2464" s="173">
        <v>150735.53351548137</v>
      </c>
      <c r="J2464" s="168">
        <f>IFERROR(MIN('MP Calculations'!$E$30/I2464,1),"-")</f>
        <v>0.24630200300931615</v>
      </c>
      <c r="K2464" s="12"/>
      <c r="L2464" s="159">
        <v>10.951445</v>
      </c>
      <c r="M2464" s="187" t="s">
        <v>280</v>
      </c>
      <c r="N2464" s="272">
        <v>192.78728599999999</v>
      </c>
      <c r="O2464" s="186">
        <f t="shared" si="121"/>
        <v>2111.2993593282699</v>
      </c>
      <c r="P2464" s="186">
        <f t="shared" si="122"/>
        <v>520.01726115483882</v>
      </c>
      <c r="Q2464" s="215">
        <f>IF(P2464="-",0,P2464/(1+'General inputs'!$H$30)^'MP Calculations'!$C$40)</f>
        <v>1155.1086249099478</v>
      </c>
    </row>
    <row r="2465" spans="3:17">
      <c r="C2465" s="159"/>
      <c r="D2465" s="165" t="s">
        <v>278</v>
      </c>
      <c r="E2465" s="162">
        <v>31939</v>
      </c>
      <c r="F2465" s="166" t="str">
        <f t="shared" si="120"/>
        <v>Date check - OK</v>
      </c>
      <c r="G2465" s="68"/>
      <c r="H2465" s="162" t="s">
        <v>279</v>
      </c>
      <c r="I2465" s="173">
        <v>150735.53351548137</v>
      </c>
      <c r="J2465" s="168">
        <f>IFERROR(MIN('MP Calculations'!$E$30/I2465,1),"-")</f>
        <v>0.24630200300931615</v>
      </c>
      <c r="K2465" s="12"/>
      <c r="L2465" s="159">
        <v>0.82210499999999997</v>
      </c>
      <c r="M2465" s="187" t="s">
        <v>280</v>
      </c>
      <c r="N2465" s="272">
        <v>192.78728599999999</v>
      </c>
      <c r="O2465" s="186">
        <f t="shared" si="121"/>
        <v>158.49139175702999</v>
      </c>
      <c r="P2465" s="186">
        <f t="shared" si="122"/>
        <v>39.036747249490702</v>
      </c>
      <c r="Q2465" s="215">
        <f>IF(P2465="-",0,P2465/(1+'General inputs'!$H$30)^'MP Calculations'!$C$40)</f>
        <v>86.7118974785147</v>
      </c>
    </row>
    <row r="2466" spans="3:17">
      <c r="C2466" s="159"/>
      <c r="D2466" s="165" t="s">
        <v>278</v>
      </c>
      <c r="E2466" s="162">
        <v>31939</v>
      </c>
      <c r="F2466" s="166" t="str">
        <f t="shared" si="120"/>
        <v>Date check - OK</v>
      </c>
      <c r="G2466" s="68"/>
      <c r="H2466" s="162" t="s">
        <v>279</v>
      </c>
      <c r="I2466" s="173">
        <v>150735.53351548137</v>
      </c>
      <c r="J2466" s="168">
        <f>IFERROR(MIN('MP Calculations'!$E$30/I2466,1),"-")</f>
        <v>0.24630200300931615</v>
      </c>
      <c r="K2466" s="12"/>
      <c r="L2466" s="159">
        <v>0.50109899999999996</v>
      </c>
      <c r="M2466" s="187" t="s">
        <v>280</v>
      </c>
      <c r="N2466" s="272">
        <v>192.78728599999999</v>
      </c>
      <c r="O2466" s="186">
        <f t="shared" si="121"/>
        <v>96.605516227313984</v>
      </c>
      <c r="P2466" s="186">
        <f t="shared" si="122"/>
        <v>23.794132148536431</v>
      </c>
      <c r="Q2466" s="215">
        <f>IF(P2466="-",0,P2466/(1+'General inputs'!$H$30)^'MP Calculations'!$C$40)</f>
        <v>52.853644138627359</v>
      </c>
    </row>
    <row r="2467" spans="3:17">
      <c r="C2467" s="159"/>
      <c r="D2467" s="165" t="s">
        <v>278</v>
      </c>
      <c r="E2467" s="162">
        <v>31939</v>
      </c>
      <c r="F2467" s="166" t="str">
        <f t="shared" si="120"/>
        <v>Date check - OK</v>
      </c>
      <c r="G2467" s="68"/>
      <c r="H2467" s="162" t="s">
        <v>279</v>
      </c>
      <c r="I2467" s="173">
        <v>150735.53351548137</v>
      </c>
      <c r="J2467" s="168">
        <f>IFERROR(MIN('MP Calculations'!$E$30/I2467,1),"-")</f>
        <v>0.24630200300931615</v>
      </c>
      <c r="K2467" s="12"/>
      <c r="L2467" s="159">
        <v>8.7761040000000001</v>
      </c>
      <c r="M2467" s="187" t="s">
        <v>280</v>
      </c>
      <c r="N2467" s="272">
        <v>192.78728599999999</v>
      </c>
      <c r="O2467" s="186">
        <f t="shared" si="121"/>
        <v>1691.9212718137439</v>
      </c>
      <c r="P2467" s="186">
        <f t="shared" si="122"/>
        <v>416.72359818179478</v>
      </c>
      <c r="Q2467" s="215">
        <f>IF(P2467="-",0,P2467/(1+'General inputs'!$H$30)^'MP Calculations'!$C$40)</f>
        <v>925.66354700285603</v>
      </c>
    </row>
    <row r="2468" spans="3:17">
      <c r="C2468" s="159"/>
      <c r="D2468" s="165" t="s">
        <v>278</v>
      </c>
      <c r="E2468" s="162">
        <v>31939</v>
      </c>
      <c r="F2468" s="166" t="str">
        <f t="shared" si="120"/>
        <v>Date check - OK</v>
      </c>
      <c r="G2468" s="68"/>
      <c r="H2468" s="162" t="s">
        <v>279</v>
      </c>
      <c r="I2468" s="173">
        <v>150735.53351548137</v>
      </c>
      <c r="J2468" s="168">
        <f>IFERROR(MIN('MP Calculations'!$E$30/I2468,1),"-")</f>
        <v>0.24630200300931615</v>
      </c>
      <c r="K2468" s="12"/>
      <c r="L2468" s="159">
        <v>3.7056969999999998</v>
      </c>
      <c r="M2468" s="187" t="s">
        <v>280</v>
      </c>
      <c r="N2468" s="272">
        <v>192.78728599999999</v>
      </c>
      <c r="O2468" s="186">
        <f t="shared" si="121"/>
        <v>714.4112673683419</v>
      </c>
      <c r="P2468" s="186">
        <f t="shared" si="122"/>
        <v>175.96092612524671</v>
      </c>
      <c r="Q2468" s="215">
        <f>IF(P2468="-",0,P2468/(1+'General inputs'!$H$30)^'MP Calculations'!$C$40)</f>
        <v>390.86007061195289</v>
      </c>
    </row>
    <row r="2469" spans="3:17">
      <c r="C2469" s="159"/>
      <c r="D2469" s="165" t="s">
        <v>278</v>
      </c>
      <c r="E2469" s="162">
        <v>31939</v>
      </c>
      <c r="F2469" s="166" t="str">
        <f t="shared" si="120"/>
        <v>Date check - OK</v>
      </c>
      <c r="G2469" s="68"/>
      <c r="H2469" s="162" t="s">
        <v>279</v>
      </c>
      <c r="I2469" s="173">
        <v>150735.53351548137</v>
      </c>
      <c r="J2469" s="168">
        <f>IFERROR(MIN('MP Calculations'!$E$30/I2469,1),"-")</f>
        <v>0.24630200300931615</v>
      </c>
      <c r="K2469" s="12"/>
      <c r="L2469" s="159">
        <v>1.5572140000000001</v>
      </c>
      <c r="M2469" s="187" t="s">
        <v>280</v>
      </c>
      <c r="N2469" s="272">
        <v>192.78728599999999</v>
      </c>
      <c r="O2469" s="186">
        <f t="shared" si="121"/>
        <v>300.21106078120403</v>
      </c>
      <c r="P2469" s="186">
        <f t="shared" si="122"/>
        <v>73.942585595962115</v>
      </c>
      <c r="Q2469" s="215">
        <f>IF(P2469="-",0,P2469/(1+'General inputs'!$H$30)^'MP Calculations'!$C$40)</f>
        <v>164.24785242774078</v>
      </c>
    </row>
    <row r="2470" spans="3:17">
      <c r="C2470" s="159"/>
      <c r="D2470" s="165" t="s">
        <v>278</v>
      </c>
      <c r="E2470" s="162">
        <v>31939</v>
      </c>
      <c r="F2470" s="166" t="str">
        <f t="shared" si="120"/>
        <v>Date check - OK</v>
      </c>
      <c r="G2470" s="68"/>
      <c r="H2470" s="162" t="s">
        <v>279</v>
      </c>
      <c r="I2470" s="173">
        <v>150735.53351548137</v>
      </c>
      <c r="J2470" s="168">
        <f>IFERROR(MIN('MP Calculations'!$E$30/I2470,1),"-")</f>
        <v>0.24630200300931615</v>
      </c>
      <c r="K2470" s="12"/>
      <c r="L2470" s="159">
        <v>44.689466000000003</v>
      </c>
      <c r="M2470" s="187" t="s">
        <v>280</v>
      </c>
      <c r="N2470" s="272">
        <v>192.78728599999999</v>
      </c>
      <c r="O2470" s="186">
        <f t="shared" si="121"/>
        <v>8615.5608629292765</v>
      </c>
      <c r="P2470" s="186">
        <f t="shared" si="122"/>
        <v>2122.0298975881533</v>
      </c>
      <c r="Q2470" s="215">
        <f>IF(P2470="-",0,P2470/(1+'General inputs'!$H$30)^'MP Calculations'!$C$40)</f>
        <v>4713.6416810037281</v>
      </c>
    </row>
    <row r="2471" spans="3:17">
      <c r="C2471" s="159"/>
      <c r="D2471" s="165" t="s">
        <v>278</v>
      </c>
      <c r="E2471" s="162">
        <v>31939</v>
      </c>
      <c r="F2471" s="166" t="str">
        <f t="shared" si="120"/>
        <v>Date check - OK</v>
      </c>
      <c r="G2471" s="68"/>
      <c r="H2471" s="162" t="s">
        <v>279</v>
      </c>
      <c r="I2471" s="173">
        <v>150735.53351548137</v>
      </c>
      <c r="J2471" s="168">
        <f>IFERROR(MIN('MP Calculations'!$E$30/I2471,1),"-")</f>
        <v>0.24630200300931615</v>
      </c>
      <c r="K2471" s="12"/>
      <c r="L2471" s="159">
        <v>9.9973390000000002</v>
      </c>
      <c r="M2471" s="187" t="s">
        <v>280</v>
      </c>
      <c r="N2471" s="272">
        <v>192.78728599999999</v>
      </c>
      <c r="O2471" s="186">
        <f t="shared" si="121"/>
        <v>1927.3598530319539</v>
      </c>
      <c r="P2471" s="186">
        <f t="shared" si="122"/>
        <v>474.71259232151147</v>
      </c>
      <c r="Q2471" s="215">
        <f>IF(P2471="-",0,P2471/(1+'General inputs'!$H$30)^'MP Calculations'!$C$40)</f>
        <v>1054.4738621294809</v>
      </c>
    </row>
    <row r="2472" spans="3:17">
      <c r="C2472" s="159"/>
      <c r="D2472" s="165" t="s">
        <v>278</v>
      </c>
      <c r="E2472" s="162">
        <v>31939</v>
      </c>
      <c r="F2472" s="166" t="str">
        <f t="shared" si="120"/>
        <v>Date check - OK</v>
      </c>
      <c r="G2472" s="68"/>
      <c r="H2472" s="162" t="s">
        <v>279</v>
      </c>
      <c r="I2472" s="173">
        <v>150735.53351548137</v>
      </c>
      <c r="J2472" s="168">
        <f>IFERROR(MIN('MP Calculations'!$E$30/I2472,1),"-")</f>
        <v>0.24630200300931615</v>
      </c>
      <c r="K2472" s="12"/>
      <c r="L2472" s="159">
        <v>1.3990039999999999</v>
      </c>
      <c r="M2472" s="187" t="s">
        <v>280</v>
      </c>
      <c r="N2472" s="272">
        <v>192.78728599999999</v>
      </c>
      <c r="O2472" s="186">
        <f t="shared" si="121"/>
        <v>269.71018426314396</v>
      </c>
      <c r="P2472" s="186">
        <f t="shared" si="122"/>
        <v>66.430158616024102</v>
      </c>
      <c r="Q2472" s="215">
        <f>IF(P2472="-",0,P2472/(1+'General inputs'!$H$30)^'MP Calculations'!$C$40)</f>
        <v>147.56058097205587</v>
      </c>
    </row>
    <row r="2473" spans="3:17">
      <c r="C2473" s="159"/>
      <c r="D2473" s="165" t="s">
        <v>278</v>
      </c>
      <c r="E2473" s="162">
        <v>31939</v>
      </c>
      <c r="F2473" s="166" t="str">
        <f t="shared" si="120"/>
        <v>Date check - OK</v>
      </c>
      <c r="G2473" s="68"/>
      <c r="H2473" s="162" t="s">
        <v>279</v>
      </c>
      <c r="I2473" s="173">
        <v>150735.53351548137</v>
      </c>
      <c r="J2473" s="168">
        <f>IFERROR(MIN('MP Calculations'!$E$30/I2473,1),"-")</f>
        <v>0.24630200300931615</v>
      </c>
      <c r="K2473" s="12"/>
      <c r="L2473" s="159">
        <v>4.99871</v>
      </c>
      <c r="M2473" s="187" t="s">
        <v>280</v>
      </c>
      <c r="N2473" s="272">
        <v>192.78728599999999</v>
      </c>
      <c r="O2473" s="186">
        <f t="shared" si="121"/>
        <v>963.68773440105997</v>
      </c>
      <c r="P2473" s="186">
        <f t="shared" si="122"/>
        <v>237.35821925849095</v>
      </c>
      <c r="Q2473" s="215">
        <f>IF(P2473="-",0,P2473/(1+'General inputs'!$H$30)^'MP Calculations'!$C$40)</f>
        <v>527.2412028205963</v>
      </c>
    </row>
    <row r="2474" spans="3:17">
      <c r="C2474" s="159"/>
      <c r="D2474" s="165" t="s">
        <v>278</v>
      </c>
      <c r="E2474" s="162">
        <v>31939</v>
      </c>
      <c r="F2474" s="166" t="str">
        <f t="shared" si="120"/>
        <v>Date check - OK</v>
      </c>
      <c r="G2474" s="68"/>
      <c r="H2474" s="162" t="s">
        <v>279</v>
      </c>
      <c r="I2474" s="173">
        <v>150735.53351548137</v>
      </c>
      <c r="J2474" s="168">
        <f>IFERROR(MIN('MP Calculations'!$E$30/I2474,1),"-")</f>
        <v>0.24630200300931615</v>
      </c>
      <c r="K2474" s="12"/>
      <c r="L2474" s="159">
        <v>39.833123999999998</v>
      </c>
      <c r="M2474" s="187" t="s">
        <v>280</v>
      </c>
      <c r="N2474" s="272">
        <v>192.78728599999999</v>
      </c>
      <c r="O2474" s="186">
        <f t="shared" si="121"/>
        <v>7679.319868861463</v>
      </c>
      <c r="P2474" s="186">
        <f t="shared" si="122"/>
        <v>1891.4318654498175</v>
      </c>
      <c r="Q2474" s="215">
        <f>IF(P2474="-",0,P2474/(1+'General inputs'!$H$30)^'MP Calculations'!$C$40)</f>
        <v>4201.4168075087291</v>
      </c>
    </row>
    <row r="2475" spans="3:17">
      <c r="C2475" s="159"/>
      <c r="D2475" s="165" t="s">
        <v>278</v>
      </c>
      <c r="E2475" s="162">
        <v>31939</v>
      </c>
      <c r="F2475" s="166" t="str">
        <f t="shared" si="120"/>
        <v>Date check - OK</v>
      </c>
      <c r="G2475" s="68"/>
      <c r="H2475" s="162" t="s">
        <v>279</v>
      </c>
      <c r="I2475" s="173">
        <v>150735.53351548137</v>
      </c>
      <c r="J2475" s="168">
        <f>IFERROR(MIN('MP Calculations'!$E$30/I2475,1),"-")</f>
        <v>0.24630200300931615</v>
      </c>
      <c r="K2475" s="12"/>
      <c r="L2475" s="159">
        <v>10.397975000000001</v>
      </c>
      <c r="M2475" s="187" t="s">
        <v>280</v>
      </c>
      <c r="N2475" s="272">
        <v>192.78728599999999</v>
      </c>
      <c r="O2475" s="186">
        <f t="shared" si="121"/>
        <v>2004.5973801458501</v>
      </c>
      <c r="P2475" s="186">
        <f t="shared" si="122"/>
        <v>493.73634995715048</v>
      </c>
      <c r="Q2475" s="215">
        <f>IF(P2475="-",0,P2475/(1+'General inputs'!$H$30)^'MP Calculations'!$C$40)</f>
        <v>1096.7311258101572</v>
      </c>
    </row>
    <row r="2476" spans="3:17">
      <c r="C2476" s="159"/>
      <c r="D2476" s="165" t="s">
        <v>278</v>
      </c>
      <c r="E2476" s="162">
        <v>31939</v>
      </c>
      <c r="F2476" s="166" t="str">
        <f t="shared" si="120"/>
        <v>Date check - OK</v>
      </c>
      <c r="G2476" s="68"/>
      <c r="H2476" s="162" t="s">
        <v>279</v>
      </c>
      <c r="I2476" s="173">
        <v>150735.53351548137</v>
      </c>
      <c r="J2476" s="168">
        <f>IFERROR(MIN('MP Calculations'!$E$30/I2476,1),"-")</f>
        <v>0.24630200300931615</v>
      </c>
      <c r="K2476" s="12"/>
      <c r="L2476" s="159">
        <v>45.689968</v>
      </c>
      <c r="M2476" s="187" t="s">
        <v>280</v>
      </c>
      <c r="N2476" s="272">
        <v>192.78728599999999</v>
      </c>
      <c r="O2476" s="186">
        <f t="shared" si="121"/>
        <v>8808.4449281468478</v>
      </c>
      <c r="P2476" s="186">
        <f t="shared" si="122"/>
        <v>2169.5376291998205</v>
      </c>
      <c r="Q2476" s="215">
        <f>IF(P2476="-",0,P2476/(1+'General inputs'!$H$30)^'MP Calculations'!$C$40)</f>
        <v>4819.170082912302</v>
      </c>
    </row>
    <row r="2477" spans="3:17">
      <c r="C2477" s="159"/>
      <c r="D2477" s="165" t="s">
        <v>278</v>
      </c>
      <c r="E2477" s="162">
        <v>31939</v>
      </c>
      <c r="F2477" s="166" t="str">
        <f t="shared" si="120"/>
        <v>Date check - OK</v>
      </c>
      <c r="G2477" s="68"/>
      <c r="H2477" s="162" t="s">
        <v>279</v>
      </c>
      <c r="I2477" s="173">
        <v>150735.53351548137</v>
      </c>
      <c r="J2477" s="168">
        <f>IFERROR(MIN('MP Calculations'!$E$30/I2477,1),"-")</f>
        <v>0.24630200300931615</v>
      </c>
      <c r="K2477" s="12"/>
      <c r="L2477" s="159">
        <v>27.858312999999999</v>
      </c>
      <c r="M2477" s="187" t="s">
        <v>280</v>
      </c>
      <c r="N2477" s="272">
        <v>192.78728599999999</v>
      </c>
      <c r="O2477" s="186">
        <f t="shared" si="121"/>
        <v>5370.7285558085177</v>
      </c>
      <c r="P2477" s="186">
        <f t="shared" si="122"/>
        <v>1322.8212009149697</v>
      </c>
      <c r="Q2477" s="215">
        <f>IF(P2477="-",0,P2477/(1+'General inputs'!$H$30)^'MP Calculations'!$C$40)</f>
        <v>2938.3681899275321</v>
      </c>
    </row>
    <row r="2478" spans="3:17">
      <c r="C2478" s="159"/>
      <c r="D2478" s="165" t="s">
        <v>278</v>
      </c>
      <c r="E2478" s="162">
        <v>31939</v>
      </c>
      <c r="F2478" s="166" t="str">
        <f t="shared" si="120"/>
        <v>Date check - OK</v>
      </c>
      <c r="G2478" s="68"/>
      <c r="H2478" s="162" t="s">
        <v>279</v>
      </c>
      <c r="I2478" s="173">
        <v>150735.53351548137</v>
      </c>
      <c r="J2478" s="168">
        <f>IFERROR(MIN('MP Calculations'!$E$30/I2478,1),"-")</f>
        <v>0.24630200300931615</v>
      </c>
      <c r="K2478" s="12"/>
      <c r="L2478" s="159">
        <v>2.8991259999999999</v>
      </c>
      <c r="M2478" s="187" t="s">
        <v>280</v>
      </c>
      <c r="N2478" s="272">
        <v>192.78728599999999</v>
      </c>
      <c r="O2478" s="186">
        <f t="shared" si="121"/>
        <v>558.9146333120359</v>
      </c>
      <c r="P2478" s="186">
        <f t="shared" si="122"/>
        <v>137.66179369597191</v>
      </c>
      <c r="Q2478" s="215">
        <f>IF(P2478="-",0,P2478/(1+'General inputs'!$H$30)^'MP Calculations'!$C$40)</f>
        <v>305.78662882392933</v>
      </c>
    </row>
    <row r="2479" spans="3:17">
      <c r="C2479" s="159"/>
      <c r="D2479" s="165" t="s">
        <v>278</v>
      </c>
      <c r="E2479" s="162">
        <v>31939</v>
      </c>
      <c r="F2479" s="166" t="str">
        <f t="shared" si="120"/>
        <v>Date check - OK</v>
      </c>
      <c r="G2479" s="68"/>
      <c r="H2479" s="162" t="s">
        <v>279</v>
      </c>
      <c r="I2479" s="173">
        <v>150735.53351548137</v>
      </c>
      <c r="J2479" s="168">
        <f>IFERROR(MIN('MP Calculations'!$E$30/I2479,1),"-")</f>
        <v>0.24630200300931615</v>
      </c>
      <c r="K2479" s="12"/>
      <c r="L2479" s="159">
        <v>0.50027999999999995</v>
      </c>
      <c r="M2479" s="187" t="s">
        <v>280</v>
      </c>
      <c r="N2479" s="272">
        <v>192.78728599999999</v>
      </c>
      <c r="O2479" s="186">
        <f t="shared" si="121"/>
        <v>96.447623440079994</v>
      </c>
      <c r="P2479" s="186">
        <f t="shared" si="122"/>
        <v>23.755242838779974</v>
      </c>
      <c r="Q2479" s="215">
        <f>IF(P2479="-",0,P2479/(1+'General inputs'!$H$30)^'MP Calculations'!$C$40)</f>
        <v>52.767259742431129</v>
      </c>
    </row>
    <row r="2480" spans="3:17">
      <c r="C2480" s="159"/>
      <c r="D2480" s="165" t="s">
        <v>278</v>
      </c>
      <c r="E2480" s="162">
        <v>31939</v>
      </c>
      <c r="F2480" s="166" t="str">
        <f t="shared" si="120"/>
        <v>Date check - OK</v>
      </c>
      <c r="G2480" s="68"/>
      <c r="H2480" s="162" t="s">
        <v>279</v>
      </c>
      <c r="I2480" s="173">
        <v>150735.53351548137</v>
      </c>
      <c r="J2480" s="168">
        <f>IFERROR(MIN('MP Calculations'!$E$30/I2480,1),"-")</f>
        <v>0.24630200300931615</v>
      </c>
      <c r="K2480" s="12"/>
      <c r="L2480" s="159">
        <v>4.6260620000000001</v>
      </c>
      <c r="M2480" s="187" t="s">
        <v>280</v>
      </c>
      <c r="N2480" s="272">
        <v>192.78728599999999</v>
      </c>
      <c r="O2480" s="186">
        <f t="shared" si="121"/>
        <v>891.84593784773199</v>
      </c>
      <c r="P2480" s="186">
        <f t="shared" si="122"/>
        <v>219.66344086761848</v>
      </c>
      <c r="Q2480" s="215">
        <f>IF(P2480="-",0,P2480/(1+'General inputs'!$H$30)^'MP Calculations'!$C$40)</f>
        <v>487.93598612495089</v>
      </c>
    </row>
    <row r="2481" spans="3:17">
      <c r="C2481" s="159"/>
      <c r="D2481" s="165" t="s">
        <v>278</v>
      </c>
      <c r="E2481" s="162">
        <v>31957</v>
      </c>
      <c r="F2481" s="166" t="str">
        <f t="shared" si="120"/>
        <v>Date check - OK</v>
      </c>
      <c r="G2481" s="68"/>
      <c r="H2481" s="162" t="s">
        <v>279</v>
      </c>
      <c r="I2481" s="173">
        <v>150735.53351548137</v>
      </c>
      <c r="J2481" s="168">
        <f>IFERROR(MIN('MP Calculations'!$E$30/I2481,1),"-")</f>
        <v>0.24630200300931615</v>
      </c>
      <c r="K2481" s="12"/>
      <c r="L2481" s="159">
        <v>51.627946999999999</v>
      </c>
      <c r="M2481" s="187" t="s">
        <v>280</v>
      </c>
      <c r="N2481" s="272">
        <v>192.78728599999999</v>
      </c>
      <c r="O2481" s="186">
        <f t="shared" si="121"/>
        <v>9953.2117838818413</v>
      </c>
      <c r="P2481" s="186">
        <f t="shared" si="122"/>
        <v>2451.4959987460261</v>
      </c>
      <c r="Q2481" s="215">
        <f>IF(P2481="-",0,P2481/(1+'General inputs'!$H$30)^'MP Calculations'!$C$40)</f>
        <v>5445.4811092137752</v>
      </c>
    </row>
    <row r="2482" spans="3:17">
      <c r="C2482" s="159"/>
      <c r="D2482" s="165" t="s">
        <v>278</v>
      </c>
      <c r="E2482" s="162">
        <v>31957</v>
      </c>
      <c r="F2482" s="166" t="str">
        <f t="shared" si="120"/>
        <v>Date check - OK</v>
      </c>
      <c r="G2482" s="68"/>
      <c r="H2482" s="162" t="s">
        <v>279</v>
      </c>
      <c r="I2482" s="173">
        <v>150735.53351548137</v>
      </c>
      <c r="J2482" s="168">
        <f>IFERROR(MIN('MP Calculations'!$E$30/I2482,1),"-")</f>
        <v>0.24630200300931615</v>
      </c>
      <c r="K2482" s="12"/>
      <c r="L2482" s="159">
        <v>27.614965000000002</v>
      </c>
      <c r="M2482" s="187" t="s">
        <v>280</v>
      </c>
      <c r="N2482" s="272">
        <v>192.78728599999999</v>
      </c>
      <c r="O2482" s="186">
        <f t="shared" si="121"/>
        <v>5323.8141553349906</v>
      </c>
      <c r="P2482" s="186">
        <f t="shared" si="122"/>
        <v>1311.2660901083589</v>
      </c>
      <c r="Q2482" s="215">
        <f>IF(P2482="-",0,P2482/(1+'General inputs'!$H$30)^'MP Calculations'!$C$40)</f>
        <v>2912.7009493346623</v>
      </c>
    </row>
    <row r="2483" spans="3:17">
      <c r="C2483" s="159"/>
      <c r="D2483" s="165" t="s">
        <v>278</v>
      </c>
      <c r="E2483" s="162">
        <v>31957</v>
      </c>
      <c r="F2483" s="166" t="str">
        <f t="shared" si="120"/>
        <v>Date check - OK</v>
      </c>
      <c r="G2483" s="68"/>
      <c r="H2483" s="162" t="s">
        <v>279</v>
      </c>
      <c r="I2483" s="173">
        <v>150735.53351548137</v>
      </c>
      <c r="J2483" s="168">
        <f>IFERROR(MIN('MP Calculations'!$E$30/I2483,1),"-")</f>
        <v>0.24630200300931615</v>
      </c>
      <c r="K2483" s="12"/>
      <c r="L2483" s="159">
        <v>2.0002779999999998</v>
      </c>
      <c r="M2483" s="187" t="s">
        <v>280</v>
      </c>
      <c r="N2483" s="272">
        <v>192.78728599999999</v>
      </c>
      <c r="O2483" s="186">
        <f t="shared" si="121"/>
        <v>385.62816686550792</v>
      </c>
      <c r="P2483" s="186">
        <f t="shared" si="122"/>
        <v>94.980989915785401</v>
      </c>
      <c r="Q2483" s="215">
        <f>IF(P2483="-",0,P2483/(1+'General inputs'!$H$30)^'MP Calculations'!$C$40)</f>
        <v>210.98022863810391</v>
      </c>
    </row>
    <row r="2484" spans="3:17">
      <c r="C2484" s="159"/>
      <c r="D2484" s="165" t="s">
        <v>278</v>
      </c>
      <c r="E2484" s="162">
        <v>31957</v>
      </c>
      <c r="F2484" s="166" t="str">
        <f t="shared" si="120"/>
        <v>Date check - OK</v>
      </c>
      <c r="G2484" s="68"/>
      <c r="H2484" s="162" t="s">
        <v>279</v>
      </c>
      <c r="I2484" s="173">
        <v>150735.53351548137</v>
      </c>
      <c r="J2484" s="168">
        <f>IFERROR(MIN('MP Calculations'!$E$30/I2484,1),"-")</f>
        <v>0.24630200300931615</v>
      </c>
      <c r="K2484" s="12"/>
      <c r="L2484" s="159">
        <v>15.196542000000001</v>
      </c>
      <c r="M2484" s="187" t="s">
        <v>280</v>
      </c>
      <c r="N2484" s="272">
        <v>192.78728599999999</v>
      </c>
      <c r="O2484" s="186">
        <f t="shared" si="121"/>
        <v>2929.700088765012</v>
      </c>
      <c r="P2484" s="186">
        <f t="shared" si="122"/>
        <v>721.59100007939378</v>
      </c>
      <c r="Q2484" s="215">
        <f>IF(P2484="-",0,P2484/(1+'General inputs'!$H$30)^'MP Calculations'!$C$40)</f>
        <v>1602.8621549947306</v>
      </c>
    </row>
    <row r="2485" spans="3:17">
      <c r="C2485" s="159"/>
      <c r="D2485" s="165" t="s">
        <v>278</v>
      </c>
      <c r="E2485" s="162">
        <v>31957</v>
      </c>
      <c r="F2485" s="166" t="str">
        <f t="shared" si="120"/>
        <v>Date check - OK</v>
      </c>
      <c r="G2485" s="68"/>
      <c r="H2485" s="162" t="s">
        <v>279</v>
      </c>
      <c r="I2485" s="173">
        <v>150735.53351548137</v>
      </c>
      <c r="J2485" s="168">
        <f>IFERROR(MIN('MP Calculations'!$E$30/I2485,1),"-")</f>
        <v>0.24630200300931615</v>
      </c>
      <c r="K2485" s="12"/>
      <c r="L2485" s="159">
        <v>1.90029</v>
      </c>
      <c r="M2485" s="187" t="s">
        <v>280</v>
      </c>
      <c r="N2485" s="272">
        <v>192.78728599999999</v>
      </c>
      <c r="O2485" s="186">
        <f t="shared" si="121"/>
        <v>366.35175171293997</v>
      </c>
      <c r="P2485" s="186">
        <f t="shared" si="122"/>
        <v>90.233170252868788</v>
      </c>
      <c r="Q2485" s="215">
        <f>IF(P2485="-",0,P2485/(1+'General inputs'!$H$30)^'MP Calculations'!$C$40)</f>
        <v>200.43394902043744</v>
      </c>
    </row>
    <row r="2486" spans="3:17">
      <c r="C2486" s="159"/>
      <c r="D2486" s="165" t="s">
        <v>278</v>
      </c>
      <c r="E2486" s="162">
        <v>31957</v>
      </c>
      <c r="F2486" s="166" t="str">
        <f t="shared" si="120"/>
        <v>Date check - OK</v>
      </c>
      <c r="G2486" s="68"/>
      <c r="H2486" s="162" t="s">
        <v>279</v>
      </c>
      <c r="I2486" s="173">
        <v>150735.53351548137</v>
      </c>
      <c r="J2486" s="168">
        <f>IFERROR(MIN('MP Calculations'!$E$30/I2486,1),"-")</f>
        <v>0.24630200300931615</v>
      </c>
      <c r="K2486" s="12"/>
      <c r="L2486" s="159">
        <v>1.000173</v>
      </c>
      <c r="M2486" s="187" t="s">
        <v>280</v>
      </c>
      <c r="N2486" s="272">
        <v>192.78728599999999</v>
      </c>
      <c r="O2486" s="186">
        <f t="shared" si="121"/>
        <v>192.82063820047799</v>
      </c>
      <c r="P2486" s="186">
        <f t="shared" si="122"/>
        <v>47.492109410312388</v>
      </c>
      <c r="Q2486" s="215">
        <f>IF(P2486="-",0,P2486/(1+'General inputs'!$H$30)^'MP Calculations'!$C$40)</f>
        <v>105.49370048446183</v>
      </c>
    </row>
    <row r="2487" spans="3:17">
      <c r="C2487" s="159"/>
      <c r="D2487" s="165" t="s">
        <v>278</v>
      </c>
      <c r="E2487" s="162">
        <v>31958</v>
      </c>
      <c r="F2487" s="166" t="str">
        <f t="shared" si="120"/>
        <v>Date check - OK</v>
      </c>
      <c r="G2487" s="68"/>
      <c r="H2487" s="162" t="s">
        <v>279</v>
      </c>
      <c r="I2487" s="173">
        <v>150735.53351548137</v>
      </c>
      <c r="J2487" s="168">
        <f>IFERROR(MIN('MP Calculations'!$E$30/I2487,1),"-")</f>
        <v>0.24630200300931615</v>
      </c>
      <c r="K2487" s="12"/>
      <c r="L2487" s="159">
        <v>0.79915999999999998</v>
      </c>
      <c r="M2487" s="187" t="s">
        <v>280</v>
      </c>
      <c r="N2487" s="272">
        <v>192.78728599999999</v>
      </c>
      <c r="O2487" s="186">
        <f t="shared" si="121"/>
        <v>154.06788747976</v>
      </c>
      <c r="P2487" s="186">
        <f t="shared" si="122"/>
        <v>37.94722928567883</v>
      </c>
      <c r="Q2487" s="215">
        <f>IF(P2487="-",0,P2487/(1+'General inputs'!$H$30)^'MP Calculations'!$C$40)</f>
        <v>84.291763204128216</v>
      </c>
    </row>
    <row r="2488" spans="3:17">
      <c r="C2488" s="159"/>
      <c r="D2488" s="165" t="s">
        <v>278</v>
      </c>
      <c r="E2488" s="162">
        <v>31958</v>
      </c>
      <c r="F2488" s="166" t="str">
        <f t="shared" si="120"/>
        <v>Date check - OK</v>
      </c>
      <c r="G2488" s="68"/>
      <c r="H2488" s="162" t="s">
        <v>279</v>
      </c>
      <c r="I2488" s="173">
        <v>150735.53351548137</v>
      </c>
      <c r="J2488" s="168">
        <f>IFERROR(MIN('MP Calculations'!$E$30/I2488,1),"-")</f>
        <v>0.24630200300931615</v>
      </c>
      <c r="K2488" s="12"/>
      <c r="L2488" s="159">
        <v>17.826792000000001</v>
      </c>
      <c r="M2488" s="187" t="s">
        <v>280</v>
      </c>
      <c r="N2488" s="272">
        <v>192.78728599999999</v>
      </c>
      <c r="O2488" s="186">
        <f t="shared" si="121"/>
        <v>3436.7788477665122</v>
      </c>
      <c r="P2488" s="186">
        <f t="shared" si="122"/>
        <v>846.48551410494156</v>
      </c>
      <c r="Q2488" s="215">
        <f>IF(P2488="-",0,P2488/(1+'General inputs'!$H$30)^'MP Calculations'!$C$40)</f>
        <v>1880.2889658557076</v>
      </c>
    </row>
    <row r="2489" spans="3:17">
      <c r="C2489" s="159"/>
      <c r="D2489" s="165" t="s">
        <v>278</v>
      </c>
      <c r="E2489" s="162">
        <v>31958</v>
      </c>
      <c r="F2489" s="166" t="str">
        <f t="shared" si="120"/>
        <v>Date check - OK</v>
      </c>
      <c r="G2489" s="68"/>
      <c r="H2489" s="162" t="s">
        <v>279</v>
      </c>
      <c r="I2489" s="173">
        <v>150735.53351548137</v>
      </c>
      <c r="J2489" s="168">
        <f>IFERROR(MIN('MP Calculations'!$E$30/I2489,1),"-")</f>
        <v>0.24630200300931615</v>
      </c>
      <c r="K2489" s="12"/>
      <c r="L2489" s="159">
        <v>4.2772269999999999</v>
      </c>
      <c r="M2489" s="187" t="s">
        <v>280</v>
      </c>
      <c r="N2489" s="272">
        <v>192.78728599999999</v>
      </c>
      <c r="O2489" s="186">
        <f t="shared" si="121"/>
        <v>824.59498493592196</v>
      </c>
      <c r="P2489" s="186">
        <f t="shared" si="122"/>
        <v>203.09939646115447</v>
      </c>
      <c r="Q2489" s="215">
        <f>IF(P2489="-",0,P2489/(1+'General inputs'!$H$30)^'MP Calculations'!$C$40)</f>
        <v>451.14245639709657</v>
      </c>
    </row>
    <row r="2490" spans="3:17">
      <c r="C2490" s="159"/>
      <c r="D2490" s="165" t="s">
        <v>278</v>
      </c>
      <c r="E2490" s="162">
        <v>31958</v>
      </c>
      <c r="F2490" s="166" t="str">
        <f t="shared" si="120"/>
        <v>Date check - OK</v>
      </c>
      <c r="G2490" s="68"/>
      <c r="H2490" s="162" t="s">
        <v>279</v>
      </c>
      <c r="I2490" s="173">
        <v>150735.53351548137</v>
      </c>
      <c r="J2490" s="168">
        <f>IFERROR(MIN('MP Calculations'!$E$30/I2490,1),"-")</f>
        <v>0.24630200300931615</v>
      </c>
      <c r="K2490" s="12"/>
      <c r="L2490" s="159">
        <v>0.50009999999999999</v>
      </c>
      <c r="M2490" s="187" t="s">
        <v>280</v>
      </c>
      <c r="N2490" s="272">
        <v>192.78728599999999</v>
      </c>
      <c r="O2490" s="186">
        <f t="shared" si="121"/>
        <v>96.412921728599997</v>
      </c>
      <c r="P2490" s="186">
        <f t="shared" si="122"/>
        <v>23.746695737734598</v>
      </c>
      <c r="Q2490" s="215">
        <f>IF(P2490="-",0,P2490/(1+'General inputs'!$H$30)^'MP Calculations'!$C$40)</f>
        <v>52.748274160849533</v>
      </c>
    </row>
    <row r="2491" spans="3:17">
      <c r="C2491" s="159"/>
      <c r="D2491" s="165" t="s">
        <v>278</v>
      </c>
      <c r="E2491" s="162">
        <v>31958</v>
      </c>
      <c r="F2491" s="166" t="str">
        <f t="shared" si="120"/>
        <v>Date check - OK</v>
      </c>
      <c r="G2491" s="68"/>
      <c r="H2491" s="162" t="s">
        <v>279</v>
      </c>
      <c r="I2491" s="173">
        <v>150735.53351548137</v>
      </c>
      <c r="J2491" s="168">
        <f>IFERROR(MIN('MP Calculations'!$E$30/I2491,1),"-")</f>
        <v>0.24630200300931615</v>
      </c>
      <c r="K2491" s="12"/>
      <c r="L2491" s="159">
        <v>42.652701999999998</v>
      </c>
      <c r="M2491" s="187" t="s">
        <v>280</v>
      </c>
      <c r="N2491" s="272">
        <v>192.78728599999999</v>
      </c>
      <c r="O2491" s="186">
        <f t="shared" si="121"/>
        <v>8222.898659146771</v>
      </c>
      <c r="P2491" s="186">
        <f t="shared" si="122"/>
        <v>2025.3164102904698</v>
      </c>
      <c r="Q2491" s="215">
        <f>IF(P2491="-",0,P2491/(1+'General inputs'!$H$30)^'MP Calculations'!$C$40)</f>
        <v>4498.8130749790344</v>
      </c>
    </row>
    <row r="2492" spans="3:17">
      <c r="C2492" s="159"/>
      <c r="D2492" s="165" t="s">
        <v>315</v>
      </c>
      <c r="E2492" s="162">
        <v>31958</v>
      </c>
      <c r="F2492" s="166" t="str">
        <f t="shared" si="120"/>
        <v>Date check - OK</v>
      </c>
      <c r="G2492" s="68"/>
      <c r="H2492" s="162" t="s">
        <v>279</v>
      </c>
      <c r="I2492" s="173">
        <v>150735.53351548137</v>
      </c>
      <c r="J2492" s="168">
        <f>IFERROR(MIN('MP Calculations'!$E$30/I2492,1),"-")</f>
        <v>0.24630200300931615</v>
      </c>
      <c r="K2492" s="12"/>
      <c r="L2492" s="159">
        <v>1</v>
      </c>
      <c r="M2492" s="187" t="s">
        <v>284</v>
      </c>
      <c r="N2492" s="272">
        <v>17979.045402</v>
      </c>
      <c r="O2492" s="186">
        <f t="shared" si="121"/>
        <v>17979.045402</v>
      </c>
      <c r="P2492" s="186">
        <f t="shared" si="122"/>
        <v>4428.2748947080354</v>
      </c>
      <c r="Q2492" s="215">
        <f>IF(P2492="-",0,P2492/(1+'General inputs'!$H$30)^'MP Calculations'!$C$40)</f>
        <v>9836.4783372572965</v>
      </c>
    </row>
    <row r="2493" spans="3:17">
      <c r="C2493" s="159"/>
      <c r="D2493" s="165" t="s">
        <v>314</v>
      </c>
      <c r="E2493" s="162">
        <v>31958</v>
      </c>
      <c r="F2493" s="166" t="str">
        <f t="shared" si="120"/>
        <v>Date check - OK</v>
      </c>
      <c r="G2493" s="68"/>
      <c r="H2493" s="162" t="s">
        <v>279</v>
      </c>
      <c r="I2493" s="173">
        <v>150735.53351548137</v>
      </c>
      <c r="J2493" s="168">
        <f>IFERROR(MIN('MP Calculations'!$E$30/I2493,1),"-")</f>
        <v>0.24630200300931615</v>
      </c>
      <c r="K2493" s="12"/>
      <c r="L2493" s="159">
        <v>1</v>
      </c>
      <c r="M2493" s="187" t="s">
        <v>284</v>
      </c>
      <c r="N2493" s="272">
        <v>36096.391152999997</v>
      </c>
      <c r="O2493" s="186">
        <f t="shared" si="121"/>
        <v>36096.391152999997</v>
      </c>
      <c r="P2493" s="186">
        <f t="shared" si="122"/>
        <v>8890.6134423916574</v>
      </c>
      <c r="Q2493" s="215">
        <f>IF(P2493="-",0,P2493/(1+'General inputs'!$H$30)^'MP Calculations'!$C$40)</f>
        <v>19748.62189235882</v>
      </c>
    </row>
    <row r="2494" spans="3:17">
      <c r="C2494" s="159"/>
      <c r="D2494" s="165" t="s">
        <v>316</v>
      </c>
      <c r="E2494" s="162">
        <v>31958</v>
      </c>
      <c r="F2494" s="166" t="str">
        <f t="shared" si="120"/>
        <v>Date check - OK</v>
      </c>
      <c r="G2494" s="68"/>
      <c r="H2494" s="162" t="s">
        <v>279</v>
      </c>
      <c r="I2494" s="173">
        <v>150735.53351548137</v>
      </c>
      <c r="J2494" s="168">
        <f>IFERROR(MIN('MP Calculations'!$E$30/I2494,1),"-")</f>
        <v>0.24630200300931615</v>
      </c>
      <c r="K2494" s="12"/>
      <c r="L2494" s="159">
        <v>1</v>
      </c>
      <c r="M2494" s="187" t="s">
        <v>284</v>
      </c>
      <c r="N2494" s="272">
        <v>40107.101281000003</v>
      </c>
      <c r="O2494" s="186">
        <f t="shared" si="121"/>
        <v>40107.101281000003</v>
      </c>
      <c r="P2494" s="186">
        <f t="shared" si="122"/>
        <v>9878.4593804078104</v>
      </c>
      <c r="Q2494" s="215">
        <f>IF(P2494="-",0,P2494/(1+'General inputs'!$H$30)^'MP Calculations'!$C$40)</f>
        <v>21942.91321367124</v>
      </c>
    </row>
    <row r="2495" spans="3:17">
      <c r="C2495" s="159"/>
      <c r="D2495" s="165" t="s">
        <v>278</v>
      </c>
      <c r="E2495" s="162">
        <v>31968</v>
      </c>
      <c r="F2495" s="166" t="str">
        <f t="shared" si="120"/>
        <v>Date check - OK</v>
      </c>
      <c r="G2495" s="68"/>
      <c r="H2495" s="162" t="s">
        <v>279</v>
      </c>
      <c r="I2495" s="173">
        <v>150735.53351548137</v>
      </c>
      <c r="J2495" s="168">
        <f>IFERROR(MIN('MP Calculations'!$E$30/I2495,1),"-")</f>
        <v>0.24630200300931615</v>
      </c>
      <c r="K2495" s="12"/>
      <c r="L2495" s="159">
        <v>12.126834000000001</v>
      </c>
      <c r="M2495" s="187" t="s">
        <v>280</v>
      </c>
      <c r="N2495" s="272">
        <v>192.78728599999999</v>
      </c>
      <c r="O2495" s="186">
        <f t="shared" si="121"/>
        <v>2337.899414632524</v>
      </c>
      <c r="P2495" s="186">
        <f t="shared" si="122"/>
        <v>575.82930865829837</v>
      </c>
      <c r="Q2495" s="215">
        <f>IF(P2495="-",0,P2495/(1+'General inputs'!$H$30)^'MP Calculations'!$C$40)</f>
        <v>1279.0833124077417</v>
      </c>
    </row>
    <row r="2496" spans="3:17">
      <c r="C2496" s="159"/>
      <c r="D2496" s="165" t="s">
        <v>278</v>
      </c>
      <c r="E2496" s="162">
        <v>31968</v>
      </c>
      <c r="F2496" s="166" t="str">
        <f t="shared" si="120"/>
        <v>Date check - OK</v>
      </c>
      <c r="G2496" s="68"/>
      <c r="H2496" s="162" t="s">
        <v>279</v>
      </c>
      <c r="I2496" s="173">
        <v>150735.53351548137</v>
      </c>
      <c r="J2496" s="168">
        <f>IFERROR(MIN('MP Calculations'!$E$30/I2496,1),"-")</f>
        <v>0.24630200300931615</v>
      </c>
      <c r="K2496" s="12"/>
      <c r="L2496" s="159">
        <v>37.940798999999998</v>
      </c>
      <c r="M2496" s="187" t="s">
        <v>280</v>
      </c>
      <c r="N2496" s="272">
        <v>192.78728599999999</v>
      </c>
      <c r="O2496" s="186">
        <f t="shared" si="121"/>
        <v>7314.5036678815131</v>
      </c>
      <c r="P2496" s="186">
        <f t="shared" si="122"/>
        <v>1801.5769044182064</v>
      </c>
      <c r="Q2496" s="215">
        <f>IF(P2496="-",0,P2496/(1+'General inputs'!$H$30)^'MP Calculations'!$C$40)</f>
        <v>4001.8229704732767</v>
      </c>
    </row>
    <row r="2497" spans="3:17">
      <c r="C2497" s="159"/>
      <c r="D2497" s="165" t="s">
        <v>278</v>
      </c>
      <c r="E2497" s="162">
        <v>31968</v>
      </c>
      <c r="F2497" s="166" t="str">
        <f t="shared" si="120"/>
        <v>Date check - OK</v>
      </c>
      <c r="G2497" s="68"/>
      <c r="H2497" s="162" t="s">
        <v>279</v>
      </c>
      <c r="I2497" s="173">
        <v>150735.53351548137</v>
      </c>
      <c r="J2497" s="168">
        <f>IFERROR(MIN('MP Calculations'!$E$30/I2497,1),"-")</f>
        <v>0.24630200300931615</v>
      </c>
      <c r="K2497" s="12"/>
      <c r="L2497" s="159">
        <v>6.2734240000000003</v>
      </c>
      <c r="M2497" s="187" t="s">
        <v>280</v>
      </c>
      <c r="N2497" s="272">
        <v>192.78728599999999</v>
      </c>
      <c r="O2497" s="186">
        <f t="shared" si="121"/>
        <v>1209.436386887264</v>
      </c>
      <c r="P2497" s="186">
        <f t="shared" si="122"/>
        <v>297.88660460268335</v>
      </c>
      <c r="Q2497" s="215">
        <f>IF(P2497="-",0,P2497/(1+'General inputs'!$H$30)^'MP Calculations'!$C$40)</f>
        <v>661.69223971056465</v>
      </c>
    </row>
    <row r="2498" spans="3:17">
      <c r="C2498" s="159"/>
      <c r="D2498" s="165" t="s">
        <v>278</v>
      </c>
      <c r="E2498" s="162">
        <v>31968</v>
      </c>
      <c r="F2498" s="166" t="str">
        <f t="shared" ref="F2498:F2561" si="123">IF(E2498="","-",IF(OR(E2498&lt;$E$15,E2498&gt;$E$16),"ERROR - date outside of range","Date check - OK"))</f>
        <v>Date check - OK</v>
      </c>
      <c r="G2498" s="68"/>
      <c r="H2498" s="162" t="s">
        <v>279</v>
      </c>
      <c r="I2498" s="173">
        <v>150735.53351548137</v>
      </c>
      <c r="J2498" s="168">
        <f>IFERROR(MIN('MP Calculations'!$E$30/I2498,1),"-")</f>
        <v>0.24630200300931615</v>
      </c>
      <c r="K2498" s="12"/>
      <c r="L2498" s="159">
        <v>50.782938999999999</v>
      </c>
      <c r="M2498" s="187" t="s">
        <v>280</v>
      </c>
      <c r="N2498" s="272">
        <v>192.78728599999999</v>
      </c>
      <c r="O2498" s="186">
        <f t="shared" ref="O2498:O2561" si="124">IF(N2498="","-",L2498*N2498)</f>
        <v>9790.3049849135532</v>
      </c>
      <c r="P2498" s="186">
        <f t="shared" ref="P2498:P2561" si="125">IF(O2498="-","-",IF(OR(E2498&lt;$E$15,E2498&gt;$E$16),0,O2498*J2498))</f>
        <v>2411.3717278563008</v>
      </c>
      <c r="Q2498" s="215">
        <f>IF(P2498="-",0,P2498/(1+'General inputs'!$H$30)^'MP Calculations'!$C$40)</f>
        <v>5356.3535074299098</v>
      </c>
    </row>
    <row r="2499" spans="3:17">
      <c r="C2499" s="159"/>
      <c r="D2499" s="165" t="s">
        <v>278</v>
      </c>
      <c r="E2499" s="162">
        <v>31968</v>
      </c>
      <c r="F2499" s="166" t="str">
        <f t="shared" si="123"/>
        <v>Date check - OK</v>
      </c>
      <c r="G2499" s="68"/>
      <c r="H2499" s="162" t="s">
        <v>279</v>
      </c>
      <c r="I2499" s="173">
        <v>150735.53351548137</v>
      </c>
      <c r="J2499" s="168">
        <f>IFERROR(MIN('MP Calculations'!$E$30/I2499,1),"-")</f>
        <v>0.24630200300931615</v>
      </c>
      <c r="K2499" s="12"/>
      <c r="L2499" s="159">
        <v>4.6110480000000003</v>
      </c>
      <c r="M2499" s="187" t="s">
        <v>280</v>
      </c>
      <c r="N2499" s="272">
        <v>192.78728599999999</v>
      </c>
      <c r="O2499" s="186">
        <f t="shared" si="124"/>
        <v>888.95142953572804</v>
      </c>
      <c r="P2499" s="186">
        <f t="shared" si="125"/>
        <v>218.95051767264479</v>
      </c>
      <c r="Q2499" s="215">
        <f>IF(P2499="-",0,P2499/(1+'General inputs'!$H$30)^'MP Calculations'!$C$40)</f>
        <v>486.3523776701399</v>
      </c>
    </row>
    <row r="2500" spans="3:17">
      <c r="C2500" s="159"/>
      <c r="D2500" s="165" t="s">
        <v>278</v>
      </c>
      <c r="E2500" s="162">
        <v>31968</v>
      </c>
      <c r="F2500" s="166" t="str">
        <f t="shared" si="123"/>
        <v>Date check - OK</v>
      </c>
      <c r="G2500" s="68"/>
      <c r="H2500" s="162" t="s">
        <v>279</v>
      </c>
      <c r="I2500" s="173">
        <v>150735.53351548137</v>
      </c>
      <c r="J2500" s="168">
        <f>IFERROR(MIN('MP Calculations'!$E$30/I2500,1),"-")</f>
        <v>0.24630200300931615</v>
      </c>
      <c r="K2500" s="12"/>
      <c r="L2500" s="159">
        <v>2.1399629999999998</v>
      </c>
      <c r="M2500" s="187" t="s">
        <v>280</v>
      </c>
      <c r="N2500" s="272">
        <v>192.78728599999999</v>
      </c>
      <c r="O2500" s="186">
        <f t="shared" si="124"/>
        <v>412.55765891041796</v>
      </c>
      <c r="P2500" s="186">
        <f t="shared" si="125"/>
        <v>101.61377774647019</v>
      </c>
      <c r="Q2500" s="215">
        <f>IF(P2500="-",0,P2500/(1+'General inputs'!$H$30)^'MP Calculations'!$C$40)</f>
        <v>225.71356732268356</v>
      </c>
    </row>
    <row r="2501" spans="3:17">
      <c r="C2501" s="159"/>
      <c r="D2501" s="165" t="s">
        <v>278</v>
      </c>
      <c r="E2501" s="162">
        <v>31968</v>
      </c>
      <c r="F2501" s="166" t="str">
        <f t="shared" si="123"/>
        <v>Date check - OK</v>
      </c>
      <c r="G2501" s="68"/>
      <c r="H2501" s="162" t="s">
        <v>279</v>
      </c>
      <c r="I2501" s="173">
        <v>150735.53351548137</v>
      </c>
      <c r="J2501" s="168">
        <f>IFERROR(MIN('MP Calculations'!$E$30/I2501,1),"-")</f>
        <v>0.24630200300931615</v>
      </c>
      <c r="K2501" s="12"/>
      <c r="L2501" s="159">
        <v>16.660663</v>
      </c>
      <c r="M2501" s="187" t="s">
        <v>280</v>
      </c>
      <c r="N2501" s="272">
        <v>192.78728599999999</v>
      </c>
      <c r="O2501" s="186">
        <f t="shared" si="124"/>
        <v>3211.9640027306177</v>
      </c>
      <c r="P2501" s="186">
        <f t="shared" si="125"/>
        <v>791.11316746637181</v>
      </c>
      <c r="Q2501" s="215">
        <f>IF(P2501="-",0,P2501/(1+'General inputs'!$H$30)^'MP Calculations'!$C$40)</f>
        <v>1757.2909810548329</v>
      </c>
    </row>
    <row r="2502" spans="3:17">
      <c r="C2502" s="159"/>
      <c r="D2502" s="165" t="s">
        <v>278</v>
      </c>
      <c r="E2502" s="162">
        <v>31968</v>
      </c>
      <c r="F2502" s="166" t="str">
        <f t="shared" si="123"/>
        <v>Date check - OK</v>
      </c>
      <c r="G2502" s="68"/>
      <c r="H2502" s="162" t="s">
        <v>279</v>
      </c>
      <c r="I2502" s="173">
        <v>150735.53351548137</v>
      </c>
      <c r="J2502" s="168">
        <f>IFERROR(MIN('MP Calculations'!$E$30/I2502,1),"-")</f>
        <v>0.24630200300931615</v>
      </c>
      <c r="K2502" s="12"/>
      <c r="L2502" s="159">
        <v>0.80031099999999999</v>
      </c>
      <c r="M2502" s="187" t="s">
        <v>280</v>
      </c>
      <c r="N2502" s="272">
        <v>192.78728599999999</v>
      </c>
      <c r="O2502" s="186">
        <f t="shared" si="124"/>
        <v>154.28978564594598</v>
      </c>
      <c r="P2502" s="186">
        <f t="shared" si="125"/>
        <v>38.001883248474535</v>
      </c>
      <c r="Q2502" s="215">
        <f>IF(P2502="-",0,P2502/(1+'General inputs'!$H$30)^'MP Calculations'!$C$40)</f>
        <v>84.413165450797152</v>
      </c>
    </row>
    <row r="2503" spans="3:17">
      <c r="C2503" s="159"/>
      <c r="D2503" s="165" t="s">
        <v>289</v>
      </c>
      <c r="E2503" s="162">
        <v>32007</v>
      </c>
      <c r="F2503" s="166" t="str">
        <f t="shared" si="123"/>
        <v>Date check - OK</v>
      </c>
      <c r="G2503" s="68"/>
      <c r="H2503" s="162" t="s">
        <v>279</v>
      </c>
      <c r="I2503" s="173">
        <v>150735.53351548137</v>
      </c>
      <c r="J2503" s="168">
        <f>IFERROR(MIN('MP Calculations'!$E$30/I2503,1),"-")</f>
        <v>0.24630200300931615</v>
      </c>
      <c r="K2503" s="12"/>
      <c r="L2503" s="159">
        <v>12.683946000000001</v>
      </c>
      <c r="M2503" s="187" t="s">
        <v>280</v>
      </c>
      <c r="N2503" s="272">
        <v>315.45229399999999</v>
      </c>
      <c r="O2503" s="186">
        <f t="shared" si="124"/>
        <v>4001.1798626721243</v>
      </c>
      <c r="P2503" s="186">
        <f t="shared" si="125"/>
        <v>985.49861457668476</v>
      </c>
      <c r="Q2503" s="215">
        <f>IF(P2503="-",0,P2503/(1+'General inputs'!$H$30)^'MP Calculations'!$C$40)</f>
        <v>2189.0772375638103</v>
      </c>
    </row>
    <row r="2504" spans="3:17">
      <c r="C2504" s="159"/>
      <c r="D2504" s="165" t="s">
        <v>291</v>
      </c>
      <c r="E2504" s="162">
        <v>32007</v>
      </c>
      <c r="F2504" s="166" t="str">
        <f t="shared" si="123"/>
        <v>Date check - OK</v>
      </c>
      <c r="G2504" s="68"/>
      <c r="H2504" s="162" t="s">
        <v>279</v>
      </c>
      <c r="I2504" s="173">
        <v>150735.53351548137</v>
      </c>
      <c r="J2504" s="168">
        <f>IFERROR(MIN('MP Calculations'!$E$30/I2504,1),"-")</f>
        <v>0.24630200300931615</v>
      </c>
      <c r="K2504" s="12"/>
      <c r="L2504" s="159">
        <v>35.369764000000004</v>
      </c>
      <c r="M2504" s="187" t="s">
        <v>280</v>
      </c>
      <c r="N2504" s="272">
        <v>297.51652200000001</v>
      </c>
      <c r="O2504" s="186">
        <f t="shared" si="124"/>
        <v>10523.089169240809</v>
      </c>
      <c r="P2504" s="186">
        <f t="shared" si="125"/>
        <v>2591.8579402296518</v>
      </c>
      <c r="Q2504" s="215">
        <f>IF(P2504="-",0,P2504/(1+'General inputs'!$H$30)^'MP Calculations'!$C$40)</f>
        <v>5757.2655466318347</v>
      </c>
    </row>
    <row r="2505" spans="3:17">
      <c r="C2505" s="159"/>
      <c r="D2505" s="165" t="s">
        <v>291</v>
      </c>
      <c r="E2505" s="162">
        <v>32007</v>
      </c>
      <c r="F2505" s="166" t="str">
        <f t="shared" si="123"/>
        <v>Date check - OK</v>
      </c>
      <c r="G2505" s="68"/>
      <c r="H2505" s="162" t="s">
        <v>279</v>
      </c>
      <c r="I2505" s="173">
        <v>150735.53351548137</v>
      </c>
      <c r="J2505" s="168">
        <f>IFERROR(MIN('MP Calculations'!$E$30/I2505,1),"-")</f>
        <v>0.24630200300931615</v>
      </c>
      <c r="K2505" s="12"/>
      <c r="L2505" s="159">
        <v>0.69195499999999999</v>
      </c>
      <c r="M2505" s="187" t="s">
        <v>280</v>
      </c>
      <c r="N2505" s="272">
        <v>297.51652200000001</v>
      </c>
      <c r="O2505" s="186">
        <f t="shared" si="124"/>
        <v>205.86804498051001</v>
      </c>
      <c r="P2505" s="186">
        <f t="shared" si="125"/>
        <v>50.705711834311607</v>
      </c>
      <c r="Q2505" s="215">
        <f>IF(P2505="-",0,P2505/(1+'General inputs'!$H$30)^'MP Calculations'!$C$40)</f>
        <v>112.6320402171649</v>
      </c>
    </row>
    <row r="2506" spans="3:17">
      <c r="C2506" s="159"/>
      <c r="D2506" s="165" t="s">
        <v>291</v>
      </c>
      <c r="E2506" s="162">
        <v>32007</v>
      </c>
      <c r="F2506" s="166" t="str">
        <f t="shared" si="123"/>
        <v>Date check - OK</v>
      </c>
      <c r="G2506" s="68"/>
      <c r="H2506" s="162" t="s">
        <v>279</v>
      </c>
      <c r="I2506" s="173">
        <v>150735.53351548137</v>
      </c>
      <c r="J2506" s="168">
        <f>IFERROR(MIN('MP Calculations'!$E$30/I2506,1),"-")</f>
        <v>0.24630200300931615</v>
      </c>
      <c r="K2506" s="12"/>
      <c r="L2506" s="159">
        <v>0.78958200000000001</v>
      </c>
      <c r="M2506" s="187" t="s">
        <v>280</v>
      </c>
      <c r="N2506" s="272">
        <v>297.51652200000001</v>
      </c>
      <c r="O2506" s="186">
        <f t="shared" si="124"/>
        <v>234.913690473804</v>
      </c>
      <c r="P2506" s="186">
        <f t="shared" si="125"/>
        <v>57.859712498008435</v>
      </c>
      <c r="Q2506" s="215">
        <f>IF(P2506="-",0,P2506/(1+'General inputs'!$H$30)^'MP Calculations'!$C$40)</f>
        <v>128.52314323727626</v>
      </c>
    </row>
    <row r="2507" spans="3:17">
      <c r="C2507" s="159"/>
      <c r="D2507" s="165" t="s">
        <v>278</v>
      </c>
      <c r="E2507" s="162">
        <v>32007</v>
      </c>
      <c r="F2507" s="166" t="str">
        <f t="shared" si="123"/>
        <v>Date check - OK</v>
      </c>
      <c r="G2507" s="68"/>
      <c r="H2507" s="162" t="s">
        <v>279</v>
      </c>
      <c r="I2507" s="173">
        <v>150735.53351548137</v>
      </c>
      <c r="J2507" s="168">
        <f>IFERROR(MIN('MP Calculations'!$E$30/I2507,1),"-")</f>
        <v>0.24630200300931615</v>
      </c>
      <c r="K2507" s="12"/>
      <c r="L2507" s="159">
        <v>12.815896</v>
      </c>
      <c r="M2507" s="187" t="s">
        <v>280</v>
      </c>
      <c r="N2507" s="272">
        <v>192.78728599999999</v>
      </c>
      <c r="O2507" s="186">
        <f t="shared" si="124"/>
        <v>2470.7418074982561</v>
      </c>
      <c r="P2507" s="186">
        <f t="shared" si="125"/>
        <v>608.54865610567867</v>
      </c>
      <c r="Q2507" s="215">
        <f>IF(P2507="-",0,P2507/(1+'General inputs'!$H$30)^'MP Calculations'!$C$40)</f>
        <v>1351.7624391620375</v>
      </c>
    </row>
    <row r="2508" spans="3:17">
      <c r="C2508" s="159"/>
      <c r="D2508" s="165" t="s">
        <v>278</v>
      </c>
      <c r="E2508" s="162">
        <v>32007</v>
      </c>
      <c r="F2508" s="166" t="str">
        <f t="shared" si="123"/>
        <v>Date check - OK</v>
      </c>
      <c r="G2508" s="68"/>
      <c r="H2508" s="162" t="s">
        <v>279</v>
      </c>
      <c r="I2508" s="173">
        <v>150735.53351548137</v>
      </c>
      <c r="J2508" s="168">
        <f>IFERROR(MIN('MP Calculations'!$E$30/I2508,1),"-")</f>
        <v>0.24630200300931615</v>
      </c>
      <c r="K2508" s="12"/>
      <c r="L2508" s="159">
        <v>0.700403</v>
      </c>
      <c r="M2508" s="187" t="s">
        <v>280</v>
      </c>
      <c r="N2508" s="272">
        <v>192.78728599999999</v>
      </c>
      <c r="O2508" s="186">
        <f t="shared" si="124"/>
        <v>135.02879347625799</v>
      </c>
      <c r="P2508" s="186">
        <f t="shared" si="125"/>
        <v>33.257862297133627</v>
      </c>
      <c r="Q2508" s="215">
        <f>IF(P2508="-",0,P2508/(1+'General inputs'!$H$30)^'MP Calculations'!$C$40)</f>
        <v>73.875323869389121</v>
      </c>
    </row>
    <row r="2509" spans="3:17">
      <c r="C2509" s="159"/>
      <c r="D2509" s="165" t="s">
        <v>282</v>
      </c>
      <c r="E2509" s="162">
        <v>32007</v>
      </c>
      <c r="F2509" s="166" t="str">
        <f t="shared" si="123"/>
        <v>Date check - OK</v>
      </c>
      <c r="G2509" s="68"/>
      <c r="H2509" s="162" t="s">
        <v>279</v>
      </c>
      <c r="I2509" s="173">
        <v>150735.53351548137</v>
      </c>
      <c r="J2509" s="168">
        <f>IFERROR(MIN('MP Calculations'!$E$30/I2509,1),"-")</f>
        <v>0.24630200300931615</v>
      </c>
      <c r="K2509" s="12"/>
      <c r="L2509" s="159">
        <v>12.896655000000001</v>
      </c>
      <c r="M2509" s="187" t="s">
        <v>280</v>
      </c>
      <c r="N2509" s="272">
        <v>237.97403299999999</v>
      </c>
      <c r="O2509" s="186">
        <f t="shared" si="124"/>
        <v>3069.069002559615</v>
      </c>
      <c r="P2509" s="186">
        <f t="shared" si="125"/>
        <v>755.91784270423716</v>
      </c>
      <c r="Q2509" s="215">
        <f>IF(P2509="-",0,P2509/(1+'General inputs'!$H$30)^'MP Calculations'!$C$40)</f>
        <v>1679.1119931132323</v>
      </c>
    </row>
    <row r="2510" spans="3:17">
      <c r="C2510" s="159"/>
      <c r="D2510" s="165" t="s">
        <v>278</v>
      </c>
      <c r="E2510" s="162">
        <v>32007</v>
      </c>
      <c r="F2510" s="166" t="str">
        <f t="shared" si="123"/>
        <v>Date check - OK</v>
      </c>
      <c r="G2510" s="68"/>
      <c r="H2510" s="162" t="s">
        <v>279</v>
      </c>
      <c r="I2510" s="173">
        <v>150735.53351548137</v>
      </c>
      <c r="J2510" s="168">
        <f>IFERROR(MIN('MP Calculations'!$E$30/I2510,1),"-")</f>
        <v>0.24630200300931615</v>
      </c>
      <c r="K2510" s="12"/>
      <c r="L2510" s="159">
        <v>42.904983000000001</v>
      </c>
      <c r="M2510" s="187" t="s">
        <v>280</v>
      </c>
      <c r="N2510" s="272">
        <v>192.78728599999999</v>
      </c>
      <c r="O2510" s="186">
        <f t="shared" si="124"/>
        <v>8271.5352284461387</v>
      </c>
      <c r="P2510" s="186">
        <f t="shared" si="125"/>
        <v>2037.2956947284054</v>
      </c>
      <c r="Q2510" s="215">
        <f>IF(P2510="-",0,P2510/(1+'General inputs'!$H$30)^'MP Calculations'!$C$40)</f>
        <v>4525.4225277956184</v>
      </c>
    </row>
    <row r="2511" spans="3:17">
      <c r="C2511" s="159"/>
      <c r="D2511" s="165" t="s">
        <v>278</v>
      </c>
      <c r="E2511" s="162">
        <v>32007</v>
      </c>
      <c r="F2511" s="166" t="str">
        <f t="shared" si="123"/>
        <v>Date check - OK</v>
      </c>
      <c r="G2511" s="68"/>
      <c r="H2511" s="162" t="s">
        <v>279</v>
      </c>
      <c r="I2511" s="173">
        <v>150735.53351548137</v>
      </c>
      <c r="J2511" s="168">
        <f>IFERROR(MIN('MP Calculations'!$E$30/I2511,1),"-")</f>
        <v>0.24630200300931615</v>
      </c>
      <c r="K2511" s="12"/>
      <c r="L2511" s="159">
        <v>60.586129999999997</v>
      </c>
      <c r="M2511" s="187" t="s">
        <v>280</v>
      </c>
      <c r="N2511" s="272">
        <v>192.78728599999999</v>
      </c>
      <c r="O2511" s="186">
        <f t="shared" si="124"/>
        <v>11680.23557194318</v>
      </c>
      <c r="P2511" s="186">
        <f t="shared" si="125"/>
        <v>2876.8654169902707</v>
      </c>
      <c r="Q2511" s="215">
        <f>IF(P2511="-",0,P2511/(1+'General inputs'!$H$30)^'MP Calculations'!$C$40)</f>
        <v>6390.3495212654889</v>
      </c>
    </row>
    <row r="2512" spans="3:17">
      <c r="C2512" s="159"/>
      <c r="D2512" s="165" t="s">
        <v>291</v>
      </c>
      <c r="E2512" s="162">
        <v>32007</v>
      </c>
      <c r="F2512" s="166" t="str">
        <f t="shared" si="123"/>
        <v>Date check - OK</v>
      </c>
      <c r="G2512" s="68"/>
      <c r="H2512" s="162" t="s">
        <v>279</v>
      </c>
      <c r="I2512" s="173">
        <v>150735.53351548137</v>
      </c>
      <c r="J2512" s="168">
        <f>IFERROR(MIN('MP Calculations'!$E$30/I2512,1),"-")</f>
        <v>0.24630200300931615</v>
      </c>
      <c r="K2512" s="12"/>
      <c r="L2512" s="159">
        <v>4.2341100000000003</v>
      </c>
      <c r="M2512" s="187" t="s">
        <v>280</v>
      </c>
      <c r="N2512" s="272">
        <v>297.51652200000001</v>
      </c>
      <c r="O2512" s="186">
        <f t="shared" si="124"/>
        <v>1259.7176809654202</v>
      </c>
      <c r="P2512" s="186">
        <f t="shared" si="125"/>
        <v>310.2709880480337</v>
      </c>
      <c r="Q2512" s="215">
        <f>IF(P2512="-",0,P2512/(1+'General inputs'!$H$30)^'MP Calculations'!$C$40)</f>
        <v>689.20153449848635</v>
      </c>
    </row>
    <row r="2513" spans="3:17">
      <c r="C2513" s="159"/>
      <c r="D2513" s="165" t="s">
        <v>289</v>
      </c>
      <c r="E2513" s="162">
        <v>32007</v>
      </c>
      <c r="F2513" s="166" t="str">
        <f t="shared" si="123"/>
        <v>Date check - OK</v>
      </c>
      <c r="G2513" s="68"/>
      <c r="H2513" s="162" t="s">
        <v>279</v>
      </c>
      <c r="I2513" s="173">
        <v>150735.53351548137</v>
      </c>
      <c r="J2513" s="168">
        <f>IFERROR(MIN('MP Calculations'!$E$30/I2513,1),"-")</f>
        <v>0.24630200300931615</v>
      </c>
      <c r="K2513" s="12"/>
      <c r="L2513" s="159">
        <v>3.3787859999999998</v>
      </c>
      <c r="M2513" s="187" t="s">
        <v>280</v>
      </c>
      <c r="N2513" s="272">
        <v>315.45229399999999</v>
      </c>
      <c r="O2513" s="186">
        <f t="shared" si="124"/>
        <v>1065.8457946350838</v>
      </c>
      <c r="P2513" s="186">
        <f t="shared" si="125"/>
        <v>262.5199541176774</v>
      </c>
      <c r="Q2513" s="215">
        <f>IF(P2513="-",0,P2513/(1+'General inputs'!$H$30)^'MP Calculations'!$C$40)</f>
        <v>583.13268782437854</v>
      </c>
    </row>
    <row r="2514" spans="3:17">
      <c r="C2514" s="159"/>
      <c r="D2514" s="165" t="s">
        <v>278</v>
      </c>
      <c r="E2514" s="162">
        <v>32007</v>
      </c>
      <c r="F2514" s="166" t="str">
        <f t="shared" si="123"/>
        <v>Date check - OK</v>
      </c>
      <c r="G2514" s="68"/>
      <c r="H2514" s="162" t="s">
        <v>279</v>
      </c>
      <c r="I2514" s="173">
        <v>150735.53351548137</v>
      </c>
      <c r="J2514" s="168">
        <f>IFERROR(MIN('MP Calculations'!$E$30/I2514,1),"-")</f>
        <v>0.24630200300931615</v>
      </c>
      <c r="K2514" s="12"/>
      <c r="L2514" s="159">
        <v>17.659185999999998</v>
      </c>
      <c r="M2514" s="187" t="s">
        <v>280</v>
      </c>
      <c r="N2514" s="272">
        <v>192.78728599999999</v>
      </c>
      <c r="O2514" s="186">
        <f t="shared" si="124"/>
        <v>3404.4665419091957</v>
      </c>
      <c r="P2514" s="186">
        <f t="shared" si="125"/>
        <v>838.52692845043487</v>
      </c>
      <c r="Q2514" s="215">
        <f>IF(P2514="-",0,P2514/(1+'General inputs'!$H$30)^'MP Calculations'!$C$40)</f>
        <v>1862.6106470414634</v>
      </c>
    </row>
    <row r="2515" spans="3:17">
      <c r="C2515" s="159"/>
      <c r="D2515" s="165" t="s">
        <v>289</v>
      </c>
      <c r="E2515" s="162">
        <v>32007</v>
      </c>
      <c r="F2515" s="166" t="str">
        <f t="shared" si="123"/>
        <v>Date check - OK</v>
      </c>
      <c r="G2515" s="68"/>
      <c r="H2515" s="162" t="s">
        <v>279</v>
      </c>
      <c r="I2515" s="173">
        <v>150735.53351548137</v>
      </c>
      <c r="J2515" s="168">
        <f>IFERROR(MIN('MP Calculations'!$E$30/I2515,1),"-")</f>
        <v>0.24630200300931615</v>
      </c>
      <c r="K2515" s="12"/>
      <c r="L2515" s="159">
        <v>19.937861000000002</v>
      </c>
      <c r="M2515" s="187" t="s">
        <v>280</v>
      </c>
      <c r="N2515" s="272">
        <v>315.45229399999999</v>
      </c>
      <c r="O2515" s="186">
        <f t="shared" si="124"/>
        <v>6289.443989903134</v>
      </c>
      <c r="P2515" s="186">
        <f t="shared" si="125"/>
        <v>1549.1026525280472</v>
      </c>
      <c r="Q2515" s="215">
        <f>IF(P2515="-",0,P2515/(1+'General inputs'!$H$30)^'MP Calculations'!$C$40)</f>
        <v>3441.0046905601162</v>
      </c>
    </row>
    <row r="2516" spans="3:17">
      <c r="C2516" s="159"/>
      <c r="D2516" s="165" t="s">
        <v>282</v>
      </c>
      <c r="E2516" s="162">
        <v>32007</v>
      </c>
      <c r="F2516" s="166" t="str">
        <f t="shared" si="123"/>
        <v>Date check - OK</v>
      </c>
      <c r="G2516" s="68"/>
      <c r="H2516" s="162" t="s">
        <v>279</v>
      </c>
      <c r="I2516" s="173">
        <v>150735.53351548137</v>
      </c>
      <c r="J2516" s="168">
        <f>IFERROR(MIN('MP Calculations'!$E$30/I2516,1),"-")</f>
        <v>0.24630200300931615</v>
      </c>
      <c r="K2516" s="12"/>
      <c r="L2516" s="159">
        <v>0.56441600000000003</v>
      </c>
      <c r="M2516" s="187" t="s">
        <v>280</v>
      </c>
      <c r="N2516" s="272">
        <v>237.97403299999999</v>
      </c>
      <c r="O2516" s="186">
        <f t="shared" si="124"/>
        <v>134.31635180972799</v>
      </c>
      <c r="P2516" s="186">
        <f t="shared" si="125"/>
        <v>33.082386487639994</v>
      </c>
      <c r="Q2516" s="215">
        <f>IF(P2516="-",0,P2516/(1+'General inputs'!$H$30)^'MP Calculations'!$C$40)</f>
        <v>73.485541383017392</v>
      </c>
    </row>
    <row r="2517" spans="3:17">
      <c r="C2517" s="159"/>
      <c r="D2517" s="165" t="s">
        <v>291</v>
      </c>
      <c r="E2517" s="162">
        <v>32007</v>
      </c>
      <c r="F2517" s="166" t="str">
        <f t="shared" si="123"/>
        <v>Date check - OK</v>
      </c>
      <c r="G2517" s="68"/>
      <c r="H2517" s="162" t="s">
        <v>279</v>
      </c>
      <c r="I2517" s="173">
        <v>150735.53351548137</v>
      </c>
      <c r="J2517" s="168">
        <f>IFERROR(MIN('MP Calculations'!$E$30/I2517,1),"-")</f>
        <v>0.24630200300931615</v>
      </c>
      <c r="K2517" s="12"/>
      <c r="L2517" s="159">
        <v>1.008896</v>
      </c>
      <c r="M2517" s="187" t="s">
        <v>280</v>
      </c>
      <c r="N2517" s="272">
        <v>297.51652200000001</v>
      </c>
      <c r="O2517" s="186">
        <f t="shared" si="124"/>
        <v>300.16322897971202</v>
      </c>
      <c r="P2517" s="186">
        <f t="shared" si="125"/>
        <v>73.93080452744708</v>
      </c>
      <c r="Q2517" s="215">
        <f>IF(P2517="-",0,P2517/(1+'General inputs'!$H$30)^'MP Calculations'!$C$40)</f>
        <v>164.22168326977447</v>
      </c>
    </row>
    <row r="2518" spans="3:17">
      <c r="C2518" s="159"/>
      <c r="D2518" s="165" t="s">
        <v>291</v>
      </c>
      <c r="E2518" s="162">
        <v>32007</v>
      </c>
      <c r="F2518" s="166" t="str">
        <f t="shared" si="123"/>
        <v>Date check - OK</v>
      </c>
      <c r="G2518" s="68"/>
      <c r="H2518" s="162" t="s">
        <v>279</v>
      </c>
      <c r="I2518" s="173">
        <v>150735.53351548137</v>
      </c>
      <c r="J2518" s="168">
        <f>IFERROR(MIN('MP Calculations'!$E$30/I2518,1),"-")</f>
        <v>0.24630200300931615</v>
      </c>
      <c r="K2518" s="12"/>
      <c r="L2518" s="159">
        <v>4.6237329999999996</v>
      </c>
      <c r="M2518" s="187" t="s">
        <v>280</v>
      </c>
      <c r="N2518" s="272">
        <v>297.51652200000001</v>
      </c>
      <c r="O2518" s="186">
        <f t="shared" si="124"/>
        <v>1375.636960816626</v>
      </c>
      <c r="P2518" s="186">
        <f t="shared" si="125"/>
        <v>338.82213886278316</v>
      </c>
      <c r="Q2518" s="215">
        <f>IF(P2518="-",0,P2518/(1+'General inputs'!$H$30)^'MP Calculations'!$C$40)</f>
        <v>752.62189189966477</v>
      </c>
    </row>
    <row r="2519" spans="3:17">
      <c r="C2519" s="159"/>
      <c r="D2519" s="165" t="s">
        <v>291</v>
      </c>
      <c r="E2519" s="162">
        <v>32007</v>
      </c>
      <c r="F2519" s="166" t="str">
        <f t="shared" si="123"/>
        <v>Date check - OK</v>
      </c>
      <c r="G2519" s="68"/>
      <c r="H2519" s="162" t="s">
        <v>279</v>
      </c>
      <c r="I2519" s="173">
        <v>150735.53351548137</v>
      </c>
      <c r="J2519" s="168">
        <f>IFERROR(MIN('MP Calculations'!$E$30/I2519,1),"-")</f>
        <v>0.24630200300931615</v>
      </c>
      <c r="K2519" s="12"/>
      <c r="L2519" s="159">
        <v>21.320982000000001</v>
      </c>
      <c r="M2519" s="187" t="s">
        <v>280</v>
      </c>
      <c r="N2519" s="272">
        <v>297.51652200000001</v>
      </c>
      <c r="O2519" s="186">
        <f t="shared" si="124"/>
        <v>6343.3444102646044</v>
      </c>
      <c r="P2519" s="186">
        <f t="shared" si="125"/>
        <v>1562.3784340261213</v>
      </c>
      <c r="Q2519" s="215">
        <f>IF(P2519="-",0,P2519/(1+'General inputs'!$H$30)^'MP Calculations'!$C$40)</f>
        <v>3470.4940380421399</v>
      </c>
    </row>
    <row r="2520" spans="3:17">
      <c r="C2520" s="159"/>
      <c r="D2520" s="165" t="s">
        <v>282</v>
      </c>
      <c r="E2520" s="162">
        <v>32007</v>
      </c>
      <c r="F2520" s="166" t="str">
        <f t="shared" si="123"/>
        <v>Date check - OK</v>
      </c>
      <c r="G2520" s="68"/>
      <c r="H2520" s="162" t="s">
        <v>279</v>
      </c>
      <c r="I2520" s="173">
        <v>150735.53351548137</v>
      </c>
      <c r="J2520" s="168">
        <f>IFERROR(MIN('MP Calculations'!$E$30/I2520,1),"-")</f>
        <v>0.24630200300931615</v>
      </c>
      <c r="K2520" s="12"/>
      <c r="L2520" s="159">
        <v>5.0990690000000001</v>
      </c>
      <c r="M2520" s="187" t="s">
        <v>280</v>
      </c>
      <c r="N2520" s="272">
        <v>237.97403299999999</v>
      </c>
      <c r="O2520" s="186">
        <f t="shared" si="124"/>
        <v>1213.446014475277</v>
      </c>
      <c r="P2520" s="186">
        <f t="shared" si="125"/>
        <v>298.87418390893237</v>
      </c>
      <c r="Q2520" s="215">
        <f>IF(P2520="-",0,P2520/(1+'General inputs'!$H$30)^'MP Calculations'!$C$40)</f>
        <v>663.88593876566415</v>
      </c>
    </row>
    <row r="2521" spans="3:17">
      <c r="C2521" s="159"/>
      <c r="D2521" s="165" t="s">
        <v>282</v>
      </c>
      <c r="E2521" s="162">
        <v>32007</v>
      </c>
      <c r="F2521" s="166" t="str">
        <f t="shared" si="123"/>
        <v>Date check - OK</v>
      </c>
      <c r="G2521" s="68"/>
      <c r="H2521" s="162" t="s">
        <v>279</v>
      </c>
      <c r="I2521" s="173">
        <v>150735.53351548137</v>
      </c>
      <c r="J2521" s="168">
        <f>IFERROR(MIN('MP Calculations'!$E$30/I2521,1),"-")</f>
        <v>0.24630200300931615</v>
      </c>
      <c r="K2521" s="12"/>
      <c r="L2521" s="159">
        <v>2.5993789999999999</v>
      </c>
      <c r="M2521" s="187" t="s">
        <v>280</v>
      </c>
      <c r="N2521" s="272">
        <v>237.97403299999999</v>
      </c>
      <c r="O2521" s="186">
        <f t="shared" si="124"/>
        <v>618.58470392550691</v>
      </c>
      <c r="P2521" s="186">
        <f t="shared" si="125"/>
        <v>152.35865160777715</v>
      </c>
      <c r="Q2521" s="215">
        <f>IF(P2521="-",0,P2521/(1+'General inputs'!$H$30)^'MP Calculations'!$C$40)</f>
        <v>338.43259771984907</v>
      </c>
    </row>
    <row r="2522" spans="3:17">
      <c r="C2522" s="159"/>
      <c r="D2522" s="165" t="s">
        <v>278</v>
      </c>
      <c r="E2522" s="162">
        <v>32007</v>
      </c>
      <c r="F2522" s="166" t="str">
        <f t="shared" si="123"/>
        <v>Date check - OK</v>
      </c>
      <c r="G2522" s="68"/>
      <c r="H2522" s="162" t="s">
        <v>279</v>
      </c>
      <c r="I2522" s="173">
        <v>150735.53351548137</v>
      </c>
      <c r="J2522" s="168">
        <f>IFERROR(MIN('MP Calculations'!$E$30/I2522,1),"-")</f>
        <v>0.24630200300931615</v>
      </c>
      <c r="K2522" s="12"/>
      <c r="L2522" s="159">
        <v>6.2983140000000004</v>
      </c>
      <c r="M2522" s="187" t="s">
        <v>280</v>
      </c>
      <c r="N2522" s="272">
        <v>192.78728599999999</v>
      </c>
      <c r="O2522" s="186">
        <f t="shared" si="124"/>
        <v>1214.234862435804</v>
      </c>
      <c r="P2522" s="186">
        <f t="shared" si="125"/>
        <v>299.06847874168</v>
      </c>
      <c r="Q2522" s="215">
        <f>IF(P2522="-",0,P2522/(1+'General inputs'!$H$30)^'MP Calculations'!$C$40)</f>
        <v>664.31752374148562</v>
      </c>
    </row>
    <row r="2523" spans="3:17">
      <c r="C2523" s="159"/>
      <c r="D2523" s="165" t="s">
        <v>278</v>
      </c>
      <c r="E2523" s="162">
        <v>32007</v>
      </c>
      <c r="F2523" s="166" t="str">
        <f t="shared" si="123"/>
        <v>Date check - OK</v>
      </c>
      <c r="G2523" s="68"/>
      <c r="H2523" s="162" t="s">
        <v>279</v>
      </c>
      <c r="I2523" s="173">
        <v>150735.53351548137</v>
      </c>
      <c r="J2523" s="168">
        <f>IFERROR(MIN('MP Calculations'!$E$30/I2523,1),"-")</f>
        <v>0.24630200300931615</v>
      </c>
      <c r="K2523" s="12"/>
      <c r="L2523" s="159">
        <v>0.69921999999999995</v>
      </c>
      <c r="M2523" s="187" t="s">
        <v>280</v>
      </c>
      <c r="N2523" s="272">
        <v>192.78728599999999</v>
      </c>
      <c r="O2523" s="186">
        <f t="shared" si="124"/>
        <v>134.80072611691998</v>
      </c>
      <c r="P2523" s="186">
        <f t="shared" si="125"/>
        <v>33.201688849707629</v>
      </c>
      <c r="Q2523" s="215">
        <f>IF(P2523="-",0,P2523/(1+'General inputs'!$H$30)^'MP Calculations'!$C$40)</f>
        <v>73.750546408216778</v>
      </c>
    </row>
    <row r="2524" spans="3:17">
      <c r="C2524" s="159"/>
      <c r="D2524" s="165" t="s">
        <v>278</v>
      </c>
      <c r="E2524" s="162">
        <v>32007</v>
      </c>
      <c r="F2524" s="166" t="str">
        <f t="shared" si="123"/>
        <v>Date check - OK</v>
      </c>
      <c r="G2524" s="68"/>
      <c r="H2524" s="162" t="s">
        <v>279</v>
      </c>
      <c r="I2524" s="173">
        <v>150735.53351548137</v>
      </c>
      <c r="J2524" s="168">
        <f>IFERROR(MIN('MP Calculations'!$E$30/I2524,1),"-")</f>
        <v>0.24630200300931615</v>
      </c>
      <c r="K2524" s="12"/>
      <c r="L2524" s="159">
        <v>0.236072</v>
      </c>
      <c r="M2524" s="187" t="s">
        <v>280</v>
      </c>
      <c r="N2524" s="272">
        <v>192.78728599999999</v>
      </c>
      <c r="O2524" s="186">
        <f t="shared" si="124"/>
        <v>45.511680180592002</v>
      </c>
      <c r="P2524" s="186">
        <f t="shared" si="125"/>
        <v>11.209617988799206</v>
      </c>
      <c r="Q2524" s="215">
        <f>IF(P2524="-",0,P2524/(1+'General inputs'!$H$30)^'MP Calculations'!$C$40)</f>
        <v>24.899801195161114</v>
      </c>
    </row>
    <row r="2525" spans="3:17">
      <c r="C2525" s="159"/>
      <c r="D2525" s="165" t="s">
        <v>291</v>
      </c>
      <c r="E2525" s="162">
        <v>32007</v>
      </c>
      <c r="F2525" s="166" t="str">
        <f t="shared" si="123"/>
        <v>Date check - OK</v>
      </c>
      <c r="G2525" s="68"/>
      <c r="H2525" s="162" t="s">
        <v>279</v>
      </c>
      <c r="I2525" s="173">
        <v>150735.53351548137</v>
      </c>
      <c r="J2525" s="168">
        <f>IFERROR(MIN('MP Calculations'!$E$30/I2525,1),"-")</f>
        <v>0.24630200300931615</v>
      </c>
      <c r="K2525" s="12"/>
      <c r="L2525" s="159">
        <v>8.9092979999999997</v>
      </c>
      <c r="M2525" s="187" t="s">
        <v>280</v>
      </c>
      <c r="N2525" s="272">
        <v>297.51652200000001</v>
      </c>
      <c r="O2525" s="186">
        <f t="shared" si="124"/>
        <v>2650.6633544215561</v>
      </c>
      <c r="P2525" s="186">
        <f t="shared" si="125"/>
        <v>652.8636934974221</v>
      </c>
      <c r="Q2525" s="215">
        <f>IF(P2525="-",0,P2525/(1+'General inputs'!$H$30)^'MP Calculations'!$C$40)</f>
        <v>1450.1989445017475</v>
      </c>
    </row>
    <row r="2526" spans="3:17">
      <c r="C2526" s="159"/>
      <c r="D2526" s="165" t="s">
        <v>278</v>
      </c>
      <c r="E2526" s="162">
        <v>32008</v>
      </c>
      <c r="F2526" s="166" t="str">
        <f t="shared" si="123"/>
        <v>Date check - OK</v>
      </c>
      <c r="G2526" s="68"/>
      <c r="H2526" s="162" t="s">
        <v>279</v>
      </c>
      <c r="I2526" s="173">
        <v>150735.53351548137</v>
      </c>
      <c r="J2526" s="168">
        <f>IFERROR(MIN('MP Calculations'!$E$30/I2526,1),"-")</f>
        <v>0.24630200300931615</v>
      </c>
      <c r="K2526" s="12"/>
      <c r="L2526" s="159">
        <v>26.699587999999999</v>
      </c>
      <c r="M2526" s="187" t="s">
        <v>280</v>
      </c>
      <c r="N2526" s="272">
        <v>192.78728599999999</v>
      </c>
      <c r="O2526" s="186">
        <f t="shared" si="124"/>
        <v>5147.3411078381678</v>
      </c>
      <c r="P2526" s="186">
        <f t="shared" si="125"/>
        <v>1267.8004250327331</v>
      </c>
      <c r="Q2526" s="215">
        <f>IF(P2526="-",0,P2526/(1+'General inputs'!$H$30)^'MP Calculations'!$C$40)</f>
        <v>2816.15114538238</v>
      </c>
    </row>
    <row r="2527" spans="3:17">
      <c r="C2527" s="159"/>
      <c r="D2527" s="165" t="s">
        <v>278</v>
      </c>
      <c r="E2527" s="162">
        <v>32008</v>
      </c>
      <c r="F2527" s="166" t="str">
        <f t="shared" si="123"/>
        <v>Date check - OK</v>
      </c>
      <c r="G2527" s="68"/>
      <c r="H2527" s="162" t="s">
        <v>279</v>
      </c>
      <c r="I2527" s="173">
        <v>150735.53351548137</v>
      </c>
      <c r="J2527" s="168">
        <f>IFERROR(MIN('MP Calculations'!$E$30/I2527,1),"-")</f>
        <v>0.24630200300931615</v>
      </c>
      <c r="K2527" s="12"/>
      <c r="L2527" s="159">
        <v>54.331895000000003</v>
      </c>
      <c r="M2527" s="187" t="s">
        <v>280</v>
      </c>
      <c r="N2527" s="272">
        <v>192.78728599999999</v>
      </c>
      <c r="O2527" s="186">
        <f t="shared" si="124"/>
        <v>10474.498580286971</v>
      </c>
      <c r="P2527" s="186">
        <f t="shared" si="125"/>
        <v>2579.8899808429192</v>
      </c>
      <c r="Q2527" s="215">
        <f>IF(P2527="-",0,P2527/(1+'General inputs'!$H$30)^'MP Calculations'!$C$40)</f>
        <v>5730.6812500269752</v>
      </c>
    </row>
    <row r="2528" spans="3:17">
      <c r="C2528" s="159"/>
      <c r="D2528" s="165" t="s">
        <v>278</v>
      </c>
      <c r="E2528" s="162">
        <v>32008</v>
      </c>
      <c r="F2528" s="166" t="str">
        <f t="shared" si="123"/>
        <v>Date check - OK</v>
      </c>
      <c r="G2528" s="68"/>
      <c r="H2528" s="162" t="s">
        <v>279</v>
      </c>
      <c r="I2528" s="173">
        <v>150735.53351548137</v>
      </c>
      <c r="J2528" s="168">
        <f>IFERROR(MIN('MP Calculations'!$E$30/I2528,1),"-")</f>
        <v>0.24630200300931615</v>
      </c>
      <c r="K2528" s="12"/>
      <c r="L2528" s="159">
        <v>108.30829900000001</v>
      </c>
      <c r="M2528" s="187" t="s">
        <v>280</v>
      </c>
      <c r="N2528" s="272">
        <v>192.78728599999999</v>
      </c>
      <c r="O2528" s="186">
        <f t="shared" si="124"/>
        <v>20880.463015486515</v>
      </c>
      <c r="P2528" s="186">
        <f t="shared" si="125"/>
        <v>5142.8998644762742</v>
      </c>
      <c r="Q2528" s="215">
        <f>IF(P2528="-",0,P2528/(1+'General inputs'!$H$30)^'MP Calculations'!$C$40)</f>
        <v>11423.866925709392</v>
      </c>
    </row>
    <row r="2529" spans="3:17">
      <c r="C2529" s="159"/>
      <c r="D2529" s="165" t="s">
        <v>278</v>
      </c>
      <c r="E2529" s="162">
        <v>32008</v>
      </c>
      <c r="F2529" s="166" t="str">
        <f t="shared" si="123"/>
        <v>Date check - OK</v>
      </c>
      <c r="G2529" s="68"/>
      <c r="H2529" s="162" t="s">
        <v>279</v>
      </c>
      <c r="I2529" s="173">
        <v>150735.53351548137</v>
      </c>
      <c r="J2529" s="168">
        <f>IFERROR(MIN('MP Calculations'!$E$30/I2529,1),"-")</f>
        <v>0.24630200300931615</v>
      </c>
      <c r="K2529" s="12"/>
      <c r="L2529" s="159">
        <v>4.9994160000000001</v>
      </c>
      <c r="M2529" s="187" t="s">
        <v>280</v>
      </c>
      <c r="N2529" s="272">
        <v>192.78728599999999</v>
      </c>
      <c r="O2529" s="186">
        <f t="shared" si="124"/>
        <v>963.82384222497603</v>
      </c>
      <c r="P2529" s="186">
        <f t="shared" si="125"/>
        <v>237.39174288814669</v>
      </c>
      <c r="Q2529" s="215">
        <f>IF(P2529="-",0,P2529/(1+'General inputs'!$H$30)^'MP Calculations'!$C$40)</f>
        <v>527.31566849057742</v>
      </c>
    </row>
    <row r="2530" spans="3:17">
      <c r="C2530" s="159"/>
      <c r="D2530" s="165" t="s">
        <v>282</v>
      </c>
      <c r="E2530" s="162">
        <v>32008</v>
      </c>
      <c r="F2530" s="166" t="str">
        <f t="shared" si="123"/>
        <v>Date check - OK</v>
      </c>
      <c r="G2530" s="68"/>
      <c r="H2530" s="162" t="s">
        <v>279</v>
      </c>
      <c r="I2530" s="173">
        <v>150735.53351548137</v>
      </c>
      <c r="J2530" s="168">
        <f>IFERROR(MIN('MP Calculations'!$E$30/I2530,1),"-")</f>
        <v>0.24630200300931615</v>
      </c>
      <c r="K2530" s="12"/>
      <c r="L2530" s="159">
        <v>1.499223</v>
      </c>
      <c r="M2530" s="187" t="s">
        <v>280</v>
      </c>
      <c r="N2530" s="272">
        <v>237.97403299999999</v>
      </c>
      <c r="O2530" s="186">
        <f t="shared" si="124"/>
        <v>356.77614367635897</v>
      </c>
      <c r="P2530" s="186">
        <f t="shared" si="125"/>
        <v>87.874678813426783</v>
      </c>
      <c r="Q2530" s="215">
        <f>IF(P2530="-",0,P2530/(1+'General inputs'!$H$30)^'MP Calculations'!$C$40)</f>
        <v>195.19505791627358</v>
      </c>
    </row>
    <row r="2531" spans="3:17">
      <c r="C2531" s="159"/>
      <c r="D2531" s="165" t="s">
        <v>278</v>
      </c>
      <c r="E2531" s="162">
        <v>32008</v>
      </c>
      <c r="F2531" s="166" t="str">
        <f t="shared" si="123"/>
        <v>Date check - OK</v>
      </c>
      <c r="G2531" s="68"/>
      <c r="H2531" s="162" t="s">
        <v>279</v>
      </c>
      <c r="I2531" s="173">
        <v>150735.53351548137</v>
      </c>
      <c r="J2531" s="168">
        <f>IFERROR(MIN('MP Calculations'!$E$30/I2531,1),"-")</f>
        <v>0.24630200300931615</v>
      </c>
      <c r="K2531" s="12"/>
      <c r="L2531" s="159">
        <v>183.75275300000001</v>
      </c>
      <c r="M2531" s="187" t="s">
        <v>280</v>
      </c>
      <c r="N2531" s="272">
        <v>192.78728599999999</v>
      </c>
      <c r="O2531" s="186">
        <f t="shared" si="124"/>
        <v>35425.194545898361</v>
      </c>
      <c r="P2531" s="186">
        <f t="shared" si="125"/>
        <v>8725.2963736494676</v>
      </c>
      <c r="Q2531" s="215">
        <f>IF(P2531="-",0,P2531/(1+'General inputs'!$H$30)^'MP Calculations'!$C$40)</f>
        <v>19381.404905128711</v>
      </c>
    </row>
    <row r="2532" spans="3:17">
      <c r="C2532" s="159"/>
      <c r="D2532" s="165" t="s">
        <v>278</v>
      </c>
      <c r="E2532" s="162">
        <v>32008</v>
      </c>
      <c r="F2532" s="166" t="str">
        <f t="shared" si="123"/>
        <v>Date check - OK</v>
      </c>
      <c r="G2532" s="68"/>
      <c r="H2532" s="162" t="s">
        <v>279</v>
      </c>
      <c r="I2532" s="173">
        <v>150735.53351548137</v>
      </c>
      <c r="J2532" s="168">
        <f>IFERROR(MIN('MP Calculations'!$E$30/I2532,1),"-")</f>
        <v>0.24630200300931615</v>
      </c>
      <c r="K2532" s="12"/>
      <c r="L2532" s="159">
        <v>50.749063999999997</v>
      </c>
      <c r="M2532" s="187" t="s">
        <v>280</v>
      </c>
      <c r="N2532" s="272">
        <v>192.78728599999999</v>
      </c>
      <c r="O2532" s="186">
        <f t="shared" si="124"/>
        <v>9783.7743156003035</v>
      </c>
      <c r="P2532" s="186">
        <f t="shared" si="125"/>
        <v>2409.763210923456</v>
      </c>
      <c r="Q2532" s="215">
        <f>IF(P2532="-",0,P2532/(1+'General inputs'!$H$30)^'MP Calculations'!$C$40)</f>
        <v>5352.7805264517083</v>
      </c>
    </row>
    <row r="2533" spans="3:17">
      <c r="C2533" s="159"/>
      <c r="D2533" s="165" t="s">
        <v>278</v>
      </c>
      <c r="E2533" s="162">
        <v>32008</v>
      </c>
      <c r="F2533" s="166" t="str">
        <f t="shared" si="123"/>
        <v>Date check - OK</v>
      </c>
      <c r="G2533" s="68"/>
      <c r="H2533" s="162" t="s">
        <v>279</v>
      </c>
      <c r="I2533" s="173">
        <v>150735.53351548137</v>
      </c>
      <c r="J2533" s="168">
        <f>IFERROR(MIN('MP Calculations'!$E$30/I2533,1),"-")</f>
        <v>0.24630200300931615</v>
      </c>
      <c r="K2533" s="12"/>
      <c r="L2533" s="159">
        <v>10.802776</v>
      </c>
      <c r="M2533" s="187" t="s">
        <v>280</v>
      </c>
      <c r="N2533" s="272">
        <v>192.78728599999999</v>
      </c>
      <c r="O2533" s="186">
        <f t="shared" si="124"/>
        <v>2082.6378663059359</v>
      </c>
      <c r="P2533" s="186">
        <f t="shared" si="125"/>
        <v>512.95787801420033</v>
      </c>
      <c r="Q2533" s="215">
        <f>IF(P2533="-",0,P2533/(1+'General inputs'!$H$30)^'MP Calculations'!$C$40)</f>
        <v>1139.4276947535402</v>
      </c>
    </row>
    <row r="2534" spans="3:17">
      <c r="C2534" s="159"/>
      <c r="D2534" s="165" t="s">
        <v>278</v>
      </c>
      <c r="E2534" s="162">
        <v>32008</v>
      </c>
      <c r="F2534" s="166" t="str">
        <f t="shared" si="123"/>
        <v>Date check - OK</v>
      </c>
      <c r="G2534" s="68"/>
      <c r="H2534" s="162" t="s">
        <v>279</v>
      </c>
      <c r="I2534" s="173">
        <v>150735.53351548137</v>
      </c>
      <c r="J2534" s="168">
        <f>IFERROR(MIN('MP Calculations'!$E$30/I2534,1),"-")</f>
        <v>0.24630200300931615</v>
      </c>
      <c r="K2534" s="12"/>
      <c r="L2534" s="159">
        <v>0.501386</v>
      </c>
      <c r="M2534" s="187" t="s">
        <v>280</v>
      </c>
      <c r="N2534" s="272">
        <v>192.78728599999999</v>
      </c>
      <c r="O2534" s="186">
        <f t="shared" si="124"/>
        <v>96.660846178396</v>
      </c>
      <c r="P2534" s="186">
        <f t="shared" si="125"/>
        <v>23.807760026314337</v>
      </c>
      <c r="Q2534" s="215">
        <f>IF(P2534="-",0,P2534/(1+'General inputs'!$H$30)^'MP Calculations'!$C$40)</f>
        <v>52.883915593704671</v>
      </c>
    </row>
    <row r="2535" spans="3:17">
      <c r="C2535" s="159"/>
      <c r="D2535" s="165" t="s">
        <v>278</v>
      </c>
      <c r="E2535" s="162">
        <v>32035</v>
      </c>
      <c r="F2535" s="166" t="str">
        <f t="shared" si="123"/>
        <v>Date check - OK</v>
      </c>
      <c r="G2535" s="68"/>
      <c r="H2535" s="162" t="s">
        <v>279</v>
      </c>
      <c r="I2535" s="173">
        <v>150735.53351548137</v>
      </c>
      <c r="J2535" s="168">
        <f>IFERROR(MIN('MP Calculations'!$E$30/I2535,1),"-")</f>
        <v>0.24630200300931615</v>
      </c>
      <c r="K2535" s="12"/>
      <c r="L2535" s="159">
        <v>52.342967999999999</v>
      </c>
      <c r="M2535" s="187" t="s">
        <v>280</v>
      </c>
      <c r="N2535" s="272">
        <v>192.78728599999999</v>
      </c>
      <c r="O2535" s="186">
        <f t="shared" si="124"/>
        <v>10091.058741904848</v>
      </c>
      <c r="P2535" s="186">
        <f t="shared" si="125"/>
        <v>2485.4479806158338</v>
      </c>
      <c r="Q2535" s="215">
        <f>IF(P2535="-",0,P2535/(1+'General inputs'!$H$30)^'MP Calculations'!$C$40)</f>
        <v>5520.8982732584964</v>
      </c>
    </row>
    <row r="2536" spans="3:17">
      <c r="C2536" s="159"/>
      <c r="D2536" s="165" t="s">
        <v>278</v>
      </c>
      <c r="E2536" s="162">
        <v>32035</v>
      </c>
      <c r="F2536" s="166" t="str">
        <f t="shared" si="123"/>
        <v>Date check - OK</v>
      </c>
      <c r="G2536" s="68"/>
      <c r="H2536" s="162" t="s">
        <v>279</v>
      </c>
      <c r="I2536" s="173">
        <v>150735.53351548137</v>
      </c>
      <c r="J2536" s="168">
        <f>IFERROR(MIN('MP Calculations'!$E$30/I2536,1),"-")</f>
        <v>0.24630200300931615</v>
      </c>
      <c r="K2536" s="12"/>
      <c r="L2536" s="159">
        <v>2.1989770000000002</v>
      </c>
      <c r="M2536" s="187" t="s">
        <v>280</v>
      </c>
      <c r="N2536" s="272">
        <v>192.78728599999999</v>
      </c>
      <c r="O2536" s="186">
        <f t="shared" si="124"/>
        <v>423.93480780642204</v>
      </c>
      <c r="P2536" s="186">
        <f t="shared" si="125"/>
        <v>104.41599230809122</v>
      </c>
      <c r="Q2536" s="215">
        <f>IF(P2536="-",0,P2536/(1+'General inputs'!$H$30)^'MP Calculations'!$C$40)</f>
        <v>231.93809571966096</v>
      </c>
    </row>
    <row r="2537" spans="3:17">
      <c r="C2537" s="159"/>
      <c r="D2537" s="165" t="s">
        <v>278</v>
      </c>
      <c r="E2537" s="162">
        <v>32035</v>
      </c>
      <c r="F2537" s="166" t="str">
        <f t="shared" si="123"/>
        <v>Date check - OK</v>
      </c>
      <c r="G2537" s="68"/>
      <c r="H2537" s="162" t="s">
        <v>279</v>
      </c>
      <c r="I2537" s="173">
        <v>150735.53351548137</v>
      </c>
      <c r="J2537" s="168">
        <f>IFERROR(MIN('MP Calculations'!$E$30/I2537,1),"-")</f>
        <v>0.24630200300931615</v>
      </c>
      <c r="K2537" s="12"/>
      <c r="L2537" s="159">
        <v>3.579914</v>
      </c>
      <c r="M2537" s="187" t="s">
        <v>280</v>
      </c>
      <c r="N2537" s="272">
        <v>192.78728599999999</v>
      </c>
      <c r="O2537" s="186">
        <f t="shared" si="124"/>
        <v>690.16190417340397</v>
      </c>
      <c r="P2537" s="186">
        <f t="shared" si="125"/>
        <v>169.98825939863312</v>
      </c>
      <c r="Q2537" s="215">
        <f>IF(P2537="-",0,P2537/(1+'General inputs'!$H$30)^'MP Calculations'!$C$40)</f>
        <v>377.59305167819139</v>
      </c>
    </row>
    <row r="2538" spans="3:17">
      <c r="C2538" s="159"/>
      <c r="D2538" s="165" t="s">
        <v>278</v>
      </c>
      <c r="E2538" s="162">
        <v>32084</v>
      </c>
      <c r="F2538" s="166" t="str">
        <f t="shared" si="123"/>
        <v>Date check - OK</v>
      </c>
      <c r="G2538" s="68"/>
      <c r="H2538" s="162" t="s">
        <v>279</v>
      </c>
      <c r="I2538" s="173">
        <v>150735.53351548137</v>
      </c>
      <c r="J2538" s="168">
        <f>IFERROR(MIN('MP Calculations'!$E$30/I2538,1),"-")</f>
        <v>0.24630200300931615</v>
      </c>
      <c r="K2538" s="12"/>
      <c r="L2538" s="159">
        <v>0.69923500000000005</v>
      </c>
      <c r="M2538" s="187" t="s">
        <v>280</v>
      </c>
      <c r="N2538" s="272">
        <v>192.78728599999999</v>
      </c>
      <c r="O2538" s="186">
        <f t="shared" si="124"/>
        <v>134.80361792620999</v>
      </c>
      <c r="P2538" s="186">
        <f t="shared" si="125"/>
        <v>33.202401108128079</v>
      </c>
      <c r="Q2538" s="215">
        <f>IF(P2538="-",0,P2538/(1+'General inputs'!$H$30)^'MP Calculations'!$C$40)</f>
        <v>73.752128540015249</v>
      </c>
    </row>
    <row r="2539" spans="3:17">
      <c r="C2539" s="159"/>
      <c r="D2539" s="165" t="s">
        <v>278</v>
      </c>
      <c r="E2539" s="162">
        <v>32084</v>
      </c>
      <c r="F2539" s="166" t="str">
        <f t="shared" si="123"/>
        <v>Date check - OK</v>
      </c>
      <c r="G2539" s="68"/>
      <c r="H2539" s="162" t="s">
        <v>279</v>
      </c>
      <c r="I2539" s="173">
        <v>150735.53351548137</v>
      </c>
      <c r="J2539" s="168">
        <f>IFERROR(MIN('MP Calculations'!$E$30/I2539,1),"-")</f>
        <v>0.24630200300931615</v>
      </c>
      <c r="K2539" s="12"/>
      <c r="L2539" s="159">
        <v>61.087249</v>
      </c>
      <c r="M2539" s="187" t="s">
        <v>280</v>
      </c>
      <c r="N2539" s="272">
        <v>192.78728599999999</v>
      </c>
      <c r="O2539" s="186">
        <f t="shared" si="124"/>
        <v>11776.844943916214</v>
      </c>
      <c r="P2539" s="186">
        <f t="shared" si="125"/>
        <v>2900.660498816701</v>
      </c>
      <c r="Q2539" s="215">
        <f>IF(P2539="-",0,P2539/(1+'General inputs'!$H$30)^'MP Calculations'!$C$40)</f>
        <v>6443.2052749131808</v>
      </c>
    </row>
    <row r="2540" spans="3:17">
      <c r="C2540" s="159"/>
      <c r="D2540" s="165" t="s">
        <v>278</v>
      </c>
      <c r="E2540" s="162">
        <v>32084</v>
      </c>
      <c r="F2540" s="166" t="str">
        <f t="shared" si="123"/>
        <v>Date check - OK</v>
      </c>
      <c r="G2540" s="68"/>
      <c r="H2540" s="162" t="s">
        <v>279</v>
      </c>
      <c r="I2540" s="173">
        <v>150735.53351548137</v>
      </c>
      <c r="J2540" s="168">
        <f>IFERROR(MIN('MP Calculations'!$E$30/I2540,1),"-")</f>
        <v>0.24630200300931615</v>
      </c>
      <c r="K2540" s="12"/>
      <c r="L2540" s="159">
        <v>10.896709</v>
      </c>
      <c r="M2540" s="187" t="s">
        <v>280</v>
      </c>
      <c r="N2540" s="272">
        <v>192.78728599999999</v>
      </c>
      <c r="O2540" s="186">
        <f t="shared" si="124"/>
        <v>2100.7469544417741</v>
      </c>
      <c r="P2540" s="186">
        <f t="shared" si="125"/>
        <v>517.41818269472958</v>
      </c>
      <c r="Q2540" s="215">
        <f>IF(P2540="-",0,P2540/(1+'General inputs'!$H$30)^'MP Calculations'!$C$40)</f>
        <v>1149.335320501893</v>
      </c>
    </row>
    <row r="2541" spans="3:17">
      <c r="C2541" s="159"/>
      <c r="D2541" s="165" t="s">
        <v>278</v>
      </c>
      <c r="E2541" s="162">
        <v>32084</v>
      </c>
      <c r="F2541" s="166" t="str">
        <f t="shared" si="123"/>
        <v>Date check - OK</v>
      </c>
      <c r="G2541" s="68"/>
      <c r="H2541" s="162" t="s">
        <v>279</v>
      </c>
      <c r="I2541" s="173">
        <v>150735.53351548137</v>
      </c>
      <c r="J2541" s="168">
        <f>IFERROR(MIN('MP Calculations'!$E$30/I2541,1),"-")</f>
        <v>0.24630200300931615</v>
      </c>
      <c r="K2541" s="12"/>
      <c r="L2541" s="159">
        <v>21.704190000000001</v>
      </c>
      <c r="M2541" s="187" t="s">
        <v>280</v>
      </c>
      <c r="N2541" s="272">
        <v>192.78728599999999</v>
      </c>
      <c r="O2541" s="186">
        <f t="shared" si="124"/>
        <v>4184.2918849283396</v>
      </c>
      <c r="P2541" s="186">
        <f t="shared" si="125"/>
        <v>1030.5994724334771</v>
      </c>
      <c r="Q2541" s="215">
        <f>IF(P2541="-",0,P2541/(1+'General inputs'!$H$30)^'MP Calculations'!$C$40)</f>
        <v>2289.2592772628855</v>
      </c>
    </row>
    <row r="2542" spans="3:17">
      <c r="C2542" s="159"/>
      <c r="D2542" s="165" t="s">
        <v>278</v>
      </c>
      <c r="E2542" s="162">
        <v>32084</v>
      </c>
      <c r="F2542" s="166" t="str">
        <f t="shared" si="123"/>
        <v>Date check - OK</v>
      </c>
      <c r="G2542" s="68"/>
      <c r="H2542" s="162" t="s">
        <v>279</v>
      </c>
      <c r="I2542" s="173">
        <v>150735.53351548137</v>
      </c>
      <c r="J2542" s="168">
        <f>IFERROR(MIN('MP Calculations'!$E$30/I2542,1),"-")</f>
        <v>0.24630200300931615</v>
      </c>
      <c r="K2542" s="12"/>
      <c r="L2542" s="159">
        <v>97.079699000000005</v>
      </c>
      <c r="M2542" s="187" t="s">
        <v>280</v>
      </c>
      <c r="N2542" s="272">
        <v>192.78728599999999</v>
      </c>
      <c r="O2542" s="186">
        <f t="shared" si="124"/>
        <v>18715.731695906914</v>
      </c>
      <c r="P2542" s="186">
        <f t="shared" si="125"/>
        <v>4609.7222044868186</v>
      </c>
      <c r="Q2542" s="215">
        <f>IF(P2542="-",0,P2542/(1+'General inputs'!$H$30)^'MP Calculations'!$C$40)</f>
        <v>10239.525251559191</v>
      </c>
    </row>
    <row r="2543" spans="3:17">
      <c r="C2543" s="159"/>
      <c r="D2543" s="165" t="s">
        <v>278</v>
      </c>
      <c r="E2543" s="162">
        <v>32084</v>
      </c>
      <c r="F2543" s="166" t="str">
        <f t="shared" si="123"/>
        <v>Date check - OK</v>
      </c>
      <c r="G2543" s="68"/>
      <c r="H2543" s="162" t="s">
        <v>279</v>
      </c>
      <c r="I2543" s="173">
        <v>150735.53351548137</v>
      </c>
      <c r="J2543" s="168">
        <f>IFERROR(MIN('MP Calculations'!$E$30/I2543,1),"-")</f>
        <v>0.24630200300931615</v>
      </c>
      <c r="K2543" s="12"/>
      <c r="L2543" s="159">
        <v>33.195985</v>
      </c>
      <c r="M2543" s="187" t="s">
        <v>280</v>
      </c>
      <c r="N2543" s="272">
        <v>192.78728599999999</v>
      </c>
      <c r="O2543" s="186">
        <f t="shared" si="124"/>
        <v>6399.7638542467103</v>
      </c>
      <c r="P2543" s="186">
        <f t="shared" si="125"/>
        <v>1576.274656087586</v>
      </c>
      <c r="Q2543" s="215">
        <f>IF(P2543="-",0,P2543/(1+'General inputs'!$H$30)^'MP Calculations'!$C$40)</f>
        <v>3501.361563326233</v>
      </c>
    </row>
    <row r="2544" spans="3:17">
      <c r="C2544" s="159"/>
      <c r="D2544" s="165" t="s">
        <v>278</v>
      </c>
      <c r="E2544" s="162">
        <v>32084</v>
      </c>
      <c r="F2544" s="166" t="str">
        <f t="shared" si="123"/>
        <v>Date check - OK</v>
      </c>
      <c r="G2544" s="68"/>
      <c r="H2544" s="162" t="s">
        <v>279</v>
      </c>
      <c r="I2544" s="173">
        <v>150735.53351548137</v>
      </c>
      <c r="J2544" s="168">
        <f>IFERROR(MIN('MP Calculations'!$E$30/I2544,1),"-")</f>
        <v>0.24630200300931615</v>
      </c>
      <c r="K2544" s="12"/>
      <c r="L2544" s="159">
        <v>20.295407000000001</v>
      </c>
      <c r="M2544" s="187" t="s">
        <v>280</v>
      </c>
      <c r="N2544" s="272">
        <v>192.78728599999999</v>
      </c>
      <c r="O2544" s="186">
        <f t="shared" si="124"/>
        <v>3912.6964337954018</v>
      </c>
      <c r="P2544" s="186">
        <f t="shared" si="125"/>
        <v>963.70496881121562</v>
      </c>
      <c r="Q2544" s="215">
        <f>IF(P2544="-",0,P2544/(1+'General inputs'!$H$30)^'MP Calculations'!$C$40)</f>
        <v>2140.6672518336827</v>
      </c>
    </row>
    <row r="2545" spans="3:17">
      <c r="C2545" s="159"/>
      <c r="D2545" s="165" t="s">
        <v>278</v>
      </c>
      <c r="E2545" s="162">
        <v>32084</v>
      </c>
      <c r="F2545" s="166" t="str">
        <f t="shared" si="123"/>
        <v>Date check - OK</v>
      </c>
      <c r="G2545" s="68"/>
      <c r="H2545" s="162" t="s">
        <v>279</v>
      </c>
      <c r="I2545" s="173">
        <v>150735.53351548137</v>
      </c>
      <c r="J2545" s="168">
        <f>IFERROR(MIN('MP Calculations'!$E$30/I2545,1),"-")</f>
        <v>0.24630200300931615</v>
      </c>
      <c r="K2545" s="12"/>
      <c r="L2545" s="159">
        <v>16.920745</v>
      </c>
      <c r="M2545" s="187" t="s">
        <v>280</v>
      </c>
      <c r="N2545" s="272">
        <v>192.78728599999999</v>
      </c>
      <c r="O2545" s="186">
        <f t="shared" si="124"/>
        <v>3262.1045056480698</v>
      </c>
      <c r="P2545" s="186">
        <f t="shared" si="125"/>
        <v>803.4628737668346</v>
      </c>
      <c r="Q2545" s="215">
        <f>IF(P2545="-",0,P2545/(1+'General inputs'!$H$30)^'MP Calculations'!$C$40)</f>
        <v>1784.7232478820715</v>
      </c>
    </row>
    <row r="2546" spans="3:17">
      <c r="C2546" s="159"/>
      <c r="D2546" s="165" t="s">
        <v>278</v>
      </c>
      <c r="E2546" s="162">
        <v>32084</v>
      </c>
      <c r="F2546" s="166" t="str">
        <f t="shared" si="123"/>
        <v>Date check - OK</v>
      </c>
      <c r="G2546" s="68"/>
      <c r="H2546" s="162" t="s">
        <v>279</v>
      </c>
      <c r="I2546" s="173">
        <v>150735.53351548137</v>
      </c>
      <c r="J2546" s="168">
        <f>IFERROR(MIN('MP Calculations'!$E$30/I2546,1),"-")</f>
        <v>0.24630200300931615</v>
      </c>
      <c r="K2546" s="12"/>
      <c r="L2546" s="159">
        <v>36.014645999999999</v>
      </c>
      <c r="M2546" s="187" t="s">
        <v>280</v>
      </c>
      <c r="N2546" s="272">
        <v>192.78728599999999</v>
      </c>
      <c r="O2546" s="186">
        <f t="shared" si="124"/>
        <v>6943.1658585907553</v>
      </c>
      <c r="P2546" s="186">
        <f t="shared" si="125"/>
        <v>1710.1156581968014</v>
      </c>
      <c r="Q2546" s="215">
        <f>IF(P2546="-",0,P2546/(1+'General inputs'!$H$30)^'MP Calculations'!$C$40)</f>
        <v>3798.6611098059252</v>
      </c>
    </row>
    <row r="2547" spans="3:17">
      <c r="C2547" s="159"/>
      <c r="D2547" s="165" t="s">
        <v>278</v>
      </c>
      <c r="E2547" s="162">
        <v>32084</v>
      </c>
      <c r="F2547" s="166" t="str">
        <f t="shared" si="123"/>
        <v>Date check - OK</v>
      </c>
      <c r="G2547" s="68"/>
      <c r="H2547" s="162" t="s">
        <v>279</v>
      </c>
      <c r="I2547" s="173">
        <v>150735.53351548137</v>
      </c>
      <c r="J2547" s="168">
        <f>IFERROR(MIN('MP Calculations'!$E$30/I2547,1),"-")</f>
        <v>0.24630200300931615</v>
      </c>
      <c r="K2547" s="12"/>
      <c r="L2547" s="159">
        <v>45.200758</v>
      </c>
      <c r="M2547" s="187" t="s">
        <v>280</v>
      </c>
      <c r="N2547" s="272">
        <v>192.78728599999999</v>
      </c>
      <c r="O2547" s="186">
        <f t="shared" si="124"/>
        <v>8714.1314599627876</v>
      </c>
      <c r="P2547" s="186">
        <f t="shared" si="125"/>
        <v>2146.308033075331</v>
      </c>
      <c r="Q2547" s="215">
        <f>IF(P2547="-",0,P2547/(1+'General inputs'!$H$30)^'MP Calculations'!$C$40)</f>
        <v>4767.5704364371386</v>
      </c>
    </row>
    <row r="2548" spans="3:17">
      <c r="C2548" s="159"/>
      <c r="D2548" s="165" t="s">
        <v>278</v>
      </c>
      <c r="E2548" s="162">
        <v>32084</v>
      </c>
      <c r="F2548" s="166" t="str">
        <f t="shared" si="123"/>
        <v>Date check - OK</v>
      </c>
      <c r="G2548" s="68"/>
      <c r="H2548" s="162" t="s">
        <v>279</v>
      </c>
      <c r="I2548" s="173">
        <v>150735.53351548137</v>
      </c>
      <c r="J2548" s="168">
        <f>IFERROR(MIN('MP Calculations'!$E$30/I2548,1),"-")</f>
        <v>0.24630200300931615</v>
      </c>
      <c r="K2548" s="12"/>
      <c r="L2548" s="159">
        <v>15.094771</v>
      </c>
      <c r="M2548" s="187" t="s">
        <v>280</v>
      </c>
      <c r="N2548" s="272">
        <v>192.78728599999999</v>
      </c>
      <c r="O2548" s="186">
        <f t="shared" si="124"/>
        <v>2910.0799338815059</v>
      </c>
      <c r="P2548" s="186">
        <f t="shared" si="125"/>
        <v>716.75851663223318</v>
      </c>
      <c r="Q2548" s="215">
        <f>IF(P2548="-",0,P2548/(1+'General inputs'!$H$30)^'MP Calculations'!$C$40)</f>
        <v>1592.1278126439531</v>
      </c>
    </row>
    <row r="2549" spans="3:17">
      <c r="C2549" s="159"/>
      <c r="D2549" s="165" t="s">
        <v>278</v>
      </c>
      <c r="E2549" s="162">
        <v>32143</v>
      </c>
      <c r="F2549" s="166" t="str">
        <f t="shared" si="123"/>
        <v>Date check - OK</v>
      </c>
      <c r="G2549" s="68"/>
      <c r="H2549" s="162" t="s">
        <v>279</v>
      </c>
      <c r="I2549" s="173">
        <v>150735.53351548137</v>
      </c>
      <c r="J2549" s="168">
        <f>IFERROR(MIN('MP Calculations'!$E$30/I2549,1),"-")</f>
        <v>0.24630200300931615</v>
      </c>
      <c r="K2549" s="12"/>
      <c r="L2549" s="159">
        <v>22.648409000000001</v>
      </c>
      <c r="M2549" s="187" t="s">
        <v>280</v>
      </c>
      <c r="N2549" s="272">
        <v>192.78728599999999</v>
      </c>
      <c r="O2549" s="186">
        <f t="shared" si="124"/>
        <v>4366.3253033279743</v>
      </c>
      <c r="P2549" s="186">
        <f t="shared" si="125"/>
        <v>1075.4346679999401</v>
      </c>
      <c r="Q2549" s="215">
        <f>IF(P2549="-",0,P2549/(1+'General inputs'!$H$30)^'MP Calculations'!$C$40)</f>
        <v>2388.8512042372572</v>
      </c>
    </row>
    <row r="2550" spans="3:17">
      <c r="C2550" s="159"/>
      <c r="D2550" s="165" t="s">
        <v>278</v>
      </c>
      <c r="E2550" s="162">
        <v>32143</v>
      </c>
      <c r="F2550" s="166" t="str">
        <f t="shared" si="123"/>
        <v>Date check - OK</v>
      </c>
      <c r="G2550" s="68"/>
      <c r="H2550" s="162" t="s">
        <v>279</v>
      </c>
      <c r="I2550" s="173">
        <v>150735.53351548137</v>
      </c>
      <c r="J2550" s="168">
        <f>IFERROR(MIN('MP Calculations'!$E$30/I2550,1),"-")</f>
        <v>0.24630200300931615</v>
      </c>
      <c r="K2550" s="12"/>
      <c r="L2550" s="159">
        <v>8.0475589999999997</v>
      </c>
      <c r="M2550" s="187" t="s">
        <v>280</v>
      </c>
      <c r="N2550" s="272">
        <v>192.78728599999999</v>
      </c>
      <c r="O2550" s="186">
        <f t="shared" si="124"/>
        <v>1551.4670585348738</v>
      </c>
      <c r="P2550" s="186">
        <f t="shared" si="125"/>
        <v>382.12944412011137</v>
      </c>
      <c r="Q2550" s="215">
        <f>IF(P2550="-",0,P2550/(1+'General inputs'!$H$30)^'MP Calculations'!$C$40)</f>
        <v>848.81993292863854</v>
      </c>
    </row>
    <row r="2551" spans="3:17">
      <c r="C2551" s="159"/>
      <c r="D2551" s="165" t="s">
        <v>278</v>
      </c>
      <c r="E2551" s="162">
        <v>32143</v>
      </c>
      <c r="F2551" s="166" t="str">
        <f t="shared" si="123"/>
        <v>Date check - OK</v>
      </c>
      <c r="G2551" s="68"/>
      <c r="H2551" s="162" t="s">
        <v>279</v>
      </c>
      <c r="I2551" s="173">
        <v>150735.53351548137</v>
      </c>
      <c r="J2551" s="168">
        <f>IFERROR(MIN('MP Calculations'!$E$30/I2551,1),"-")</f>
        <v>0.24630200300931615</v>
      </c>
      <c r="K2551" s="12"/>
      <c r="L2551" s="159">
        <v>88.942994999999996</v>
      </c>
      <c r="M2551" s="187" t="s">
        <v>280</v>
      </c>
      <c r="N2551" s="272">
        <v>192.78728599999999</v>
      </c>
      <c r="O2551" s="186">
        <f t="shared" si="124"/>
        <v>17147.078614761569</v>
      </c>
      <c r="P2551" s="186">
        <f t="shared" si="125"/>
        <v>4223.359808573985</v>
      </c>
      <c r="Q2551" s="215">
        <f>IF(P2551="-",0,P2551/(1+'General inputs'!$H$30)^'MP Calculations'!$C$40)</f>
        <v>9381.3027093522687</v>
      </c>
    </row>
    <row r="2552" spans="3:17">
      <c r="C2552" s="159"/>
      <c r="D2552" s="165" t="s">
        <v>278</v>
      </c>
      <c r="E2552" s="162">
        <v>32143</v>
      </c>
      <c r="F2552" s="166" t="str">
        <f t="shared" si="123"/>
        <v>Date check - OK</v>
      </c>
      <c r="G2552" s="68"/>
      <c r="H2552" s="162" t="s">
        <v>279</v>
      </c>
      <c r="I2552" s="173">
        <v>150735.53351548137</v>
      </c>
      <c r="J2552" s="168">
        <f>IFERROR(MIN('MP Calculations'!$E$30/I2552,1),"-")</f>
        <v>0.24630200300931615</v>
      </c>
      <c r="K2552" s="12"/>
      <c r="L2552" s="159">
        <v>114.916967</v>
      </c>
      <c r="M2552" s="187" t="s">
        <v>280</v>
      </c>
      <c r="N2552" s="272">
        <v>192.78728599999999</v>
      </c>
      <c r="O2552" s="186">
        <f t="shared" si="124"/>
        <v>22154.53018328156</v>
      </c>
      <c r="P2552" s="186">
        <f t="shared" si="125"/>
        <v>5456.7051598726002</v>
      </c>
      <c r="Q2552" s="215">
        <f>IF(P2552="-",0,P2552/(1+'General inputs'!$H$30)^'MP Calculations'!$C$40)</f>
        <v>12120.919178262944</v>
      </c>
    </row>
    <row r="2553" spans="3:17">
      <c r="C2553" s="159"/>
      <c r="D2553" s="165" t="s">
        <v>278</v>
      </c>
      <c r="E2553" s="162">
        <v>32143</v>
      </c>
      <c r="F2553" s="166" t="str">
        <f t="shared" si="123"/>
        <v>Date check - OK</v>
      </c>
      <c r="G2553" s="68"/>
      <c r="H2553" s="162" t="s">
        <v>279</v>
      </c>
      <c r="I2553" s="173">
        <v>150735.53351548137</v>
      </c>
      <c r="J2553" s="168">
        <f>IFERROR(MIN('MP Calculations'!$E$30/I2553,1),"-")</f>
        <v>0.24630200300931615</v>
      </c>
      <c r="K2553" s="12"/>
      <c r="L2553" s="159">
        <v>0.39909099999999997</v>
      </c>
      <c r="M2553" s="187" t="s">
        <v>280</v>
      </c>
      <c r="N2553" s="272">
        <v>192.78728599999999</v>
      </c>
      <c r="O2553" s="186">
        <f t="shared" si="124"/>
        <v>76.939670757025993</v>
      </c>
      <c r="P2553" s="186">
        <f t="shared" si="125"/>
        <v>18.950395018332809</v>
      </c>
      <c r="Q2553" s="215">
        <f>IF(P2553="-",0,P2553/(1+'General inputs'!$H$30)^'MP Calculations'!$C$40)</f>
        <v>42.094304105434112</v>
      </c>
    </row>
    <row r="2554" spans="3:17">
      <c r="C2554" s="159"/>
      <c r="D2554" s="165" t="s">
        <v>278</v>
      </c>
      <c r="E2554" s="162">
        <v>32143</v>
      </c>
      <c r="F2554" s="166" t="str">
        <f t="shared" si="123"/>
        <v>Date check - OK</v>
      </c>
      <c r="G2554" s="68"/>
      <c r="H2554" s="162" t="s">
        <v>279</v>
      </c>
      <c r="I2554" s="173">
        <v>150735.53351548137</v>
      </c>
      <c r="J2554" s="168">
        <f>IFERROR(MIN('MP Calculations'!$E$30/I2554,1),"-")</f>
        <v>0.24630200300931615</v>
      </c>
      <c r="K2554" s="12"/>
      <c r="L2554" s="159">
        <v>222.816644</v>
      </c>
      <c r="M2554" s="187" t="s">
        <v>280</v>
      </c>
      <c r="N2554" s="272">
        <v>192.78728599999999</v>
      </c>
      <c r="O2554" s="186">
        <f t="shared" si="124"/>
        <v>42956.216072388183</v>
      </c>
      <c r="P2554" s="186">
        <f t="shared" si="125"/>
        <v>10580.202060330188</v>
      </c>
      <c r="Q2554" s="215">
        <f>IF(P2554="-",0,P2554/(1+'General inputs'!$H$30)^'MP Calculations'!$C$40)</f>
        <v>23501.686513322154</v>
      </c>
    </row>
    <row r="2555" spans="3:17">
      <c r="C2555" s="159"/>
      <c r="D2555" s="165" t="s">
        <v>278</v>
      </c>
      <c r="E2555" s="162">
        <v>32143</v>
      </c>
      <c r="F2555" s="166" t="str">
        <f t="shared" si="123"/>
        <v>Date check - OK</v>
      </c>
      <c r="G2555" s="68"/>
      <c r="H2555" s="162" t="s">
        <v>279</v>
      </c>
      <c r="I2555" s="173">
        <v>150735.53351548137</v>
      </c>
      <c r="J2555" s="168">
        <f>IFERROR(MIN('MP Calculations'!$E$30/I2555,1),"-")</f>
        <v>0.24630200300931615</v>
      </c>
      <c r="K2555" s="12"/>
      <c r="L2555" s="159">
        <v>10.798349999999999</v>
      </c>
      <c r="M2555" s="187" t="s">
        <v>280</v>
      </c>
      <c r="N2555" s="272">
        <v>192.78728599999999</v>
      </c>
      <c r="O2555" s="186">
        <f t="shared" si="124"/>
        <v>2081.7845897780999</v>
      </c>
      <c r="P2555" s="186">
        <f t="shared" si="125"/>
        <v>512.74771429627356</v>
      </c>
      <c r="Q2555" s="215">
        <f>IF(P2555="-",0,P2555/(1+'General inputs'!$H$30)^'MP Calculations'!$C$40)</f>
        <v>1138.9608603975398</v>
      </c>
    </row>
    <row r="2556" spans="3:17">
      <c r="C2556" s="159"/>
      <c r="D2556" s="165" t="s">
        <v>278</v>
      </c>
      <c r="E2556" s="162">
        <v>32143</v>
      </c>
      <c r="F2556" s="166" t="str">
        <f t="shared" si="123"/>
        <v>Date check - OK</v>
      </c>
      <c r="G2556" s="68"/>
      <c r="H2556" s="162" t="s">
        <v>279</v>
      </c>
      <c r="I2556" s="173">
        <v>150735.53351548137</v>
      </c>
      <c r="J2556" s="168">
        <f>IFERROR(MIN('MP Calculations'!$E$30/I2556,1),"-")</f>
        <v>0.24630200300931615</v>
      </c>
      <c r="K2556" s="12"/>
      <c r="L2556" s="159">
        <v>21.699407000000001</v>
      </c>
      <c r="M2556" s="187" t="s">
        <v>280</v>
      </c>
      <c r="N2556" s="272">
        <v>192.78728599999999</v>
      </c>
      <c r="O2556" s="186">
        <f t="shared" si="124"/>
        <v>4183.3697833394017</v>
      </c>
      <c r="P2556" s="186">
        <f t="shared" si="125"/>
        <v>1030.3723569651436</v>
      </c>
      <c r="Q2556" s="215">
        <f>IF(P2556="-",0,P2556/(1+'General inputs'!$H$30)^'MP Calculations'!$C$40)</f>
        <v>2288.7547881700812</v>
      </c>
    </row>
    <row r="2557" spans="3:17">
      <c r="C2557" s="159"/>
      <c r="D2557" s="165" t="s">
        <v>278</v>
      </c>
      <c r="E2557" s="162">
        <v>32143</v>
      </c>
      <c r="F2557" s="166" t="str">
        <f t="shared" si="123"/>
        <v>Date check - OK</v>
      </c>
      <c r="G2557" s="68"/>
      <c r="H2557" s="162" t="s">
        <v>279</v>
      </c>
      <c r="I2557" s="173">
        <v>150735.53351548137</v>
      </c>
      <c r="J2557" s="168">
        <f>IFERROR(MIN('MP Calculations'!$E$30/I2557,1),"-")</f>
        <v>0.24630200300931615</v>
      </c>
      <c r="K2557" s="12"/>
      <c r="L2557" s="159">
        <v>0.70057199999999997</v>
      </c>
      <c r="M2557" s="187" t="s">
        <v>280</v>
      </c>
      <c r="N2557" s="272">
        <v>192.78728599999999</v>
      </c>
      <c r="O2557" s="186">
        <f t="shared" si="124"/>
        <v>135.06137452759199</v>
      </c>
      <c r="P2557" s="186">
        <f t="shared" si="125"/>
        <v>33.265887075337339</v>
      </c>
      <c r="Q2557" s="215">
        <f>IF(P2557="-",0,P2557/(1+'General inputs'!$H$30)^'MP Calculations'!$C$40)</f>
        <v>73.893149220985165</v>
      </c>
    </row>
    <row r="2558" spans="3:17">
      <c r="C2558" s="159"/>
      <c r="D2558" s="165" t="s">
        <v>278</v>
      </c>
      <c r="E2558" s="162">
        <v>32143</v>
      </c>
      <c r="F2558" s="166" t="str">
        <f t="shared" si="123"/>
        <v>Date check - OK</v>
      </c>
      <c r="G2558" s="68"/>
      <c r="H2558" s="162" t="s">
        <v>279</v>
      </c>
      <c r="I2558" s="173">
        <v>150735.53351548137</v>
      </c>
      <c r="J2558" s="168">
        <f>IFERROR(MIN('MP Calculations'!$E$30/I2558,1),"-")</f>
        <v>0.24630200300931615</v>
      </c>
      <c r="K2558" s="12"/>
      <c r="L2558" s="159">
        <v>1.233384</v>
      </c>
      <c r="M2558" s="187" t="s">
        <v>280</v>
      </c>
      <c r="N2558" s="272">
        <v>192.78728599999999</v>
      </c>
      <c r="O2558" s="186">
        <f t="shared" si="124"/>
        <v>237.780753955824</v>
      </c>
      <c r="P2558" s="186">
        <f t="shared" si="125"/>
        <v>58.565875976384824</v>
      </c>
      <c r="Q2558" s="215">
        <f>IF(P2558="-",0,P2558/(1+'General inputs'!$H$30)^'MP Calculations'!$C$40)</f>
        <v>130.09173640792892</v>
      </c>
    </row>
    <row r="2559" spans="3:17">
      <c r="C2559" s="159"/>
      <c r="D2559" s="165" t="s">
        <v>278</v>
      </c>
      <c r="E2559" s="162">
        <v>32143</v>
      </c>
      <c r="F2559" s="166" t="str">
        <f t="shared" si="123"/>
        <v>Date check - OK</v>
      </c>
      <c r="G2559" s="68"/>
      <c r="H2559" s="162" t="s">
        <v>279</v>
      </c>
      <c r="I2559" s="173">
        <v>150735.53351548137</v>
      </c>
      <c r="J2559" s="168">
        <f>IFERROR(MIN('MP Calculations'!$E$30/I2559,1),"-")</f>
        <v>0.24630200300931615</v>
      </c>
      <c r="K2559" s="12"/>
      <c r="L2559" s="159">
        <v>60.588419999999999</v>
      </c>
      <c r="M2559" s="187" t="s">
        <v>280</v>
      </c>
      <c r="N2559" s="272">
        <v>192.78728599999999</v>
      </c>
      <c r="O2559" s="186">
        <f t="shared" si="124"/>
        <v>11680.67705482812</v>
      </c>
      <c r="P2559" s="186">
        <f t="shared" si="125"/>
        <v>2876.9741551091256</v>
      </c>
      <c r="Q2559" s="215">
        <f>IF(P2559="-",0,P2559/(1+'General inputs'!$H$30)^'MP Calculations'!$C$40)</f>
        <v>6390.591060053388</v>
      </c>
    </row>
    <row r="2560" spans="3:17">
      <c r="C2560" s="159"/>
      <c r="D2560" s="165" t="s">
        <v>278</v>
      </c>
      <c r="E2560" s="162">
        <v>32143</v>
      </c>
      <c r="F2560" s="166" t="str">
        <f t="shared" si="123"/>
        <v>Date check - OK</v>
      </c>
      <c r="G2560" s="68"/>
      <c r="H2560" s="162" t="s">
        <v>279</v>
      </c>
      <c r="I2560" s="173">
        <v>150735.53351548137</v>
      </c>
      <c r="J2560" s="168">
        <f>IFERROR(MIN('MP Calculations'!$E$30/I2560,1),"-")</f>
        <v>0.24630200300931615</v>
      </c>
      <c r="K2560" s="12"/>
      <c r="L2560" s="159">
        <v>4.1970960000000002</v>
      </c>
      <c r="M2560" s="187" t="s">
        <v>280</v>
      </c>
      <c r="N2560" s="272">
        <v>192.78728599999999</v>
      </c>
      <c r="O2560" s="186">
        <f t="shared" si="124"/>
        <v>809.14674692145604</v>
      </c>
      <c r="P2560" s="186">
        <f t="shared" si="125"/>
        <v>199.29446449522683</v>
      </c>
      <c r="Q2560" s="215">
        <f>IF(P2560="-",0,P2560/(1+'General inputs'!$H$30)^'MP Calculations'!$C$40)</f>
        <v>442.6906028542391</v>
      </c>
    </row>
    <row r="2561" spans="3:17">
      <c r="C2561" s="159"/>
      <c r="D2561" s="165" t="s">
        <v>278</v>
      </c>
      <c r="E2561" s="162">
        <v>32143</v>
      </c>
      <c r="F2561" s="166" t="str">
        <f t="shared" si="123"/>
        <v>Date check - OK</v>
      </c>
      <c r="G2561" s="68"/>
      <c r="H2561" s="162" t="s">
        <v>279</v>
      </c>
      <c r="I2561" s="173">
        <v>150735.53351548137</v>
      </c>
      <c r="J2561" s="168">
        <f>IFERROR(MIN('MP Calculations'!$E$30/I2561,1),"-")</f>
        <v>0.24630200300931615</v>
      </c>
      <c r="K2561" s="12"/>
      <c r="L2561" s="159">
        <v>0.93304299999999996</v>
      </c>
      <c r="M2561" s="187" t="s">
        <v>280</v>
      </c>
      <c r="N2561" s="272">
        <v>192.78728599999999</v>
      </c>
      <c r="O2561" s="186">
        <f t="shared" si="124"/>
        <v>179.878827691298</v>
      </c>
      <c r="P2561" s="186">
        <f t="shared" si="125"/>
        <v>44.304515559334341</v>
      </c>
      <c r="Q2561" s="215">
        <f>IF(P2561="-",0,P2561/(1+'General inputs'!$H$30)^'MP Calculations'!$C$40)</f>
        <v>98.413133309061266</v>
      </c>
    </row>
    <row r="2562" spans="3:17">
      <c r="C2562" s="159"/>
      <c r="D2562" s="165" t="s">
        <v>282</v>
      </c>
      <c r="E2562" s="162">
        <v>32143</v>
      </c>
      <c r="F2562" s="166" t="str">
        <f t="shared" ref="F2562:F2625" si="126">IF(E2562="","-",IF(OR(E2562&lt;$E$15,E2562&gt;$E$16),"ERROR - date outside of range","Date check - OK"))</f>
        <v>Date check - OK</v>
      </c>
      <c r="G2562" s="68"/>
      <c r="H2562" s="162" t="s">
        <v>279</v>
      </c>
      <c r="I2562" s="173">
        <v>150735.53351548137</v>
      </c>
      <c r="J2562" s="168">
        <f>IFERROR(MIN('MP Calculations'!$E$30/I2562,1),"-")</f>
        <v>0.24630200300931615</v>
      </c>
      <c r="K2562" s="12"/>
      <c r="L2562" s="159">
        <v>7.7695790000000002</v>
      </c>
      <c r="M2562" s="187" t="s">
        <v>280</v>
      </c>
      <c r="N2562" s="272">
        <v>237.97403299999999</v>
      </c>
      <c r="O2562" s="186">
        <f t="shared" ref="O2562:O2625" si="127">IF(N2562="","-",L2562*N2562)</f>
        <v>1848.958049342107</v>
      </c>
      <c r="P2562" s="186">
        <f t="shared" ref="P2562:P2625" si="128">IF(O2562="-","-",IF(OR(E2562&lt;$E$15,E2562&gt;$E$16),0,O2562*J2562))</f>
        <v>455.40207103315896</v>
      </c>
      <c r="Q2562" s="215">
        <f>IF(P2562="-",0,P2562/(1+'General inputs'!$H$30)^'MP Calculations'!$C$40)</f>
        <v>1011.579613499835</v>
      </c>
    </row>
    <row r="2563" spans="3:17">
      <c r="C2563" s="159"/>
      <c r="D2563" s="165" t="s">
        <v>282</v>
      </c>
      <c r="E2563" s="162">
        <v>32143</v>
      </c>
      <c r="F2563" s="166" t="str">
        <f t="shared" si="126"/>
        <v>Date check - OK</v>
      </c>
      <c r="G2563" s="68"/>
      <c r="H2563" s="162" t="s">
        <v>279</v>
      </c>
      <c r="I2563" s="173">
        <v>150735.53351548137</v>
      </c>
      <c r="J2563" s="168">
        <f>IFERROR(MIN('MP Calculations'!$E$30/I2563,1),"-")</f>
        <v>0.24630200300931615</v>
      </c>
      <c r="K2563" s="12"/>
      <c r="L2563" s="159">
        <v>10.688226</v>
      </c>
      <c r="M2563" s="187" t="s">
        <v>280</v>
      </c>
      <c r="N2563" s="272">
        <v>237.97403299999999</v>
      </c>
      <c r="O2563" s="186">
        <f t="shared" si="127"/>
        <v>2543.5202468354578</v>
      </c>
      <c r="P2563" s="186">
        <f t="shared" si="128"/>
        <v>626.47413149032343</v>
      </c>
      <c r="Q2563" s="215">
        <f>IF(P2563="-",0,P2563/(1+'General inputs'!$H$30)^'MP Calculations'!$C$40)</f>
        <v>1391.5801005535675</v>
      </c>
    </row>
    <row r="2564" spans="3:17">
      <c r="C2564" s="159"/>
      <c r="D2564" s="165" t="s">
        <v>282</v>
      </c>
      <c r="E2564" s="162">
        <v>32143</v>
      </c>
      <c r="F2564" s="166" t="str">
        <f t="shared" si="126"/>
        <v>Date check - OK</v>
      </c>
      <c r="G2564" s="68"/>
      <c r="H2564" s="162" t="s">
        <v>279</v>
      </c>
      <c r="I2564" s="173">
        <v>150735.53351548137</v>
      </c>
      <c r="J2564" s="168">
        <f>IFERROR(MIN('MP Calculations'!$E$30/I2564,1),"-")</f>
        <v>0.24630200300931615</v>
      </c>
      <c r="K2564" s="12"/>
      <c r="L2564" s="159">
        <v>5.4729960000000002</v>
      </c>
      <c r="M2564" s="187" t="s">
        <v>280</v>
      </c>
      <c r="N2564" s="272">
        <v>237.97403299999999</v>
      </c>
      <c r="O2564" s="186">
        <f t="shared" si="127"/>
        <v>1302.4309307128681</v>
      </c>
      <c r="P2564" s="186">
        <f t="shared" si="128"/>
        <v>320.79134701586725</v>
      </c>
      <c r="Q2564" s="215">
        <f>IF(P2564="-",0,P2564/(1+'General inputs'!$H$30)^'MP Calculations'!$C$40)</f>
        <v>712.57029220838649</v>
      </c>
    </row>
    <row r="2565" spans="3:17">
      <c r="C2565" s="159"/>
      <c r="D2565" s="165" t="s">
        <v>278</v>
      </c>
      <c r="E2565" s="162">
        <v>32176</v>
      </c>
      <c r="F2565" s="166" t="str">
        <f t="shared" si="126"/>
        <v>Date check - OK</v>
      </c>
      <c r="G2565" s="68"/>
      <c r="H2565" s="162" t="s">
        <v>279</v>
      </c>
      <c r="I2565" s="173">
        <v>150735.53351548137</v>
      </c>
      <c r="J2565" s="168">
        <f>IFERROR(MIN('MP Calculations'!$E$30/I2565,1),"-")</f>
        <v>0.24630200300931615</v>
      </c>
      <c r="K2565" s="12"/>
      <c r="L2565" s="159">
        <v>0.50026099999999996</v>
      </c>
      <c r="M2565" s="187" t="s">
        <v>280</v>
      </c>
      <c r="N2565" s="272">
        <v>192.78728599999999</v>
      </c>
      <c r="O2565" s="186">
        <f t="shared" si="127"/>
        <v>96.443960481645988</v>
      </c>
      <c r="P2565" s="186">
        <f t="shared" si="128"/>
        <v>23.754340644780736</v>
      </c>
      <c r="Q2565" s="215">
        <f>IF(P2565="-",0,P2565/(1+'General inputs'!$H$30)^'MP Calculations'!$C$40)</f>
        <v>52.76525570881973</v>
      </c>
    </row>
    <row r="2566" spans="3:17">
      <c r="C2566" s="159"/>
      <c r="D2566" s="165" t="s">
        <v>281</v>
      </c>
      <c r="E2566" s="162">
        <v>32176</v>
      </c>
      <c r="F2566" s="166" t="str">
        <f t="shared" si="126"/>
        <v>Date check - OK</v>
      </c>
      <c r="G2566" s="68"/>
      <c r="H2566" s="162" t="s">
        <v>279</v>
      </c>
      <c r="I2566" s="173">
        <v>150735.53351548137</v>
      </c>
      <c r="J2566" s="168">
        <f>IFERROR(MIN('MP Calculations'!$E$30/I2566,1),"-")</f>
        <v>0.24630200300931615</v>
      </c>
      <c r="K2566" s="12"/>
      <c r="L2566" s="159">
        <v>143.157623</v>
      </c>
      <c r="M2566" s="187" t="s">
        <v>280</v>
      </c>
      <c r="N2566" s="272">
        <v>421.28581700000001</v>
      </c>
      <c r="O2566" s="186">
        <f t="shared" si="127"/>
        <v>60310.276165332994</v>
      </c>
      <c r="P2566" s="186">
        <f t="shared" si="128"/>
        <v>14854.541821566536</v>
      </c>
      <c r="Q2566" s="215">
        <f>IF(P2566="-",0,P2566/(1+'General inputs'!$H$30)^'MP Calculations'!$C$40)</f>
        <v>32996.23043102782</v>
      </c>
    </row>
    <row r="2567" spans="3:17">
      <c r="C2567" s="159"/>
      <c r="D2567" s="165" t="s">
        <v>278</v>
      </c>
      <c r="E2567" s="162">
        <v>32176</v>
      </c>
      <c r="F2567" s="166" t="str">
        <f t="shared" si="126"/>
        <v>Date check - OK</v>
      </c>
      <c r="G2567" s="68"/>
      <c r="H2567" s="162" t="s">
        <v>279</v>
      </c>
      <c r="I2567" s="173">
        <v>150735.53351548137</v>
      </c>
      <c r="J2567" s="168">
        <f>IFERROR(MIN('MP Calculations'!$E$30/I2567,1),"-")</f>
        <v>0.24630200300931615</v>
      </c>
      <c r="K2567" s="12"/>
      <c r="L2567" s="159">
        <v>0.49913200000000002</v>
      </c>
      <c r="M2567" s="187" t="s">
        <v>280</v>
      </c>
      <c r="N2567" s="272">
        <v>192.78728599999999</v>
      </c>
      <c r="O2567" s="186">
        <f t="shared" si="127"/>
        <v>96.226303635752004</v>
      </c>
      <c r="P2567" s="186">
        <f t="shared" si="128"/>
        <v>23.700731327668361</v>
      </c>
      <c r="Q2567" s="215">
        <f>IF(P2567="-",0,P2567/(1+'General inputs'!$H$30)^'MP Calculations'!$C$40)</f>
        <v>52.646173922121889</v>
      </c>
    </row>
    <row r="2568" spans="3:17">
      <c r="C2568" s="159"/>
      <c r="D2568" s="165" t="s">
        <v>281</v>
      </c>
      <c r="E2568" s="162">
        <v>32176</v>
      </c>
      <c r="F2568" s="166" t="str">
        <f t="shared" si="126"/>
        <v>Date check - OK</v>
      </c>
      <c r="G2568" s="68"/>
      <c r="H2568" s="162" t="s">
        <v>279</v>
      </c>
      <c r="I2568" s="173">
        <v>150735.53351548137</v>
      </c>
      <c r="J2568" s="168">
        <f>IFERROR(MIN('MP Calculations'!$E$30/I2568,1),"-")</f>
        <v>0.24630200300931615</v>
      </c>
      <c r="K2568" s="12"/>
      <c r="L2568" s="159">
        <v>32.630952999999998</v>
      </c>
      <c r="M2568" s="187" t="s">
        <v>280</v>
      </c>
      <c r="N2568" s="272">
        <v>421.28581700000001</v>
      </c>
      <c r="O2568" s="186">
        <f t="shared" si="127"/>
        <v>13746.9576940936</v>
      </c>
      <c r="P2568" s="186">
        <f t="shared" si="128"/>
        <v>3385.9032153395838</v>
      </c>
      <c r="Q2568" s="215">
        <f>IF(P2568="-",0,P2568/(1+'General inputs'!$H$30)^'MP Calculations'!$C$40)</f>
        <v>7521.0695861584563</v>
      </c>
    </row>
    <row r="2569" spans="3:17">
      <c r="C2569" s="159"/>
      <c r="D2569" s="165" t="s">
        <v>278</v>
      </c>
      <c r="E2569" s="162">
        <v>32176</v>
      </c>
      <c r="F2569" s="166" t="str">
        <f t="shared" si="126"/>
        <v>Date check - OK</v>
      </c>
      <c r="G2569" s="68"/>
      <c r="H2569" s="162" t="s">
        <v>279</v>
      </c>
      <c r="I2569" s="173">
        <v>150735.53351548137</v>
      </c>
      <c r="J2569" s="168">
        <f>IFERROR(MIN('MP Calculations'!$E$30/I2569,1),"-")</f>
        <v>0.24630200300931615</v>
      </c>
      <c r="K2569" s="12"/>
      <c r="L2569" s="159">
        <v>3.3984380000000001</v>
      </c>
      <c r="M2569" s="187" t="s">
        <v>280</v>
      </c>
      <c r="N2569" s="272">
        <v>192.78728599999999</v>
      </c>
      <c r="O2569" s="186">
        <f t="shared" si="127"/>
        <v>655.17563865926797</v>
      </c>
      <c r="P2569" s="186">
        <f t="shared" si="128"/>
        <v>161.37107212468564</v>
      </c>
      <c r="Q2569" s="215">
        <f>IF(P2569="-",0,P2569/(1+'General inputs'!$H$30)^'MP Calculations'!$C$40)</f>
        <v>358.45178832763281</v>
      </c>
    </row>
    <row r="2570" spans="3:17">
      <c r="C2570" s="159"/>
      <c r="D2570" s="165" t="s">
        <v>278</v>
      </c>
      <c r="E2570" s="162">
        <v>32176</v>
      </c>
      <c r="F2570" s="166" t="str">
        <f t="shared" si="126"/>
        <v>Date check - OK</v>
      </c>
      <c r="G2570" s="68"/>
      <c r="H2570" s="162" t="s">
        <v>279</v>
      </c>
      <c r="I2570" s="173">
        <v>150735.53351548137</v>
      </c>
      <c r="J2570" s="168">
        <f>IFERROR(MIN('MP Calculations'!$E$30/I2570,1),"-")</f>
        <v>0.24630200300931615</v>
      </c>
      <c r="K2570" s="12"/>
      <c r="L2570" s="159">
        <v>0.39965600000000001</v>
      </c>
      <c r="M2570" s="187" t="s">
        <v>280</v>
      </c>
      <c r="N2570" s="272">
        <v>192.78728599999999</v>
      </c>
      <c r="O2570" s="186">
        <f t="shared" si="127"/>
        <v>77.048595573615998</v>
      </c>
      <c r="P2570" s="186">
        <f t="shared" si="128"/>
        <v>18.977223418836349</v>
      </c>
      <c r="Q2570" s="215">
        <f>IF(P2570="-",0,P2570/(1+'General inputs'!$H$30)^'MP Calculations'!$C$40)</f>
        <v>42.153897736509663</v>
      </c>
    </row>
    <row r="2571" spans="3:17">
      <c r="C2571" s="159"/>
      <c r="D2571" s="165" t="s">
        <v>278</v>
      </c>
      <c r="E2571" s="162">
        <v>32176</v>
      </c>
      <c r="F2571" s="166" t="str">
        <f t="shared" si="126"/>
        <v>Date check - OK</v>
      </c>
      <c r="G2571" s="68"/>
      <c r="H2571" s="162" t="s">
        <v>279</v>
      </c>
      <c r="I2571" s="173">
        <v>150735.53351548137</v>
      </c>
      <c r="J2571" s="168">
        <f>IFERROR(MIN('MP Calculations'!$E$30/I2571,1),"-")</f>
        <v>0.24630200300931615</v>
      </c>
      <c r="K2571" s="12"/>
      <c r="L2571" s="159">
        <v>0.39999200000000001</v>
      </c>
      <c r="M2571" s="187" t="s">
        <v>280</v>
      </c>
      <c r="N2571" s="272">
        <v>192.78728599999999</v>
      </c>
      <c r="O2571" s="186">
        <f t="shared" si="127"/>
        <v>77.113372101712002</v>
      </c>
      <c r="P2571" s="186">
        <f t="shared" si="128"/>
        <v>18.993178007454386</v>
      </c>
      <c r="Q2571" s="215">
        <f>IF(P2571="-",0,P2571/(1+'General inputs'!$H$30)^'MP Calculations'!$C$40)</f>
        <v>42.189337488795303</v>
      </c>
    </row>
    <row r="2572" spans="3:17">
      <c r="C2572" s="159"/>
      <c r="D2572" s="165" t="s">
        <v>281</v>
      </c>
      <c r="E2572" s="162">
        <v>32176</v>
      </c>
      <c r="F2572" s="166" t="str">
        <f t="shared" si="126"/>
        <v>Date check - OK</v>
      </c>
      <c r="G2572" s="68"/>
      <c r="H2572" s="162" t="s">
        <v>279</v>
      </c>
      <c r="I2572" s="173">
        <v>150735.53351548137</v>
      </c>
      <c r="J2572" s="168">
        <f>IFERROR(MIN('MP Calculations'!$E$30/I2572,1),"-")</f>
        <v>0.24630200300931615</v>
      </c>
      <c r="K2572" s="12"/>
      <c r="L2572" s="159">
        <v>38.841366000000001</v>
      </c>
      <c r="M2572" s="187" t="s">
        <v>280</v>
      </c>
      <c r="N2572" s="272">
        <v>421.28581700000001</v>
      </c>
      <c r="O2572" s="186">
        <f t="shared" si="127"/>
        <v>16363.316608706024</v>
      </c>
      <c r="P2572" s="186">
        <f t="shared" si="128"/>
        <v>4030.3176565999038</v>
      </c>
      <c r="Q2572" s="215">
        <f>IF(P2572="-",0,P2572/(1+'General inputs'!$H$30)^'MP Calculations'!$C$40)</f>
        <v>8952.5002995606392</v>
      </c>
    </row>
    <row r="2573" spans="3:17">
      <c r="C2573" s="159"/>
      <c r="D2573" s="165" t="s">
        <v>278</v>
      </c>
      <c r="E2573" s="162">
        <v>32176</v>
      </c>
      <c r="F2573" s="166" t="str">
        <f t="shared" si="126"/>
        <v>Date check - OK</v>
      </c>
      <c r="G2573" s="68"/>
      <c r="H2573" s="162" t="s">
        <v>279</v>
      </c>
      <c r="I2573" s="173">
        <v>150735.53351548137</v>
      </c>
      <c r="J2573" s="168">
        <f>IFERROR(MIN('MP Calculations'!$E$30/I2573,1),"-")</f>
        <v>0.24630200300931615</v>
      </c>
      <c r="K2573" s="12"/>
      <c r="L2573" s="159">
        <v>1.2991170000000001</v>
      </c>
      <c r="M2573" s="187" t="s">
        <v>280</v>
      </c>
      <c r="N2573" s="272">
        <v>192.78728599999999</v>
      </c>
      <c r="O2573" s="186">
        <f t="shared" si="127"/>
        <v>250.45324062646202</v>
      </c>
      <c r="P2573" s="186">
        <f t="shared" si="128"/>
        <v>61.687134826471834</v>
      </c>
      <c r="Q2573" s="215">
        <f>IF(P2573="-",0,P2573/(1+'General inputs'!$H$30)^'MP Calculations'!$C$40)</f>
        <v>137.02495437516572</v>
      </c>
    </row>
    <row r="2574" spans="3:17">
      <c r="C2574" s="159"/>
      <c r="D2574" s="165" t="s">
        <v>278</v>
      </c>
      <c r="E2574" s="162">
        <v>32176</v>
      </c>
      <c r="F2574" s="166" t="str">
        <f t="shared" si="126"/>
        <v>Date check - OK</v>
      </c>
      <c r="G2574" s="68"/>
      <c r="H2574" s="162" t="s">
        <v>279</v>
      </c>
      <c r="I2574" s="173">
        <v>150735.53351548137</v>
      </c>
      <c r="J2574" s="168">
        <f>IFERROR(MIN('MP Calculations'!$E$30/I2574,1),"-")</f>
        <v>0.24630200300931615</v>
      </c>
      <c r="K2574" s="12"/>
      <c r="L2574" s="159">
        <v>0.50012000000000001</v>
      </c>
      <c r="M2574" s="187" t="s">
        <v>280</v>
      </c>
      <c r="N2574" s="272">
        <v>192.78728599999999</v>
      </c>
      <c r="O2574" s="186">
        <f t="shared" si="127"/>
        <v>96.41677747432</v>
      </c>
      <c r="P2574" s="186">
        <f t="shared" si="128"/>
        <v>23.747645415628529</v>
      </c>
      <c r="Q2574" s="215">
        <f>IF(P2574="-",0,P2574/(1+'General inputs'!$H$30)^'MP Calculations'!$C$40)</f>
        <v>52.750383669914157</v>
      </c>
    </row>
    <row r="2575" spans="3:17">
      <c r="C2575" s="159"/>
      <c r="D2575" s="165" t="s">
        <v>278</v>
      </c>
      <c r="E2575" s="162">
        <v>32176</v>
      </c>
      <c r="F2575" s="166" t="str">
        <f t="shared" si="126"/>
        <v>Date check - OK</v>
      </c>
      <c r="G2575" s="68"/>
      <c r="H2575" s="162" t="s">
        <v>279</v>
      </c>
      <c r="I2575" s="173">
        <v>150735.53351548137</v>
      </c>
      <c r="J2575" s="168">
        <f>IFERROR(MIN('MP Calculations'!$E$30/I2575,1),"-")</f>
        <v>0.24630200300931615</v>
      </c>
      <c r="K2575" s="12"/>
      <c r="L2575" s="159">
        <v>0.400312</v>
      </c>
      <c r="M2575" s="187" t="s">
        <v>280</v>
      </c>
      <c r="N2575" s="272">
        <v>192.78728599999999</v>
      </c>
      <c r="O2575" s="186">
        <f t="shared" si="127"/>
        <v>77.175064033232005</v>
      </c>
      <c r="P2575" s="186">
        <f t="shared" si="128"/>
        <v>19.008372853757276</v>
      </c>
      <c r="Q2575" s="215">
        <f>IF(P2575="-",0,P2575/(1+'General inputs'!$H$30)^'MP Calculations'!$C$40)</f>
        <v>42.22308963382924</v>
      </c>
    </row>
    <row r="2576" spans="3:17">
      <c r="C2576" s="159"/>
      <c r="D2576" s="165" t="s">
        <v>278</v>
      </c>
      <c r="E2576" s="162">
        <v>32176</v>
      </c>
      <c r="F2576" s="166" t="str">
        <f t="shared" si="126"/>
        <v>Date check - OK</v>
      </c>
      <c r="G2576" s="68"/>
      <c r="H2576" s="162" t="s">
        <v>279</v>
      </c>
      <c r="I2576" s="173">
        <v>150735.53351548137</v>
      </c>
      <c r="J2576" s="168">
        <f>IFERROR(MIN('MP Calculations'!$E$30/I2576,1),"-")</f>
        <v>0.24630200300931615</v>
      </c>
      <c r="K2576" s="12"/>
      <c r="L2576" s="159">
        <v>11.29819</v>
      </c>
      <c r="M2576" s="187" t="s">
        <v>280</v>
      </c>
      <c r="N2576" s="272">
        <v>192.78728599999999</v>
      </c>
      <c r="O2576" s="186">
        <f t="shared" si="127"/>
        <v>2178.1473868123398</v>
      </c>
      <c r="P2576" s="186">
        <f t="shared" si="128"/>
        <v>536.48206422138708</v>
      </c>
      <c r="Q2576" s="215">
        <f>IF(P2576="-",0,P2576/(1+'General inputs'!$H$30)^'MP Calculations'!$C$40)</f>
        <v>1191.6817109405492</v>
      </c>
    </row>
    <row r="2577" spans="3:17">
      <c r="C2577" s="159"/>
      <c r="D2577" s="165" t="s">
        <v>278</v>
      </c>
      <c r="E2577" s="162">
        <v>32176</v>
      </c>
      <c r="F2577" s="166" t="str">
        <f t="shared" si="126"/>
        <v>Date check - OK</v>
      </c>
      <c r="G2577" s="68"/>
      <c r="H2577" s="162" t="s">
        <v>279</v>
      </c>
      <c r="I2577" s="173">
        <v>150735.53351548137</v>
      </c>
      <c r="J2577" s="168">
        <f>IFERROR(MIN('MP Calculations'!$E$30/I2577,1),"-")</f>
        <v>0.24630200300931615</v>
      </c>
      <c r="K2577" s="12"/>
      <c r="L2577" s="159">
        <v>0.300541</v>
      </c>
      <c r="M2577" s="187" t="s">
        <v>280</v>
      </c>
      <c r="N2577" s="272">
        <v>192.78728599999999</v>
      </c>
      <c r="O2577" s="186">
        <f t="shared" si="127"/>
        <v>57.940483721725997</v>
      </c>
      <c r="P2577" s="186">
        <f t="shared" si="128"/>
        <v>14.270857195989789</v>
      </c>
      <c r="Q2577" s="215">
        <f>IF(P2577="-",0,P2577/(1+'General inputs'!$H$30)^'MP Calculations'!$C$40)</f>
        <v>31.699698189513857</v>
      </c>
    </row>
    <row r="2578" spans="3:17">
      <c r="C2578" s="159"/>
      <c r="D2578" s="165" t="s">
        <v>278</v>
      </c>
      <c r="E2578" s="162">
        <v>32176</v>
      </c>
      <c r="F2578" s="166" t="str">
        <f t="shared" si="126"/>
        <v>Date check - OK</v>
      </c>
      <c r="G2578" s="68"/>
      <c r="H2578" s="162" t="s">
        <v>279</v>
      </c>
      <c r="I2578" s="173">
        <v>150735.53351548137</v>
      </c>
      <c r="J2578" s="168">
        <f>IFERROR(MIN('MP Calculations'!$E$30/I2578,1),"-")</f>
        <v>0.24630200300931615</v>
      </c>
      <c r="K2578" s="12"/>
      <c r="L2578" s="159">
        <v>11.598214</v>
      </c>
      <c r="M2578" s="187" t="s">
        <v>280</v>
      </c>
      <c r="N2578" s="272">
        <v>192.78728599999999</v>
      </c>
      <c r="O2578" s="186">
        <f t="shared" si="127"/>
        <v>2235.9881995072042</v>
      </c>
      <c r="P2578" s="186">
        <f t="shared" si="128"/>
        <v>550.72837224381885</v>
      </c>
      <c r="Q2578" s="215">
        <f>IF(P2578="-",0,P2578/(1+'General inputs'!$H$30)^'MP Calculations'!$C$40)</f>
        <v>1223.3268783207429</v>
      </c>
    </row>
    <row r="2579" spans="3:17">
      <c r="C2579" s="159"/>
      <c r="D2579" s="165" t="s">
        <v>278</v>
      </c>
      <c r="E2579" s="162">
        <v>32176</v>
      </c>
      <c r="F2579" s="166" t="str">
        <f t="shared" si="126"/>
        <v>Date check - OK</v>
      </c>
      <c r="G2579" s="68"/>
      <c r="H2579" s="162" t="s">
        <v>279</v>
      </c>
      <c r="I2579" s="173">
        <v>150735.53351548137</v>
      </c>
      <c r="J2579" s="168">
        <f>IFERROR(MIN('MP Calculations'!$E$30/I2579,1),"-")</f>
        <v>0.24630200300931615</v>
      </c>
      <c r="K2579" s="12"/>
      <c r="L2579" s="159">
        <v>26.394279000000001</v>
      </c>
      <c r="M2579" s="187" t="s">
        <v>280</v>
      </c>
      <c r="N2579" s="272">
        <v>192.78728599999999</v>
      </c>
      <c r="O2579" s="186">
        <f t="shared" si="127"/>
        <v>5088.4814143367939</v>
      </c>
      <c r="P2579" s="186">
        <f t="shared" si="128"/>
        <v>1253.3031646268303</v>
      </c>
      <c r="Q2579" s="215">
        <f>IF(P2579="-",0,P2579/(1+'General inputs'!$H$30)^'MP Calculations'!$C$40)</f>
        <v>2783.9485402318605</v>
      </c>
    </row>
    <row r="2580" spans="3:17">
      <c r="C2580" s="159"/>
      <c r="D2580" s="165" t="s">
        <v>278</v>
      </c>
      <c r="E2580" s="162">
        <v>32176</v>
      </c>
      <c r="F2580" s="166" t="str">
        <f t="shared" si="126"/>
        <v>Date check - OK</v>
      </c>
      <c r="G2580" s="68"/>
      <c r="H2580" s="162" t="s">
        <v>279</v>
      </c>
      <c r="I2580" s="173">
        <v>150735.53351548137</v>
      </c>
      <c r="J2580" s="168">
        <f>IFERROR(MIN('MP Calculations'!$E$30/I2580,1),"-")</f>
        <v>0.24630200300931615</v>
      </c>
      <c r="K2580" s="12"/>
      <c r="L2580" s="159">
        <v>8.3793009999999999</v>
      </c>
      <c r="M2580" s="187" t="s">
        <v>280</v>
      </c>
      <c r="N2580" s="272">
        <v>192.78728599999999</v>
      </c>
      <c r="O2580" s="186">
        <f t="shared" si="127"/>
        <v>1615.422698367086</v>
      </c>
      <c r="P2580" s="186">
        <f t="shared" si="128"/>
        <v>397.88184631452765</v>
      </c>
      <c r="Q2580" s="215">
        <f>IF(P2580="-",0,P2580/(1+'General inputs'!$H$30)^'MP Calculations'!$C$40)</f>
        <v>883.81057073441457</v>
      </c>
    </row>
    <row r="2581" spans="3:17">
      <c r="C2581" s="159"/>
      <c r="D2581" s="165" t="s">
        <v>278</v>
      </c>
      <c r="E2581" s="162">
        <v>32176</v>
      </c>
      <c r="F2581" s="166" t="str">
        <f t="shared" si="126"/>
        <v>Date check - OK</v>
      </c>
      <c r="G2581" s="68"/>
      <c r="H2581" s="162" t="s">
        <v>279</v>
      </c>
      <c r="I2581" s="173">
        <v>150735.53351548137</v>
      </c>
      <c r="J2581" s="168">
        <f>IFERROR(MIN('MP Calculations'!$E$30/I2581,1),"-")</f>
        <v>0.24630200300931615</v>
      </c>
      <c r="K2581" s="12"/>
      <c r="L2581" s="159">
        <v>15.086957</v>
      </c>
      <c r="M2581" s="187" t="s">
        <v>280</v>
      </c>
      <c r="N2581" s="272">
        <v>192.78728599999999</v>
      </c>
      <c r="O2581" s="186">
        <f t="shared" si="127"/>
        <v>2908.573494028702</v>
      </c>
      <c r="P2581" s="186">
        <f t="shared" si="128"/>
        <v>716.38747747907451</v>
      </c>
      <c r="Q2581" s="215">
        <f>IF(P2581="-",0,P2581/(1+'General inputs'!$H$30)^'MP Calculations'!$C$40)</f>
        <v>1591.3036274524056</v>
      </c>
    </row>
    <row r="2582" spans="3:17">
      <c r="C2582" s="159"/>
      <c r="D2582" s="165" t="s">
        <v>278</v>
      </c>
      <c r="E2582" s="162">
        <v>32176</v>
      </c>
      <c r="F2582" s="166" t="str">
        <f t="shared" si="126"/>
        <v>Date check - OK</v>
      </c>
      <c r="G2582" s="68"/>
      <c r="H2582" s="162" t="s">
        <v>279</v>
      </c>
      <c r="I2582" s="173">
        <v>150735.53351548137</v>
      </c>
      <c r="J2582" s="168">
        <f>IFERROR(MIN('MP Calculations'!$E$30/I2582,1),"-")</f>
        <v>0.24630200300931615</v>
      </c>
      <c r="K2582" s="12"/>
      <c r="L2582" s="159">
        <v>15.196944999999999</v>
      </c>
      <c r="M2582" s="187" t="s">
        <v>280</v>
      </c>
      <c r="N2582" s="272">
        <v>192.78728599999999</v>
      </c>
      <c r="O2582" s="186">
        <f t="shared" si="127"/>
        <v>2929.7777820412698</v>
      </c>
      <c r="P2582" s="186">
        <f t="shared" si="128"/>
        <v>721.61013608895644</v>
      </c>
      <c r="Q2582" s="215">
        <f>IF(P2582="-",0,P2582/(1+'General inputs'!$H$30)^'MP Calculations'!$C$40)</f>
        <v>1602.9046616023827</v>
      </c>
    </row>
    <row r="2583" spans="3:17">
      <c r="C2583" s="159"/>
      <c r="D2583" s="165" t="s">
        <v>278</v>
      </c>
      <c r="E2583" s="162">
        <v>32176</v>
      </c>
      <c r="F2583" s="166" t="str">
        <f t="shared" si="126"/>
        <v>Date check - OK</v>
      </c>
      <c r="G2583" s="68"/>
      <c r="H2583" s="162" t="s">
        <v>279</v>
      </c>
      <c r="I2583" s="173">
        <v>150735.53351548137</v>
      </c>
      <c r="J2583" s="168">
        <f>IFERROR(MIN('MP Calculations'!$E$30/I2583,1),"-")</f>
        <v>0.24630200300931615</v>
      </c>
      <c r="K2583" s="12"/>
      <c r="L2583" s="159">
        <v>21.931549</v>
      </c>
      <c r="M2583" s="187" t="s">
        <v>280</v>
      </c>
      <c r="N2583" s="272">
        <v>192.78728599999999</v>
      </c>
      <c r="O2583" s="186">
        <f t="shared" si="127"/>
        <v>4228.1238094860137</v>
      </c>
      <c r="P2583" s="186">
        <f t="shared" si="128"/>
        <v>1041.3953632477853</v>
      </c>
      <c r="Q2583" s="215">
        <f>IF(P2583="-",0,P2583/(1+'General inputs'!$H$30)^'MP Calculations'!$C$40)</f>
        <v>2313.2400708340438</v>
      </c>
    </row>
    <row r="2584" spans="3:17">
      <c r="C2584" s="159"/>
      <c r="D2584" s="165" t="s">
        <v>281</v>
      </c>
      <c r="E2584" s="162">
        <v>32176</v>
      </c>
      <c r="F2584" s="166" t="str">
        <f t="shared" si="126"/>
        <v>Date check - OK</v>
      </c>
      <c r="G2584" s="68"/>
      <c r="H2584" s="162" t="s">
        <v>279</v>
      </c>
      <c r="I2584" s="173">
        <v>150735.53351548137</v>
      </c>
      <c r="J2584" s="168">
        <f>IFERROR(MIN('MP Calculations'!$E$30/I2584,1),"-")</f>
        <v>0.24630200300931615</v>
      </c>
      <c r="K2584" s="12"/>
      <c r="L2584" s="159">
        <v>12.098053999999999</v>
      </c>
      <c r="M2584" s="187" t="s">
        <v>280</v>
      </c>
      <c r="N2584" s="272">
        <v>421.28581700000001</v>
      </c>
      <c r="O2584" s="186">
        <f t="shared" si="127"/>
        <v>5096.7385635001183</v>
      </c>
      <c r="P2584" s="186">
        <f t="shared" si="128"/>
        <v>1255.3369170049039</v>
      </c>
      <c r="Q2584" s="215">
        <f>IF(P2584="-",0,P2584/(1+'General inputs'!$H$30)^'MP Calculations'!$C$40)</f>
        <v>2788.4660920293277</v>
      </c>
    </row>
    <row r="2585" spans="3:17">
      <c r="C2585" s="159"/>
      <c r="D2585" s="165" t="s">
        <v>282</v>
      </c>
      <c r="E2585" s="162">
        <v>32203</v>
      </c>
      <c r="F2585" s="166" t="str">
        <f t="shared" si="126"/>
        <v>Date check - OK</v>
      </c>
      <c r="G2585" s="68"/>
      <c r="H2585" s="162" t="s">
        <v>279</v>
      </c>
      <c r="I2585" s="173">
        <v>150735.53351548137</v>
      </c>
      <c r="J2585" s="168">
        <f>IFERROR(MIN('MP Calculations'!$E$30/I2585,1),"-")</f>
        <v>0.24630200300931615</v>
      </c>
      <c r="K2585" s="12"/>
      <c r="L2585" s="159">
        <v>1.6410830000000001</v>
      </c>
      <c r="M2585" s="187" t="s">
        <v>280</v>
      </c>
      <c r="N2585" s="272">
        <v>237.97403299999999</v>
      </c>
      <c r="O2585" s="186">
        <f t="shared" si="127"/>
        <v>390.53513999773901</v>
      </c>
      <c r="P2585" s="186">
        <f t="shared" si="128"/>
        <v>96.189587226966822</v>
      </c>
      <c r="Q2585" s="215">
        <f>IF(P2585="-",0,P2585/(1+'General inputs'!$H$30)^'MP Calculations'!$C$40)</f>
        <v>213.66487255759287</v>
      </c>
    </row>
    <row r="2586" spans="3:17">
      <c r="C2586" s="159"/>
      <c r="D2586" s="165" t="s">
        <v>282</v>
      </c>
      <c r="E2586" s="162">
        <v>32203</v>
      </c>
      <c r="F2586" s="166" t="str">
        <f t="shared" si="126"/>
        <v>Date check - OK</v>
      </c>
      <c r="G2586" s="68"/>
      <c r="H2586" s="162" t="s">
        <v>279</v>
      </c>
      <c r="I2586" s="173">
        <v>150735.53351548137</v>
      </c>
      <c r="J2586" s="168">
        <f>IFERROR(MIN('MP Calculations'!$E$30/I2586,1),"-")</f>
        <v>0.24630200300931615</v>
      </c>
      <c r="K2586" s="12"/>
      <c r="L2586" s="159">
        <v>5.7776670000000001</v>
      </c>
      <c r="M2586" s="187" t="s">
        <v>280</v>
      </c>
      <c r="N2586" s="272">
        <v>237.97403299999999</v>
      </c>
      <c r="O2586" s="186">
        <f t="shared" si="127"/>
        <v>1374.934717321011</v>
      </c>
      <c r="P2586" s="186">
        <f t="shared" si="128"/>
        <v>338.64917488321288</v>
      </c>
      <c r="Q2586" s="215">
        <f>IF(P2586="-",0,P2586/(1+'General inputs'!$H$30)^'MP Calculations'!$C$40)</f>
        <v>752.23768891348561</v>
      </c>
    </row>
    <row r="2587" spans="3:17">
      <c r="C2587" s="159"/>
      <c r="D2587" s="165" t="s">
        <v>278</v>
      </c>
      <c r="E2587" s="162">
        <v>32203</v>
      </c>
      <c r="F2587" s="166" t="str">
        <f t="shared" si="126"/>
        <v>Date check - OK</v>
      </c>
      <c r="G2587" s="68"/>
      <c r="H2587" s="162" t="s">
        <v>279</v>
      </c>
      <c r="I2587" s="173">
        <v>150735.53351548137</v>
      </c>
      <c r="J2587" s="168">
        <f>IFERROR(MIN('MP Calculations'!$E$30/I2587,1),"-")</f>
        <v>0.24630200300931615</v>
      </c>
      <c r="K2587" s="12"/>
      <c r="L2587" s="159">
        <v>1.10951</v>
      </c>
      <c r="M2587" s="187" t="s">
        <v>280</v>
      </c>
      <c r="N2587" s="272">
        <v>192.78728599999999</v>
      </c>
      <c r="O2587" s="186">
        <f t="shared" si="127"/>
        <v>213.89942168985999</v>
      </c>
      <c r="P2587" s="186">
        <f t="shared" si="128"/>
        <v>52.683856004746879</v>
      </c>
      <c r="Q2587" s="215">
        <f>IF(P2587="-",0,P2587/(1+'General inputs'!$H$30)^'MP Calculations'!$C$40)</f>
        <v>117.02607011438546</v>
      </c>
    </row>
    <row r="2588" spans="3:17">
      <c r="C2588" s="159"/>
      <c r="D2588" s="165" t="s">
        <v>278</v>
      </c>
      <c r="E2588" s="162">
        <v>32203</v>
      </c>
      <c r="F2588" s="166" t="str">
        <f t="shared" si="126"/>
        <v>Date check - OK</v>
      </c>
      <c r="G2588" s="68"/>
      <c r="H2588" s="162" t="s">
        <v>279</v>
      </c>
      <c r="I2588" s="173">
        <v>150735.53351548137</v>
      </c>
      <c r="J2588" s="168">
        <f>IFERROR(MIN('MP Calculations'!$E$30/I2588,1),"-")</f>
        <v>0.24630200300931615</v>
      </c>
      <c r="K2588" s="12"/>
      <c r="L2588" s="159">
        <v>1.607694</v>
      </c>
      <c r="M2588" s="187" t="s">
        <v>280</v>
      </c>
      <c r="N2588" s="272">
        <v>192.78728599999999</v>
      </c>
      <c r="O2588" s="186">
        <f t="shared" si="127"/>
        <v>309.94296297848399</v>
      </c>
      <c r="P2588" s="186">
        <f t="shared" si="128"/>
        <v>76.339572600242931</v>
      </c>
      <c r="Q2588" s="215">
        <f>IF(P2588="-",0,P2588/(1+'General inputs'!$H$30)^'MP Calculations'!$C$40)</f>
        <v>169.57225330684432</v>
      </c>
    </row>
    <row r="2589" spans="3:17">
      <c r="C2589" s="159"/>
      <c r="D2589" s="165" t="s">
        <v>278</v>
      </c>
      <c r="E2589" s="162">
        <v>32203</v>
      </c>
      <c r="F2589" s="166" t="str">
        <f t="shared" si="126"/>
        <v>Date check - OK</v>
      </c>
      <c r="G2589" s="68"/>
      <c r="H2589" s="162" t="s">
        <v>279</v>
      </c>
      <c r="I2589" s="173">
        <v>150735.53351548137</v>
      </c>
      <c r="J2589" s="168">
        <f>IFERROR(MIN('MP Calculations'!$E$30/I2589,1),"-")</f>
        <v>0.24630200300931615</v>
      </c>
      <c r="K2589" s="12"/>
      <c r="L2589" s="159">
        <v>5.9493039999999997</v>
      </c>
      <c r="M2589" s="187" t="s">
        <v>280</v>
      </c>
      <c r="N2589" s="272">
        <v>192.78728599999999</v>
      </c>
      <c r="O2589" s="186">
        <f t="shared" si="127"/>
        <v>1146.9501717489438</v>
      </c>
      <c r="P2589" s="186">
        <f t="shared" si="128"/>
        <v>282.49612465364402</v>
      </c>
      <c r="Q2589" s="215">
        <f>IF(P2589="-",0,P2589/(1+'General inputs'!$H$30)^'MP Calculations'!$C$40)</f>
        <v>627.50553580931557</v>
      </c>
    </row>
    <row r="2590" spans="3:17">
      <c r="C2590" s="159"/>
      <c r="D2590" s="165" t="s">
        <v>289</v>
      </c>
      <c r="E2590" s="162">
        <v>32203</v>
      </c>
      <c r="F2590" s="166" t="str">
        <f t="shared" si="126"/>
        <v>Date check - OK</v>
      </c>
      <c r="G2590" s="68"/>
      <c r="H2590" s="162" t="s">
        <v>279</v>
      </c>
      <c r="I2590" s="173">
        <v>150735.53351548137</v>
      </c>
      <c r="J2590" s="168">
        <f>IFERROR(MIN('MP Calculations'!$E$30/I2590,1),"-")</f>
        <v>0.24630200300931615</v>
      </c>
      <c r="K2590" s="12"/>
      <c r="L2590" s="159">
        <v>13.93347</v>
      </c>
      <c r="M2590" s="187" t="s">
        <v>280</v>
      </c>
      <c r="N2590" s="272">
        <v>315.45229399999999</v>
      </c>
      <c r="O2590" s="186">
        <f t="shared" si="127"/>
        <v>4395.3450748801797</v>
      </c>
      <c r="P2590" s="186">
        <f t="shared" si="128"/>
        <v>1082.5822958601209</v>
      </c>
      <c r="Q2590" s="215">
        <f>IF(P2590="-",0,P2590/(1+'General inputs'!$H$30)^'MP Calculations'!$C$40)</f>
        <v>2404.728151418984</v>
      </c>
    </row>
    <row r="2591" spans="3:17">
      <c r="C2591" s="159"/>
      <c r="D2591" s="165" t="s">
        <v>281</v>
      </c>
      <c r="E2591" s="162">
        <v>32203</v>
      </c>
      <c r="F2591" s="166" t="str">
        <f t="shared" si="126"/>
        <v>Date check - OK</v>
      </c>
      <c r="G2591" s="68"/>
      <c r="H2591" s="162" t="s">
        <v>279</v>
      </c>
      <c r="I2591" s="173">
        <v>150735.53351548137</v>
      </c>
      <c r="J2591" s="168">
        <f>IFERROR(MIN('MP Calculations'!$E$30/I2591,1),"-")</f>
        <v>0.24630200300931615</v>
      </c>
      <c r="K2591" s="12"/>
      <c r="L2591" s="159">
        <v>9.9261029999999995</v>
      </c>
      <c r="M2591" s="187" t="s">
        <v>280</v>
      </c>
      <c r="N2591" s="272">
        <v>421.28581700000001</v>
      </c>
      <c r="O2591" s="186">
        <f t="shared" si="127"/>
        <v>4181.7264119811507</v>
      </c>
      <c r="P2591" s="186">
        <f t="shared" si="128"/>
        <v>1029.9675913079182</v>
      </c>
      <c r="Q2591" s="215">
        <f>IF(P2591="-",0,P2591/(1+'General inputs'!$H$30)^'MP Calculations'!$C$40)</f>
        <v>2287.8556866658537</v>
      </c>
    </row>
    <row r="2592" spans="3:17">
      <c r="C2592" s="159"/>
      <c r="D2592" s="165" t="s">
        <v>281</v>
      </c>
      <c r="E2592" s="162">
        <v>32203</v>
      </c>
      <c r="F2592" s="166" t="str">
        <f t="shared" si="126"/>
        <v>Date check - OK</v>
      </c>
      <c r="G2592" s="68"/>
      <c r="H2592" s="162" t="s">
        <v>279</v>
      </c>
      <c r="I2592" s="173">
        <v>150735.53351548137</v>
      </c>
      <c r="J2592" s="168">
        <f>IFERROR(MIN('MP Calculations'!$E$30/I2592,1),"-")</f>
        <v>0.24630200300931615</v>
      </c>
      <c r="K2592" s="12"/>
      <c r="L2592" s="159">
        <v>1.358997</v>
      </c>
      <c r="M2592" s="187" t="s">
        <v>280</v>
      </c>
      <c r="N2592" s="272">
        <v>421.28581700000001</v>
      </c>
      <c r="O2592" s="186">
        <f t="shared" si="127"/>
        <v>572.52616144554906</v>
      </c>
      <c r="P2592" s="186">
        <f t="shared" si="128"/>
        <v>141.01434033927384</v>
      </c>
      <c r="Q2592" s="215">
        <f>IF(P2592="-",0,P2592/(1+'General inputs'!$H$30)^'MP Calculations'!$C$40)</f>
        <v>313.23360382335704</v>
      </c>
    </row>
    <row r="2593" spans="3:17">
      <c r="C2593" s="159"/>
      <c r="D2593" s="165" t="s">
        <v>282</v>
      </c>
      <c r="E2593" s="162">
        <v>32203</v>
      </c>
      <c r="F2593" s="166" t="str">
        <f t="shared" si="126"/>
        <v>Date check - OK</v>
      </c>
      <c r="G2593" s="68"/>
      <c r="H2593" s="162" t="s">
        <v>279</v>
      </c>
      <c r="I2593" s="173">
        <v>150735.53351548137</v>
      </c>
      <c r="J2593" s="168">
        <f>IFERROR(MIN('MP Calculations'!$E$30/I2593,1),"-")</f>
        <v>0.24630200300931615</v>
      </c>
      <c r="K2593" s="12"/>
      <c r="L2593" s="159">
        <v>61.058852999999999</v>
      </c>
      <c r="M2593" s="187" t="s">
        <v>280</v>
      </c>
      <c r="N2593" s="272">
        <v>237.97403299999999</v>
      </c>
      <c r="O2593" s="186">
        <f t="shared" si="127"/>
        <v>14530.421498764148</v>
      </c>
      <c r="P2593" s="186">
        <f t="shared" si="128"/>
        <v>3578.8719197152391</v>
      </c>
      <c r="Q2593" s="215">
        <f>IF(P2593="-",0,P2593/(1+'General inputs'!$H$30)^'MP Calculations'!$C$40)</f>
        <v>7949.7088476072167</v>
      </c>
    </row>
    <row r="2594" spans="3:17">
      <c r="C2594" s="159"/>
      <c r="D2594" s="165" t="s">
        <v>289</v>
      </c>
      <c r="E2594" s="162">
        <v>32203</v>
      </c>
      <c r="F2594" s="166" t="str">
        <f t="shared" si="126"/>
        <v>Date check - OK</v>
      </c>
      <c r="G2594" s="68"/>
      <c r="H2594" s="162" t="s">
        <v>279</v>
      </c>
      <c r="I2594" s="173">
        <v>150735.53351548137</v>
      </c>
      <c r="J2594" s="168">
        <f>IFERROR(MIN('MP Calculations'!$E$30/I2594,1),"-")</f>
        <v>0.24630200300931615</v>
      </c>
      <c r="K2594" s="12"/>
      <c r="L2594" s="159">
        <v>39.840215000000001</v>
      </c>
      <c r="M2594" s="187" t="s">
        <v>280</v>
      </c>
      <c r="N2594" s="272">
        <v>315.45229399999999</v>
      </c>
      <c r="O2594" s="186">
        <f t="shared" si="127"/>
        <v>12567.68721520321</v>
      </c>
      <c r="P2594" s="186">
        <f t="shared" si="128"/>
        <v>3095.4465342991252</v>
      </c>
      <c r="Q2594" s="215">
        <f>IF(P2594="-",0,P2594/(1+'General inputs'!$H$30)^'MP Calculations'!$C$40)</f>
        <v>6875.8813539688881</v>
      </c>
    </row>
    <row r="2595" spans="3:17">
      <c r="C2595" s="159"/>
      <c r="D2595" s="165" t="s">
        <v>281</v>
      </c>
      <c r="E2595" s="162">
        <v>32203</v>
      </c>
      <c r="F2595" s="166" t="str">
        <f t="shared" si="126"/>
        <v>Date check - OK</v>
      </c>
      <c r="G2595" s="68"/>
      <c r="H2595" s="162" t="s">
        <v>279</v>
      </c>
      <c r="I2595" s="173">
        <v>150735.53351548137</v>
      </c>
      <c r="J2595" s="168">
        <f>IFERROR(MIN('MP Calculations'!$E$30/I2595,1),"-")</f>
        <v>0.24630200300931615</v>
      </c>
      <c r="K2595" s="12"/>
      <c r="L2595" s="159">
        <v>1.5936380000000001</v>
      </c>
      <c r="M2595" s="187" t="s">
        <v>280</v>
      </c>
      <c r="N2595" s="272">
        <v>421.28581700000001</v>
      </c>
      <c r="O2595" s="186">
        <f t="shared" si="127"/>
        <v>671.37708683224605</v>
      </c>
      <c r="P2595" s="186">
        <f t="shared" si="128"/>
        <v>165.36152126134178</v>
      </c>
      <c r="Q2595" s="215">
        <f>IF(P2595="-",0,P2595/(1+'General inputs'!$H$30)^'MP Calculations'!$C$40)</f>
        <v>367.31572912217399</v>
      </c>
    </row>
    <row r="2596" spans="3:17">
      <c r="C2596" s="159"/>
      <c r="D2596" s="165" t="s">
        <v>289</v>
      </c>
      <c r="E2596" s="162">
        <v>32203</v>
      </c>
      <c r="F2596" s="166" t="str">
        <f t="shared" si="126"/>
        <v>Date check - OK</v>
      </c>
      <c r="G2596" s="68"/>
      <c r="H2596" s="162" t="s">
        <v>279</v>
      </c>
      <c r="I2596" s="173">
        <v>150735.53351548137</v>
      </c>
      <c r="J2596" s="168">
        <f>IFERROR(MIN('MP Calculations'!$E$30/I2596,1),"-")</f>
        <v>0.24630200300931615</v>
      </c>
      <c r="K2596" s="12"/>
      <c r="L2596" s="159">
        <v>86.675098000000006</v>
      </c>
      <c r="M2596" s="187" t="s">
        <v>280</v>
      </c>
      <c r="N2596" s="272">
        <v>315.45229399999999</v>
      </c>
      <c r="O2596" s="186">
        <f t="shared" si="127"/>
        <v>27341.858496774814</v>
      </c>
      <c r="P2596" s="186">
        <f t="shared" si="128"/>
        <v>6734.3545137529263</v>
      </c>
      <c r="Q2596" s="215">
        <f>IF(P2596="-",0,P2596/(1+'General inputs'!$H$30)^'MP Calculations'!$C$40)</f>
        <v>14958.947641011126</v>
      </c>
    </row>
    <row r="2597" spans="3:17">
      <c r="C2597" s="159"/>
      <c r="D2597" s="165" t="s">
        <v>281</v>
      </c>
      <c r="E2597" s="162">
        <v>32203</v>
      </c>
      <c r="F2597" s="166" t="str">
        <f t="shared" si="126"/>
        <v>Date check - OK</v>
      </c>
      <c r="G2597" s="68"/>
      <c r="H2597" s="162" t="s">
        <v>279</v>
      </c>
      <c r="I2597" s="173">
        <v>150735.53351548137</v>
      </c>
      <c r="J2597" s="168">
        <f>IFERROR(MIN('MP Calculations'!$E$30/I2597,1),"-")</f>
        <v>0.24630200300931615</v>
      </c>
      <c r="K2597" s="12"/>
      <c r="L2597" s="159">
        <v>36.486710000000002</v>
      </c>
      <c r="M2597" s="187" t="s">
        <v>280</v>
      </c>
      <c r="N2597" s="272">
        <v>421.28581700000001</v>
      </c>
      <c r="O2597" s="186">
        <f t="shared" si="127"/>
        <v>15371.33343199207</v>
      </c>
      <c r="P2597" s="186">
        <f t="shared" si="128"/>
        <v>3785.990213223713</v>
      </c>
      <c r="Q2597" s="215">
        <f>IF(P2597="-",0,P2597/(1+'General inputs'!$H$30)^'MP Calculations'!$C$40)</f>
        <v>8409.7784358300432</v>
      </c>
    </row>
    <row r="2598" spans="3:17">
      <c r="C2598" s="159"/>
      <c r="D2598" s="165" t="s">
        <v>282</v>
      </c>
      <c r="E2598" s="162">
        <v>32203</v>
      </c>
      <c r="F2598" s="166" t="str">
        <f t="shared" si="126"/>
        <v>Date check - OK</v>
      </c>
      <c r="G2598" s="68"/>
      <c r="H2598" s="162" t="s">
        <v>279</v>
      </c>
      <c r="I2598" s="173">
        <v>150735.53351548137</v>
      </c>
      <c r="J2598" s="168">
        <f>IFERROR(MIN('MP Calculations'!$E$30/I2598,1),"-")</f>
        <v>0.24630200300931615</v>
      </c>
      <c r="K2598" s="12"/>
      <c r="L2598" s="159">
        <v>2.121454</v>
      </c>
      <c r="M2598" s="187" t="s">
        <v>280</v>
      </c>
      <c r="N2598" s="272">
        <v>237.97403299999999</v>
      </c>
      <c r="O2598" s="186">
        <f t="shared" si="127"/>
        <v>504.85096420398196</v>
      </c>
      <c r="P2598" s="186">
        <f t="shared" si="128"/>
        <v>124.34580370462533</v>
      </c>
      <c r="Q2598" s="215">
        <f>IF(P2598="-",0,P2598/(1+'General inputs'!$H$30)^'MP Calculations'!$C$40)</f>
        <v>276.20796665786895</v>
      </c>
    </row>
    <row r="2599" spans="3:17">
      <c r="C2599" s="159"/>
      <c r="D2599" s="165" t="s">
        <v>281</v>
      </c>
      <c r="E2599" s="162">
        <v>32203</v>
      </c>
      <c r="F2599" s="166" t="str">
        <f t="shared" si="126"/>
        <v>Date check - OK</v>
      </c>
      <c r="G2599" s="68"/>
      <c r="H2599" s="162" t="s">
        <v>279</v>
      </c>
      <c r="I2599" s="173">
        <v>150735.53351548137</v>
      </c>
      <c r="J2599" s="168">
        <f>IFERROR(MIN('MP Calculations'!$E$30/I2599,1),"-")</f>
        <v>0.24630200300931615</v>
      </c>
      <c r="K2599" s="12"/>
      <c r="L2599" s="159">
        <v>2.1623030000000001</v>
      </c>
      <c r="M2599" s="187" t="s">
        <v>280</v>
      </c>
      <c r="N2599" s="272">
        <v>421.28581700000001</v>
      </c>
      <c r="O2599" s="186">
        <f t="shared" si="127"/>
        <v>910.94758595655105</v>
      </c>
      <c r="P2599" s="186">
        <f t="shared" si="128"/>
        <v>224.36821505759971</v>
      </c>
      <c r="Q2599" s="215">
        <f>IF(P2599="-",0,P2599/(1+'General inputs'!$H$30)^'MP Calculations'!$C$40)</f>
        <v>498.38664930684644</v>
      </c>
    </row>
    <row r="2600" spans="3:17">
      <c r="C2600" s="159"/>
      <c r="D2600" s="165" t="s">
        <v>278</v>
      </c>
      <c r="E2600" s="162">
        <v>32203</v>
      </c>
      <c r="F2600" s="166" t="str">
        <f t="shared" si="126"/>
        <v>Date check - OK</v>
      </c>
      <c r="G2600" s="68"/>
      <c r="H2600" s="162" t="s">
        <v>279</v>
      </c>
      <c r="I2600" s="173">
        <v>150735.53351548137</v>
      </c>
      <c r="J2600" s="168">
        <f>IFERROR(MIN('MP Calculations'!$E$30/I2600,1),"-")</f>
        <v>0.24630200300931615</v>
      </c>
      <c r="K2600" s="12"/>
      <c r="L2600" s="159">
        <v>1.1164019999999999</v>
      </c>
      <c r="M2600" s="187" t="s">
        <v>280</v>
      </c>
      <c r="N2600" s="272">
        <v>192.78728599999999</v>
      </c>
      <c r="O2600" s="186">
        <f t="shared" si="127"/>
        <v>215.22811166497198</v>
      </c>
      <c r="P2600" s="186">
        <f t="shared" si="128"/>
        <v>53.011115006995361</v>
      </c>
      <c r="Q2600" s="215">
        <f>IF(P2600="-",0,P2600/(1+'General inputs'!$H$30)^'MP Calculations'!$C$40)</f>
        <v>117.75300693805387</v>
      </c>
    </row>
    <row r="2601" spans="3:17">
      <c r="C2601" s="159"/>
      <c r="D2601" s="165" t="s">
        <v>281</v>
      </c>
      <c r="E2601" s="162">
        <v>32203</v>
      </c>
      <c r="F2601" s="166" t="str">
        <f t="shared" si="126"/>
        <v>Date check - OK</v>
      </c>
      <c r="G2601" s="68"/>
      <c r="H2601" s="162" t="s">
        <v>279</v>
      </c>
      <c r="I2601" s="173">
        <v>150735.53351548137</v>
      </c>
      <c r="J2601" s="168">
        <f>IFERROR(MIN('MP Calculations'!$E$30/I2601,1),"-")</f>
        <v>0.24630200300931615</v>
      </c>
      <c r="K2601" s="12"/>
      <c r="L2601" s="159">
        <v>16.158156999999999</v>
      </c>
      <c r="M2601" s="187" t="s">
        <v>280</v>
      </c>
      <c r="N2601" s="272">
        <v>421.28581700000001</v>
      </c>
      <c r="O2601" s="186">
        <f t="shared" si="127"/>
        <v>6807.2023729592684</v>
      </c>
      <c r="P2601" s="186">
        <f t="shared" si="128"/>
        <v>1676.6275793496377</v>
      </c>
      <c r="Q2601" s="215">
        <f>IF(P2601="-",0,P2601/(1+'General inputs'!$H$30)^'MP Calculations'!$C$40)</f>
        <v>3724.2744084450537</v>
      </c>
    </row>
    <row r="2602" spans="3:17">
      <c r="C2602" s="159"/>
      <c r="D2602" s="165" t="s">
        <v>278</v>
      </c>
      <c r="E2602" s="162">
        <v>32203</v>
      </c>
      <c r="F2602" s="166" t="str">
        <f t="shared" si="126"/>
        <v>Date check - OK</v>
      </c>
      <c r="G2602" s="68"/>
      <c r="H2602" s="162" t="s">
        <v>279</v>
      </c>
      <c r="I2602" s="173">
        <v>150735.53351548137</v>
      </c>
      <c r="J2602" s="168">
        <f>IFERROR(MIN('MP Calculations'!$E$30/I2602,1),"-")</f>
        <v>0.24630200300931615</v>
      </c>
      <c r="K2602" s="12"/>
      <c r="L2602" s="159">
        <v>21.809063999999999</v>
      </c>
      <c r="M2602" s="187" t="s">
        <v>280</v>
      </c>
      <c r="N2602" s="272">
        <v>192.78728599999999</v>
      </c>
      <c r="O2602" s="186">
        <f t="shared" si="127"/>
        <v>4204.5102587603042</v>
      </c>
      <c r="P2602" s="186">
        <f t="shared" si="128"/>
        <v>1035.579298405881</v>
      </c>
      <c r="Q2602" s="215">
        <f>IF(P2602="-",0,P2602/(1+'General inputs'!$H$30)^'MP Calculations'!$C$40)</f>
        <v>2300.3209099450387</v>
      </c>
    </row>
    <row r="2603" spans="3:17">
      <c r="C2603" s="159"/>
      <c r="D2603" s="165" t="s">
        <v>289</v>
      </c>
      <c r="E2603" s="162">
        <v>32203</v>
      </c>
      <c r="F2603" s="166" t="str">
        <f t="shared" si="126"/>
        <v>Date check - OK</v>
      </c>
      <c r="G2603" s="68"/>
      <c r="H2603" s="162" t="s">
        <v>279</v>
      </c>
      <c r="I2603" s="173">
        <v>150735.53351548137</v>
      </c>
      <c r="J2603" s="168">
        <f>IFERROR(MIN('MP Calculations'!$E$30/I2603,1),"-")</f>
        <v>0.24630200300931615</v>
      </c>
      <c r="K2603" s="12"/>
      <c r="L2603" s="159">
        <v>1.664704</v>
      </c>
      <c r="M2603" s="187" t="s">
        <v>280</v>
      </c>
      <c r="N2603" s="272">
        <v>315.45229399999999</v>
      </c>
      <c r="O2603" s="186">
        <f t="shared" si="127"/>
        <v>525.13469563097601</v>
      </c>
      <c r="P2603" s="186">
        <f t="shared" si="128"/>
        <v>129.34172738359698</v>
      </c>
      <c r="Q2603" s="215">
        <f>IF(P2603="-",0,P2603/(1+'General inputs'!$H$30)^'MP Calculations'!$C$40)</f>
        <v>287.30535699863628</v>
      </c>
    </row>
    <row r="2604" spans="3:17">
      <c r="C2604" s="159"/>
      <c r="D2604" s="165" t="s">
        <v>281</v>
      </c>
      <c r="E2604" s="162">
        <v>32203</v>
      </c>
      <c r="F2604" s="166" t="str">
        <f t="shared" si="126"/>
        <v>Date check - OK</v>
      </c>
      <c r="G2604" s="68"/>
      <c r="H2604" s="162" t="s">
        <v>279</v>
      </c>
      <c r="I2604" s="173">
        <v>150735.53351548137</v>
      </c>
      <c r="J2604" s="168">
        <f>IFERROR(MIN('MP Calculations'!$E$30/I2604,1),"-")</f>
        <v>0.24630200300931615</v>
      </c>
      <c r="K2604" s="12"/>
      <c r="L2604" s="159">
        <v>18.036577999999999</v>
      </c>
      <c r="M2604" s="187" t="s">
        <v>280</v>
      </c>
      <c r="N2604" s="272">
        <v>421.28581700000001</v>
      </c>
      <c r="O2604" s="186">
        <f t="shared" si="127"/>
        <v>7598.5544986142258</v>
      </c>
      <c r="P2604" s="186">
        <f t="shared" si="128"/>
        <v>1871.5391929841339</v>
      </c>
      <c r="Q2604" s="215">
        <f>IF(P2604="-",0,P2604/(1+'General inputs'!$H$30)^'MP Calculations'!$C$40)</f>
        <v>4157.2294328692979</v>
      </c>
    </row>
    <row r="2605" spans="3:17">
      <c r="C2605" s="159"/>
      <c r="D2605" s="165" t="s">
        <v>281</v>
      </c>
      <c r="E2605" s="162">
        <v>32203</v>
      </c>
      <c r="F2605" s="166" t="str">
        <f t="shared" si="126"/>
        <v>Date check - OK</v>
      </c>
      <c r="G2605" s="68"/>
      <c r="H2605" s="162" t="s">
        <v>279</v>
      </c>
      <c r="I2605" s="173">
        <v>150735.53351548137</v>
      </c>
      <c r="J2605" s="168">
        <f>IFERROR(MIN('MP Calculations'!$E$30/I2605,1),"-")</f>
        <v>0.24630200300931615</v>
      </c>
      <c r="K2605" s="12"/>
      <c r="L2605" s="159">
        <v>4.6350850000000001</v>
      </c>
      <c r="M2605" s="187" t="s">
        <v>280</v>
      </c>
      <c r="N2605" s="272">
        <v>421.28581700000001</v>
      </c>
      <c r="O2605" s="186">
        <f t="shared" si="127"/>
        <v>1952.6955710894451</v>
      </c>
      <c r="P2605" s="186">
        <f t="shared" si="128"/>
        <v>480.95283042675084</v>
      </c>
      <c r="Q2605" s="215">
        <f>IF(P2605="-",0,P2605/(1+'General inputs'!$H$30)^'MP Calculations'!$C$40)</f>
        <v>1068.335234424789</v>
      </c>
    </row>
    <row r="2606" spans="3:17">
      <c r="C2606" s="159"/>
      <c r="D2606" s="165" t="s">
        <v>278</v>
      </c>
      <c r="E2606" s="162">
        <v>32203</v>
      </c>
      <c r="F2606" s="166" t="str">
        <f t="shared" si="126"/>
        <v>Date check - OK</v>
      </c>
      <c r="G2606" s="68"/>
      <c r="H2606" s="162" t="s">
        <v>279</v>
      </c>
      <c r="I2606" s="173">
        <v>150735.53351548137</v>
      </c>
      <c r="J2606" s="168">
        <f>IFERROR(MIN('MP Calculations'!$E$30/I2606,1),"-")</f>
        <v>0.24630200300931615</v>
      </c>
      <c r="K2606" s="12"/>
      <c r="L2606" s="159">
        <v>0.89978800000000003</v>
      </c>
      <c r="M2606" s="187" t="s">
        <v>280</v>
      </c>
      <c r="N2606" s="272">
        <v>192.78728599999999</v>
      </c>
      <c r="O2606" s="186">
        <f t="shared" si="127"/>
        <v>173.46768649536801</v>
      </c>
      <c r="P2606" s="186">
        <f t="shared" si="128"/>
        <v>42.725438641201244</v>
      </c>
      <c r="Q2606" s="215">
        <f>IF(P2606="-",0,P2606/(1+'General inputs'!$H$30)^'MP Calculations'!$C$40)</f>
        <v>94.905547111862603</v>
      </c>
    </row>
    <row r="2607" spans="3:17">
      <c r="C2607" s="159"/>
      <c r="D2607" s="165" t="s">
        <v>278</v>
      </c>
      <c r="E2607" s="162">
        <v>32203</v>
      </c>
      <c r="F2607" s="166" t="str">
        <f t="shared" si="126"/>
        <v>Date check - OK</v>
      </c>
      <c r="G2607" s="68"/>
      <c r="H2607" s="162" t="s">
        <v>279</v>
      </c>
      <c r="I2607" s="173">
        <v>150735.53351548137</v>
      </c>
      <c r="J2607" s="168">
        <f>IFERROR(MIN('MP Calculations'!$E$30/I2607,1),"-")</f>
        <v>0.24630200300931615</v>
      </c>
      <c r="K2607" s="12"/>
      <c r="L2607" s="159">
        <v>1.6361870000000001</v>
      </c>
      <c r="M2607" s="187" t="s">
        <v>280</v>
      </c>
      <c r="N2607" s="272">
        <v>192.78728599999999</v>
      </c>
      <c r="O2607" s="186">
        <f t="shared" si="127"/>
        <v>315.436051118482</v>
      </c>
      <c r="P2607" s="186">
        <f t="shared" si="128"/>
        <v>77.692531211831152</v>
      </c>
      <c r="Q2607" s="215">
        <f>IF(P2607="-",0,P2607/(1+'General inputs'!$H$30)^'MP Calculations'!$C$40)</f>
        <v>172.57756539575669</v>
      </c>
    </row>
    <row r="2608" spans="3:17">
      <c r="C2608" s="159"/>
      <c r="D2608" s="165" t="s">
        <v>282</v>
      </c>
      <c r="E2608" s="162">
        <v>32203</v>
      </c>
      <c r="F2608" s="166" t="str">
        <f t="shared" si="126"/>
        <v>Date check - OK</v>
      </c>
      <c r="G2608" s="68"/>
      <c r="H2608" s="162" t="s">
        <v>279</v>
      </c>
      <c r="I2608" s="173">
        <v>150735.53351548137</v>
      </c>
      <c r="J2608" s="168">
        <f>IFERROR(MIN('MP Calculations'!$E$30/I2608,1),"-")</f>
        <v>0.24630200300931615</v>
      </c>
      <c r="K2608" s="12"/>
      <c r="L2608" s="159">
        <v>31.455566000000001</v>
      </c>
      <c r="M2608" s="187" t="s">
        <v>280</v>
      </c>
      <c r="N2608" s="272">
        <v>237.97403299999999</v>
      </c>
      <c r="O2608" s="186">
        <f t="shared" si="127"/>
        <v>7485.6079013176777</v>
      </c>
      <c r="P2608" s="186">
        <f t="shared" si="128"/>
        <v>1843.7202198369075</v>
      </c>
      <c r="Q2608" s="215">
        <f>IF(P2608="-",0,P2608/(1+'General inputs'!$H$30)^'MP Calculations'!$C$40)</f>
        <v>4095.435453671113</v>
      </c>
    </row>
    <row r="2609" spans="3:17">
      <c r="C2609" s="159"/>
      <c r="D2609" s="165" t="s">
        <v>278</v>
      </c>
      <c r="E2609" s="162">
        <v>32203</v>
      </c>
      <c r="F2609" s="166" t="str">
        <f t="shared" si="126"/>
        <v>Date check - OK</v>
      </c>
      <c r="G2609" s="68"/>
      <c r="H2609" s="162" t="s">
        <v>279</v>
      </c>
      <c r="I2609" s="173">
        <v>150735.53351548137</v>
      </c>
      <c r="J2609" s="168">
        <f>IFERROR(MIN('MP Calculations'!$E$30/I2609,1),"-")</f>
        <v>0.24630200300931615</v>
      </c>
      <c r="K2609" s="12"/>
      <c r="L2609" s="159">
        <v>10.951276999999999</v>
      </c>
      <c r="M2609" s="187" t="s">
        <v>280</v>
      </c>
      <c r="N2609" s="272">
        <v>192.78728599999999</v>
      </c>
      <c r="O2609" s="186">
        <f t="shared" si="127"/>
        <v>2111.2669710642217</v>
      </c>
      <c r="P2609" s="186">
        <f t="shared" si="128"/>
        <v>520.00928386052976</v>
      </c>
      <c r="Q2609" s="215">
        <f>IF(P2609="-",0,P2609/(1+'General inputs'!$H$30)^'MP Calculations'!$C$40)</f>
        <v>1155.0909050338048</v>
      </c>
    </row>
    <row r="2610" spans="3:17">
      <c r="C2610" s="159"/>
      <c r="D2610" s="165" t="s">
        <v>278</v>
      </c>
      <c r="E2610" s="162">
        <v>32203</v>
      </c>
      <c r="F2610" s="166" t="str">
        <f t="shared" si="126"/>
        <v>Date check - OK</v>
      </c>
      <c r="G2610" s="68"/>
      <c r="H2610" s="162" t="s">
        <v>279</v>
      </c>
      <c r="I2610" s="173">
        <v>150735.53351548137</v>
      </c>
      <c r="J2610" s="168">
        <f>IFERROR(MIN('MP Calculations'!$E$30/I2610,1),"-")</f>
        <v>0.24630200300931615</v>
      </c>
      <c r="K2610" s="12"/>
      <c r="L2610" s="159">
        <v>0.93145999999999995</v>
      </c>
      <c r="M2610" s="187" t="s">
        <v>280</v>
      </c>
      <c r="N2610" s="272">
        <v>192.78728599999999</v>
      </c>
      <c r="O2610" s="186">
        <f t="shared" si="127"/>
        <v>179.57364541755999</v>
      </c>
      <c r="P2610" s="186">
        <f t="shared" si="128"/>
        <v>44.229348554029734</v>
      </c>
      <c r="Q2610" s="215">
        <f>IF(P2610="-",0,P2610/(1+'General inputs'!$H$30)^'MP Calculations'!$C$40)</f>
        <v>98.246165666596511</v>
      </c>
    </row>
    <row r="2611" spans="3:17">
      <c r="C2611" s="159"/>
      <c r="D2611" s="165" t="s">
        <v>281</v>
      </c>
      <c r="E2611" s="162">
        <v>32203</v>
      </c>
      <c r="F2611" s="166" t="str">
        <f t="shared" si="126"/>
        <v>Date check - OK</v>
      </c>
      <c r="G2611" s="68"/>
      <c r="H2611" s="162" t="s">
        <v>279</v>
      </c>
      <c r="I2611" s="173">
        <v>150735.53351548137</v>
      </c>
      <c r="J2611" s="168">
        <f>IFERROR(MIN('MP Calculations'!$E$30/I2611,1),"-")</f>
        <v>0.24630200300931615</v>
      </c>
      <c r="K2611" s="12"/>
      <c r="L2611" s="159">
        <v>14.132726999999999</v>
      </c>
      <c r="M2611" s="187" t="s">
        <v>280</v>
      </c>
      <c r="N2611" s="272">
        <v>421.28581700000001</v>
      </c>
      <c r="O2611" s="186">
        <f t="shared" si="127"/>
        <v>5953.9174406329585</v>
      </c>
      <c r="P2611" s="186">
        <f t="shared" si="128"/>
        <v>1466.4617913799989</v>
      </c>
      <c r="Q2611" s="215">
        <f>IF(P2611="-",0,P2611/(1+'General inputs'!$H$30)^'MP Calculations'!$C$40)</f>
        <v>3257.4354542811066</v>
      </c>
    </row>
    <row r="2612" spans="3:17">
      <c r="C2612" s="159"/>
      <c r="D2612" s="165" t="s">
        <v>278</v>
      </c>
      <c r="E2612" s="162">
        <v>32203</v>
      </c>
      <c r="F2612" s="166" t="str">
        <f t="shared" si="126"/>
        <v>Date check - OK</v>
      </c>
      <c r="G2612" s="68"/>
      <c r="H2612" s="162" t="s">
        <v>279</v>
      </c>
      <c r="I2612" s="173">
        <v>150735.53351548137</v>
      </c>
      <c r="J2612" s="168">
        <f>IFERROR(MIN('MP Calculations'!$E$30/I2612,1),"-")</f>
        <v>0.24630200300931615</v>
      </c>
      <c r="K2612" s="12"/>
      <c r="L2612" s="159">
        <v>1.66523</v>
      </c>
      <c r="M2612" s="187" t="s">
        <v>280</v>
      </c>
      <c r="N2612" s="272">
        <v>192.78728599999999</v>
      </c>
      <c r="O2612" s="186">
        <f t="shared" si="127"/>
        <v>321.03517226577998</v>
      </c>
      <c r="P2612" s="186">
        <f t="shared" si="128"/>
        <v>79.071605965502471</v>
      </c>
      <c r="Q2612" s="215">
        <f>IF(P2612="-",0,P2612/(1+'General inputs'!$H$30)^'MP Calculations'!$C$40)</f>
        <v>175.64088898394616</v>
      </c>
    </row>
    <row r="2613" spans="3:17">
      <c r="C2613" s="159"/>
      <c r="D2613" s="165" t="s">
        <v>281</v>
      </c>
      <c r="E2613" s="162">
        <v>32203</v>
      </c>
      <c r="F2613" s="166" t="str">
        <f t="shared" si="126"/>
        <v>Date check - OK</v>
      </c>
      <c r="G2613" s="68"/>
      <c r="H2613" s="162" t="s">
        <v>279</v>
      </c>
      <c r="I2613" s="173">
        <v>150735.53351548137</v>
      </c>
      <c r="J2613" s="168">
        <f>IFERROR(MIN('MP Calculations'!$E$30/I2613,1),"-")</f>
        <v>0.24630200300931615</v>
      </c>
      <c r="K2613" s="12"/>
      <c r="L2613" s="159">
        <v>12.254004</v>
      </c>
      <c r="M2613" s="187" t="s">
        <v>280</v>
      </c>
      <c r="N2613" s="272">
        <v>421.28581700000001</v>
      </c>
      <c r="O2613" s="186">
        <f t="shared" si="127"/>
        <v>5162.4380866612682</v>
      </c>
      <c r="P2613" s="186">
        <f t="shared" si="128"/>
        <v>1271.5188411562519</v>
      </c>
      <c r="Q2613" s="215">
        <f>IF(P2613="-",0,P2613/(1+'General inputs'!$H$30)^'MP Calculations'!$C$40)</f>
        <v>2824.4108222356876</v>
      </c>
    </row>
    <row r="2614" spans="3:17">
      <c r="C2614" s="159"/>
      <c r="D2614" s="165" t="s">
        <v>281</v>
      </c>
      <c r="E2614" s="162">
        <v>32203</v>
      </c>
      <c r="F2614" s="166" t="str">
        <f t="shared" si="126"/>
        <v>Date check - OK</v>
      </c>
      <c r="G2614" s="68"/>
      <c r="H2614" s="162" t="s">
        <v>279</v>
      </c>
      <c r="I2614" s="173">
        <v>150735.53351548137</v>
      </c>
      <c r="J2614" s="168">
        <f>IFERROR(MIN('MP Calculations'!$E$30/I2614,1),"-")</f>
        <v>0.24630200300931615</v>
      </c>
      <c r="K2614" s="12"/>
      <c r="L2614" s="159">
        <v>1.654539</v>
      </c>
      <c r="M2614" s="187" t="s">
        <v>280</v>
      </c>
      <c r="N2614" s="272">
        <v>421.28581700000001</v>
      </c>
      <c r="O2614" s="186">
        <f t="shared" si="127"/>
        <v>697.03381437336304</v>
      </c>
      <c r="P2614" s="186">
        <f t="shared" si="128"/>
        <v>171.68082464538318</v>
      </c>
      <c r="Q2614" s="215">
        <f>IF(P2614="-",0,P2614/(1+'General inputs'!$H$30)^'MP Calculations'!$C$40)</f>
        <v>381.35272825200747</v>
      </c>
    </row>
    <row r="2615" spans="3:17">
      <c r="C2615" s="159"/>
      <c r="D2615" s="165" t="s">
        <v>278</v>
      </c>
      <c r="E2615" s="162">
        <v>32203</v>
      </c>
      <c r="F2615" s="166" t="str">
        <f t="shared" si="126"/>
        <v>Date check - OK</v>
      </c>
      <c r="G2615" s="68"/>
      <c r="H2615" s="162" t="s">
        <v>279</v>
      </c>
      <c r="I2615" s="173">
        <v>150735.53351548137</v>
      </c>
      <c r="J2615" s="168">
        <f>IFERROR(MIN('MP Calculations'!$E$30/I2615,1),"-")</f>
        <v>0.24630200300931615</v>
      </c>
      <c r="K2615" s="12"/>
      <c r="L2615" s="159">
        <v>1.4758990000000001</v>
      </c>
      <c r="M2615" s="187" t="s">
        <v>280</v>
      </c>
      <c r="N2615" s="272">
        <v>192.78728599999999</v>
      </c>
      <c r="O2615" s="186">
        <f t="shared" si="127"/>
        <v>284.534562620114</v>
      </c>
      <c r="P2615" s="186">
        <f t="shared" si="128"/>
        <v>70.081432698713769</v>
      </c>
      <c r="Q2615" s="215">
        <f>IF(P2615="-",0,P2615/(1+'General inputs'!$H$30)^'MP Calculations'!$C$40)</f>
        <v>155.67111594825769</v>
      </c>
    </row>
    <row r="2616" spans="3:17">
      <c r="C2616" s="159"/>
      <c r="D2616" s="165" t="s">
        <v>281</v>
      </c>
      <c r="E2616" s="162">
        <v>32203</v>
      </c>
      <c r="F2616" s="166" t="str">
        <f t="shared" si="126"/>
        <v>Date check - OK</v>
      </c>
      <c r="G2616" s="68"/>
      <c r="H2616" s="162" t="s">
        <v>279</v>
      </c>
      <c r="I2616" s="173">
        <v>150735.53351548137</v>
      </c>
      <c r="J2616" s="168">
        <f>IFERROR(MIN('MP Calculations'!$E$30/I2616,1),"-")</f>
        <v>0.24630200300931615</v>
      </c>
      <c r="K2616" s="12"/>
      <c r="L2616" s="159">
        <v>30.619882</v>
      </c>
      <c r="M2616" s="187" t="s">
        <v>280</v>
      </c>
      <c r="N2616" s="272">
        <v>421.28581700000001</v>
      </c>
      <c r="O2616" s="186">
        <f t="shared" si="127"/>
        <v>12899.722004813595</v>
      </c>
      <c r="P2616" s="186">
        <f t="shared" si="128"/>
        <v>3177.2273680489398</v>
      </c>
      <c r="Q2616" s="215">
        <f>IF(P2616="-",0,P2616/(1+'General inputs'!$H$30)^'MP Calculations'!$C$40)</f>
        <v>7057.5402208437117</v>
      </c>
    </row>
    <row r="2617" spans="3:17">
      <c r="C2617" s="159"/>
      <c r="D2617" s="165" t="s">
        <v>278</v>
      </c>
      <c r="E2617" s="162">
        <v>32203</v>
      </c>
      <c r="F2617" s="166" t="str">
        <f t="shared" si="126"/>
        <v>Date check - OK</v>
      </c>
      <c r="G2617" s="68"/>
      <c r="H2617" s="162" t="s">
        <v>279</v>
      </c>
      <c r="I2617" s="173">
        <v>150735.53351548137</v>
      </c>
      <c r="J2617" s="168">
        <f>IFERROR(MIN('MP Calculations'!$E$30/I2617,1),"-")</f>
        <v>0.24630200300931615</v>
      </c>
      <c r="K2617" s="12"/>
      <c r="L2617" s="159">
        <v>37.088008000000002</v>
      </c>
      <c r="M2617" s="187" t="s">
        <v>280</v>
      </c>
      <c r="N2617" s="272">
        <v>192.78728599999999</v>
      </c>
      <c r="O2617" s="186">
        <f t="shared" si="127"/>
        <v>7150.0964054662882</v>
      </c>
      <c r="P2617" s="186">
        <f t="shared" si="128"/>
        <v>1761.0830663760582</v>
      </c>
      <c r="Q2617" s="215">
        <f>IF(P2617="-",0,P2617/(1+'General inputs'!$H$30)^'MP Calculations'!$C$40)</f>
        <v>3911.8744532369146</v>
      </c>
    </row>
    <row r="2618" spans="3:17">
      <c r="C2618" s="159"/>
      <c r="D2618" s="165" t="s">
        <v>278</v>
      </c>
      <c r="E2618" s="162">
        <v>32203</v>
      </c>
      <c r="F2618" s="166" t="str">
        <f t="shared" si="126"/>
        <v>Date check - OK</v>
      </c>
      <c r="G2618" s="68"/>
      <c r="H2618" s="162" t="s">
        <v>279</v>
      </c>
      <c r="I2618" s="173">
        <v>150735.53351548137</v>
      </c>
      <c r="J2618" s="168">
        <f>IFERROR(MIN('MP Calculations'!$E$30/I2618,1),"-")</f>
        <v>0.24630200300931615</v>
      </c>
      <c r="K2618" s="12"/>
      <c r="L2618" s="159">
        <v>2.781609</v>
      </c>
      <c r="M2618" s="187" t="s">
        <v>280</v>
      </c>
      <c r="N2618" s="272">
        <v>192.78728599999999</v>
      </c>
      <c r="O2618" s="186">
        <f t="shared" si="127"/>
        <v>536.25884982317393</v>
      </c>
      <c r="P2618" s="186">
        <f t="shared" si="128"/>
        <v>132.0816288429198</v>
      </c>
      <c r="Q2618" s="215">
        <f>IF(P2618="-",0,P2618/(1+'General inputs'!$H$30)^'MP Calculations'!$C$40)</f>
        <v>293.39146998657571</v>
      </c>
    </row>
    <row r="2619" spans="3:17">
      <c r="C2619" s="159"/>
      <c r="D2619" s="165" t="s">
        <v>278</v>
      </c>
      <c r="E2619" s="162">
        <v>32203</v>
      </c>
      <c r="F2619" s="166" t="str">
        <f t="shared" si="126"/>
        <v>Date check - OK</v>
      </c>
      <c r="G2619" s="68"/>
      <c r="H2619" s="162" t="s">
        <v>279</v>
      </c>
      <c r="I2619" s="173">
        <v>150735.53351548137</v>
      </c>
      <c r="J2619" s="168">
        <f>IFERROR(MIN('MP Calculations'!$E$30/I2619,1),"-")</f>
        <v>0.24630200300931615</v>
      </c>
      <c r="K2619" s="12"/>
      <c r="L2619" s="159">
        <v>2.1288269999999998</v>
      </c>
      <c r="M2619" s="187" t="s">
        <v>280</v>
      </c>
      <c r="N2619" s="272">
        <v>192.78728599999999</v>
      </c>
      <c r="O2619" s="186">
        <f t="shared" si="127"/>
        <v>410.41077969352193</v>
      </c>
      <c r="P2619" s="186">
        <f t="shared" si="128"/>
        <v>101.08499709512962</v>
      </c>
      <c r="Q2619" s="215">
        <f>IF(P2619="-",0,P2619/(1+'General inputs'!$H$30)^'MP Calculations'!$C$40)</f>
        <v>224.53899267550253</v>
      </c>
    </row>
    <row r="2620" spans="3:17">
      <c r="C2620" s="159"/>
      <c r="D2620" s="165" t="s">
        <v>289</v>
      </c>
      <c r="E2620" s="162">
        <v>32203</v>
      </c>
      <c r="F2620" s="166" t="str">
        <f t="shared" si="126"/>
        <v>Date check - OK</v>
      </c>
      <c r="G2620" s="68"/>
      <c r="H2620" s="162" t="s">
        <v>279</v>
      </c>
      <c r="I2620" s="173">
        <v>150735.53351548137</v>
      </c>
      <c r="J2620" s="168">
        <f>IFERROR(MIN('MP Calculations'!$E$30/I2620,1),"-")</f>
        <v>0.24630200300931615</v>
      </c>
      <c r="K2620" s="12"/>
      <c r="L2620" s="159">
        <v>47.494221000000003</v>
      </c>
      <c r="M2620" s="187" t="s">
        <v>280</v>
      </c>
      <c r="N2620" s="272">
        <v>315.45229399999999</v>
      </c>
      <c r="O2620" s="186">
        <f t="shared" si="127"/>
        <v>14982.160966192974</v>
      </c>
      <c r="P2620" s="186">
        <f t="shared" si="128"/>
        <v>3690.136255381321</v>
      </c>
      <c r="Q2620" s="215">
        <f>IF(P2620="-",0,P2620/(1+'General inputs'!$H$30)^'MP Calculations'!$C$40)</f>
        <v>8196.8590931343515</v>
      </c>
    </row>
    <row r="2621" spans="3:17">
      <c r="C2621" s="159"/>
      <c r="D2621" s="165" t="s">
        <v>289</v>
      </c>
      <c r="E2621" s="162">
        <v>32203</v>
      </c>
      <c r="F2621" s="166" t="str">
        <f t="shared" si="126"/>
        <v>Date check - OK</v>
      </c>
      <c r="G2621" s="68"/>
      <c r="H2621" s="162" t="s">
        <v>279</v>
      </c>
      <c r="I2621" s="173">
        <v>150735.53351548137</v>
      </c>
      <c r="J2621" s="168">
        <f>IFERROR(MIN('MP Calculations'!$E$30/I2621,1),"-")</f>
        <v>0.24630200300931615</v>
      </c>
      <c r="K2621" s="12"/>
      <c r="L2621" s="159">
        <v>13.346444</v>
      </c>
      <c r="M2621" s="187" t="s">
        <v>280</v>
      </c>
      <c r="N2621" s="272">
        <v>315.45229399999999</v>
      </c>
      <c r="O2621" s="186">
        <f t="shared" si="127"/>
        <v>4210.1663765425355</v>
      </c>
      <c r="P2621" s="186">
        <f t="shared" si="128"/>
        <v>1036.9724115449012</v>
      </c>
      <c r="Q2621" s="215">
        <f>IF(P2621="-",0,P2621/(1+'General inputs'!$H$30)^'MP Calculations'!$C$40)</f>
        <v>2303.4154168442597</v>
      </c>
    </row>
    <row r="2622" spans="3:17">
      <c r="C2622" s="159"/>
      <c r="D2622" s="165" t="s">
        <v>289</v>
      </c>
      <c r="E2622" s="162">
        <v>32203</v>
      </c>
      <c r="F2622" s="166" t="str">
        <f t="shared" si="126"/>
        <v>Date check - OK</v>
      </c>
      <c r="G2622" s="68"/>
      <c r="H2622" s="162" t="s">
        <v>279</v>
      </c>
      <c r="I2622" s="173">
        <v>150735.53351548137</v>
      </c>
      <c r="J2622" s="168">
        <f>IFERROR(MIN('MP Calculations'!$E$30/I2622,1),"-")</f>
        <v>0.24630200300931615</v>
      </c>
      <c r="K2622" s="12"/>
      <c r="L2622" s="159">
        <v>1.1931290000000001</v>
      </c>
      <c r="M2622" s="187" t="s">
        <v>280</v>
      </c>
      <c r="N2622" s="272">
        <v>315.45229399999999</v>
      </c>
      <c r="O2622" s="186">
        <f t="shared" si="127"/>
        <v>376.375280087926</v>
      </c>
      <c r="P2622" s="186">
        <f t="shared" si="128"/>
        <v>92.701985368848554</v>
      </c>
      <c r="Q2622" s="215">
        <f>IF(P2622="-",0,P2622/(1+'General inputs'!$H$30)^'MP Calculations'!$C$40)</f>
        <v>205.91790089434872</v>
      </c>
    </row>
    <row r="2623" spans="3:17">
      <c r="C2623" s="159"/>
      <c r="D2623" s="165" t="s">
        <v>282</v>
      </c>
      <c r="E2623" s="162">
        <v>32203</v>
      </c>
      <c r="F2623" s="166" t="str">
        <f t="shared" si="126"/>
        <v>Date check - OK</v>
      </c>
      <c r="G2623" s="68"/>
      <c r="H2623" s="162" t="s">
        <v>279</v>
      </c>
      <c r="I2623" s="173">
        <v>150735.53351548137</v>
      </c>
      <c r="J2623" s="168">
        <f>IFERROR(MIN('MP Calculations'!$E$30/I2623,1),"-")</f>
        <v>0.24630200300931615</v>
      </c>
      <c r="K2623" s="12"/>
      <c r="L2623" s="159">
        <v>1.000508</v>
      </c>
      <c r="M2623" s="187" t="s">
        <v>280</v>
      </c>
      <c r="N2623" s="272">
        <v>237.97403299999999</v>
      </c>
      <c r="O2623" s="186">
        <f t="shared" si="127"/>
        <v>238.09492380876398</v>
      </c>
      <c r="P2623" s="186">
        <f t="shared" si="128"/>
        <v>58.643256640449088</v>
      </c>
      <c r="Q2623" s="215">
        <f>IF(P2623="-",0,P2623/(1+'General inputs'!$H$30)^'MP Calculations'!$C$40)</f>
        <v>130.26362122625858</v>
      </c>
    </row>
    <row r="2624" spans="3:17">
      <c r="C2624" s="159"/>
      <c r="D2624" s="165" t="s">
        <v>278</v>
      </c>
      <c r="E2624" s="162">
        <v>32203</v>
      </c>
      <c r="F2624" s="166" t="str">
        <f t="shared" si="126"/>
        <v>Date check - OK</v>
      </c>
      <c r="G2624" s="68"/>
      <c r="H2624" s="162" t="s">
        <v>279</v>
      </c>
      <c r="I2624" s="173">
        <v>150735.53351548137</v>
      </c>
      <c r="J2624" s="168">
        <f>IFERROR(MIN('MP Calculations'!$E$30/I2624,1),"-")</f>
        <v>0.24630200300931615</v>
      </c>
      <c r="K2624" s="12"/>
      <c r="L2624" s="159">
        <v>1.027018</v>
      </c>
      <c r="M2624" s="187" t="s">
        <v>280</v>
      </c>
      <c r="N2624" s="272">
        <v>192.78728599999999</v>
      </c>
      <c r="O2624" s="186">
        <f t="shared" si="127"/>
        <v>197.99601289314799</v>
      </c>
      <c r="P2624" s="186">
        <f t="shared" si="128"/>
        <v>48.766814563440732</v>
      </c>
      <c r="Q2624" s="215">
        <f>IF(P2624="-",0,P2624/(1+'General inputs'!$H$30)^'MP Calculations'!$C$40)</f>
        <v>108.32518902644944</v>
      </c>
    </row>
    <row r="2625" spans="3:17">
      <c r="C2625" s="159"/>
      <c r="D2625" s="165" t="s">
        <v>289</v>
      </c>
      <c r="E2625" s="162">
        <v>32203</v>
      </c>
      <c r="F2625" s="166" t="str">
        <f t="shared" si="126"/>
        <v>Date check - OK</v>
      </c>
      <c r="G2625" s="68"/>
      <c r="H2625" s="162" t="s">
        <v>279</v>
      </c>
      <c r="I2625" s="173">
        <v>150735.53351548137</v>
      </c>
      <c r="J2625" s="168">
        <f>IFERROR(MIN('MP Calculations'!$E$30/I2625,1),"-")</f>
        <v>0.24630200300931615</v>
      </c>
      <c r="K2625" s="12"/>
      <c r="L2625" s="159">
        <v>71.814072999999993</v>
      </c>
      <c r="M2625" s="187" t="s">
        <v>280</v>
      </c>
      <c r="N2625" s="272">
        <v>315.45229399999999</v>
      </c>
      <c r="O2625" s="186">
        <f t="shared" si="127"/>
        <v>22653.914069333459</v>
      </c>
      <c r="P2625" s="186">
        <f t="shared" si="128"/>
        <v>5579.7044112777594</v>
      </c>
      <c r="Q2625" s="215">
        <f>IF(P2625="-",0,P2625/(1+'General inputs'!$H$30)^'MP Calculations'!$C$40)</f>
        <v>12394.136063102584</v>
      </c>
    </row>
    <row r="2626" spans="3:17">
      <c r="C2626" s="159"/>
      <c r="D2626" s="165" t="s">
        <v>289</v>
      </c>
      <c r="E2626" s="162">
        <v>32203</v>
      </c>
      <c r="F2626" s="166" t="str">
        <f t="shared" ref="F2626:F2689" si="129">IF(E2626="","-",IF(OR(E2626&lt;$E$15,E2626&gt;$E$16),"ERROR - date outside of range","Date check - OK"))</f>
        <v>Date check - OK</v>
      </c>
      <c r="G2626" s="68"/>
      <c r="H2626" s="162" t="s">
        <v>279</v>
      </c>
      <c r="I2626" s="173">
        <v>150735.53351548137</v>
      </c>
      <c r="J2626" s="168">
        <f>IFERROR(MIN('MP Calculations'!$E$30/I2626,1),"-")</f>
        <v>0.24630200300931615</v>
      </c>
      <c r="K2626" s="12"/>
      <c r="L2626" s="159">
        <v>28.000063000000001</v>
      </c>
      <c r="M2626" s="187" t="s">
        <v>280</v>
      </c>
      <c r="N2626" s="272">
        <v>315.45229399999999</v>
      </c>
      <c r="O2626" s="186">
        <f t="shared" ref="O2626:O2689" si="130">IF(N2626="","-",L2626*N2626)</f>
        <v>8832.6841054945216</v>
      </c>
      <c r="P2626" s="186">
        <f t="shared" ref="P2626:P2689" si="131">IF(O2626="-","-",IF(OR(E2626&lt;$E$15,E2626&gt;$E$16),0,O2626*J2626))</f>
        <v>2175.5077871318508</v>
      </c>
      <c r="Q2626" s="215">
        <f>IF(P2626="-",0,P2626/(1+'General inputs'!$H$30)^'MP Calculations'!$C$40)</f>
        <v>4832.4315290882387</v>
      </c>
    </row>
    <row r="2627" spans="3:17">
      <c r="C2627" s="159"/>
      <c r="D2627" s="165" t="s">
        <v>289</v>
      </c>
      <c r="E2627" s="162">
        <v>32203</v>
      </c>
      <c r="F2627" s="166" t="str">
        <f t="shared" si="129"/>
        <v>Date check - OK</v>
      </c>
      <c r="G2627" s="68"/>
      <c r="H2627" s="162" t="s">
        <v>279</v>
      </c>
      <c r="I2627" s="173">
        <v>150735.53351548137</v>
      </c>
      <c r="J2627" s="168">
        <f>IFERROR(MIN('MP Calculations'!$E$30/I2627,1),"-")</f>
        <v>0.24630200300931615</v>
      </c>
      <c r="K2627" s="12"/>
      <c r="L2627" s="159">
        <v>8.3398380000000003</v>
      </c>
      <c r="M2627" s="187" t="s">
        <v>280</v>
      </c>
      <c r="N2627" s="272">
        <v>315.45229399999999</v>
      </c>
      <c r="O2627" s="186">
        <f t="shared" si="130"/>
        <v>2630.8210286883723</v>
      </c>
      <c r="P2627" s="186">
        <f t="shared" si="131"/>
        <v>647.97648892497568</v>
      </c>
      <c r="Q2627" s="215">
        <f>IF(P2627="-",0,P2627/(1+'General inputs'!$H$30)^'MP Calculations'!$C$40)</f>
        <v>1439.3430507170001</v>
      </c>
    </row>
    <row r="2628" spans="3:17">
      <c r="C2628" s="159"/>
      <c r="D2628" s="165" t="s">
        <v>289</v>
      </c>
      <c r="E2628" s="162">
        <v>32203</v>
      </c>
      <c r="F2628" s="166" t="str">
        <f t="shared" si="129"/>
        <v>Date check - OK</v>
      </c>
      <c r="G2628" s="68"/>
      <c r="H2628" s="162" t="s">
        <v>279</v>
      </c>
      <c r="I2628" s="173">
        <v>150735.53351548137</v>
      </c>
      <c r="J2628" s="168">
        <f>IFERROR(MIN('MP Calculations'!$E$30/I2628,1),"-")</f>
        <v>0.24630200300931615</v>
      </c>
      <c r="K2628" s="12"/>
      <c r="L2628" s="159">
        <v>2.1049820000000001</v>
      </c>
      <c r="M2628" s="187" t="s">
        <v>280</v>
      </c>
      <c r="N2628" s="272">
        <v>315.45229399999999</v>
      </c>
      <c r="O2628" s="186">
        <f t="shared" si="130"/>
        <v>664.02140072870804</v>
      </c>
      <c r="P2628" s="186">
        <f t="shared" si="131"/>
        <v>163.54980104053257</v>
      </c>
      <c r="Q2628" s="215">
        <f>IF(P2628="-",0,P2628/(1+'General inputs'!$H$30)^'MP Calculations'!$C$40)</f>
        <v>363.29137491452138</v>
      </c>
    </row>
    <row r="2629" spans="3:17">
      <c r="C2629" s="159"/>
      <c r="D2629" s="165" t="s">
        <v>282</v>
      </c>
      <c r="E2629" s="162">
        <v>32203</v>
      </c>
      <c r="F2629" s="166" t="str">
        <f t="shared" si="129"/>
        <v>Date check - OK</v>
      </c>
      <c r="G2629" s="68"/>
      <c r="H2629" s="162" t="s">
        <v>279</v>
      </c>
      <c r="I2629" s="173">
        <v>150735.53351548137</v>
      </c>
      <c r="J2629" s="168">
        <f>IFERROR(MIN('MP Calculations'!$E$30/I2629,1),"-")</f>
        <v>0.24630200300931615</v>
      </c>
      <c r="K2629" s="12"/>
      <c r="L2629" s="159">
        <v>0.89850200000000002</v>
      </c>
      <c r="M2629" s="187" t="s">
        <v>280</v>
      </c>
      <c r="N2629" s="272">
        <v>237.97403299999999</v>
      </c>
      <c r="O2629" s="186">
        <f t="shared" si="130"/>
        <v>213.820144598566</v>
      </c>
      <c r="P2629" s="186">
        <f t="shared" si="131"/>
        <v>52.664329898368415</v>
      </c>
      <c r="Q2629" s="215">
        <f>IF(P2629="-",0,P2629/(1+'General inputs'!$H$30)^'MP Calculations'!$C$40)</f>
        <v>116.98269698896539</v>
      </c>
    </row>
    <row r="2630" spans="3:17">
      <c r="C2630" s="159"/>
      <c r="D2630" s="165" t="s">
        <v>289</v>
      </c>
      <c r="E2630" s="162">
        <v>32203</v>
      </c>
      <c r="F2630" s="166" t="str">
        <f t="shared" si="129"/>
        <v>Date check - OK</v>
      </c>
      <c r="G2630" s="68"/>
      <c r="H2630" s="162" t="s">
        <v>279</v>
      </c>
      <c r="I2630" s="173">
        <v>150735.53351548137</v>
      </c>
      <c r="J2630" s="168">
        <f>IFERROR(MIN('MP Calculations'!$E$30/I2630,1),"-")</f>
        <v>0.24630200300931615</v>
      </c>
      <c r="K2630" s="12"/>
      <c r="L2630" s="159">
        <v>14.486397</v>
      </c>
      <c r="M2630" s="187" t="s">
        <v>280</v>
      </c>
      <c r="N2630" s="272">
        <v>315.45229399999999</v>
      </c>
      <c r="O2630" s="186">
        <f t="shared" si="130"/>
        <v>4569.7671654447176</v>
      </c>
      <c r="P2630" s="186">
        <f t="shared" si="131"/>
        <v>1125.5428061352391</v>
      </c>
      <c r="Q2630" s="215">
        <f>IF(P2630="-",0,P2630/(1+'General inputs'!$H$30)^'MP Calculations'!$C$40)</f>
        <v>2500.1558605667874</v>
      </c>
    </row>
    <row r="2631" spans="3:17">
      <c r="C2631" s="159"/>
      <c r="D2631" s="165" t="s">
        <v>278</v>
      </c>
      <c r="E2631" s="162">
        <v>32203</v>
      </c>
      <c r="F2631" s="166" t="str">
        <f t="shared" si="129"/>
        <v>Date check - OK</v>
      </c>
      <c r="G2631" s="68"/>
      <c r="H2631" s="162" t="s">
        <v>279</v>
      </c>
      <c r="I2631" s="173">
        <v>150735.53351548137</v>
      </c>
      <c r="J2631" s="168">
        <f>IFERROR(MIN('MP Calculations'!$E$30/I2631,1),"-")</f>
        <v>0.24630200300931615</v>
      </c>
      <c r="K2631" s="12"/>
      <c r="L2631" s="159">
        <v>14.899385000000001</v>
      </c>
      <c r="M2631" s="187" t="s">
        <v>280</v>
      </c>
      <c r="N2631" s="272">
        <v>192.78728599999999</v>
      </c>
      <c r="O2631" s="186">
        <f t="shared" si="130"/>
        <v>2872.4119972191102</v>
      </c>
      <c r="P2631" s="186">
        <f t="shared" si="131"/>
        <v>707.48082838305709</v>
      </c>
      <c r="Q2631" s="215">
        <f>IF(P2631="-",0,P2631/(1+'General inputs'!$H$30)^'MP Calculations'!$C$40)</f>
        <v>1571.5193857389509</v>
      </c>
    </row>
    <row r="2632" spans="3:17">
      <c r="C2632" s="159"/>
      <c r="D2632" s="165" t="s">
        <v>289</v>
      </c>
      <c r="E2632" s="162">
        <v>32203</v>
      </c>
      <c r="F2632" s="166" t="str">
        <f t="shared" si="129"/>
        <v>Date check - OK</v>
      </c>
      <c r="G2632" s="68"/>
      <c r="H2632" s="162" t="s">
        <v>279</v>
      </c>
      <c r="I2632" s="173">
        <v>150735.53351548137</v>
      </c>
      <c r="J2632" s="168">
        <f>IFERROR(MIN('MP Calculations'!$E$30/I2632,1),"-")</f>
        <v>0.24630200300931615</v>
      </c>
      <c r="K2632" s="12"/>
      <c r="L2632" s="159">
        <v>18.055288000000001</v>
      </c>
      <c r="M2632" s="187" t="s">
        <v>280</v>
      </c>
      <c r="N2632" s="272">
        <v>315.45229399999999</v>
      </c>
      <c r="O2632" s="186">
        <f t="shared" si="130"/>
        <v>5695.5820184306722</v>
      </c>
      <c r="P2632" s="186">
        <f t="shared" si="131"/>
        <v>1402.8332594433184</v>
      </c>
      <c r="Q2632" s="215">
        <f>IF(P2632="-",0,P2632/(1+'General inputs'!$H$30)^'MP Calculations'!$C$40)</f>
        <v>3116.0980958495888</v>
      </c>
    </row>
    <row r="2633" spans="3:17">
      <c r="C2633" s="159"/>
      <c r="D2633" s="165" t="s">
        <v>278</v>
      </c>
      <c r="E2633" s="162">
        <v>32203</v>
      </c>
      <c r="F2633" s="166" t="str">
        <f t="shared" si="129"/>
        <v>Date check - OK</v>
      </c>
      <c r="G2633" s="68"/>
      <c r="H2633" s="162" t="s">
        <v>279</v>
      </c>
      <c r="I2633" s="173">
        <v>150735.53351548137</v>
      </c>
      <c r="J2633" s="168">
        <f>IFERROR(MIN('MP Calculations'!$E$30/I2633,1),"-")</f>
        <v>0.24630200300931615</v>
      </c>
      <c r="K2633" s="12"/>
      <c r="L2633" s="159">
        <v>14.997495000000001</v>
      </c>
      <c r="M2633" s="187" t="s">
        <v>280</v>
      </c>
      <c r="N2633" s="272">
        <v>192.78728599999999</v>
      </c>
      <c r="O2633" s="186">
        <f t="shared" si="130"/>
        <v>2891.3263578485698</v>
      </c>
      <c r="P2633" s="186">
        <f t="shared" si="131"/>
        <v>712.13947329173357</v>
      </c>
      <c r="Q2633" s="215">
        <f>IF(P2633="-",0,P2633/(1+'General inputs'!$H$30)^'MP Calculations'!$C$40)</f>
        <v>1581.8675824554491</v>
      </c>
    </row>
    <row r="2634" spans="3:17">
      <c r="C2634" s="159"/>
      <c r="D2634" s="165" t="s">
        <v>278</v>
      </c>
      <c r="E2634" s="162">
        <v>32203</v>
      </c>
      <c r="F2634" s="166" t="str">
        <f t="shared" si="129"/>
        <v>Date check - OK</v>
      </c>
      <c r="G2634" s="68"/>
      <c r="H2634" s="162" t="s">
        <v>279</v>
      </c>
      <c r="I2634" s="173">
        <v>150735.53351548137</v>
      </c>
      <c r="J2634" s="168">
        <f>IFERROR(MIN('MP Calculations'!$E$30/I2634,1),"-")</f>
        <v>0.24630200300931615</v>
      </c>
      <c r="K2634" s="12"/>
      <c r="L2634" s="159">
        <v>7.5923939999999996</v>
      </c>
      <c r="M2634" s="187" t="s">
        <v>280</v>
      </c>
      <c r="N2634" s="272">
        <v>192.78728599999999</v>
      </c>
      <c r="O2634" s="186">
        <f t="shared" si="130"/>
        <v>1463.717033502684</v>
      </c>
      <c r="P2634" s="186">
        <f t="shared" si="131"/>
        <v>360.5164371905654</v>
      </c>
      <c r="Q2634" s="215">
        <f>IF(P2634="-",0,P2634/(1+'General inputs'!$H$30)^'MP Calculations'!$C$40)</f>
        <v>800.81119825872645</v>
      </c>
    </row>
    <row r="2635" spans="3:17">
      <c r="C2635" s="159"/>
      <c r="D2635" s="165" t="s">
        <v>278</v>
      </c>
      <c r="E2635" s="162">
        <v>32203</v>
      </c>
      <c r="F2635" s="166" t="str">
        <f t="shared" si="129"/>
        <v>Date check - OK</v>
      </c>
      <c r="G2635" s="68"/>
      <c r="H2635" s="162" t="s">
        <v>279</v>
      </c>
      <c r="I2635" s="173">
        <v>150735.53351548137</v>
      </c>
      <c r="J2635" s="168">
        <f>IFERROR(MIN('MP Calculations'!$E$30/I2635,1),"-")</f>
        <v>0.24630200300931615</v>
      </c>
      <c r="K2635" s="12"/>
      <c r="L2635" s="159">
        <v>0.83368399999999998</v>
      </c>
      <c r="M2635" s="187" t="s">
        <v>280</v>
      </c>
      <c r="N2635" s="272">
        <v>192.78728599999999</v>
      </c>
      <c r="O2635" s="186">
        <f t="shared" si="130"/>
        <v>160.72367574162399</v>
      </c>
      <c r="P2635" s="186">
        <f t="shared" si="131"/>
        <v>39.586563266181827</v>
      </c>
      <c r="Q2635" s="215">
        <f>IF(P2635="-",0,P2635/(1+'General inputs'!$H$30)^'MP Calculations'!$C$40)</f>
        <v>87.933197751477081</v>
      </c>
    </row>
    <row r="2636" spans="3:17">
      <c r="C2636" s="159"/>
      <c r="D2636" s="165" t="s">
        <v>289</v>
      </c>
      <c r="E2636" s="162">
        <v>32203</v>
      </c>
      <c r="F2636" s="166" t="str">
        <f t="shared" si="129"/>
        <v>Date check - OK</v>
      </c>
      <c r="G2636" s="68"/>
      <c r="H2636" s="162" t="s">
        <v>279</v>
      </c>
      <c r="I2636" s="173">
        <v>150735.53351548137</v>
      </c>
      <c r="J2636" s="168">
        <f>IFERROR(MIN('MP Calculations'!$E$30/I2636,1),"-")</f>
        <v>0.24630200300931615</v>
      </c>
      <c r="K2636" s="12"/>
      <c r="L2636" s="159">
        <v>1.586398</v>
      </c>
      <c r="M2636" s="187" t="s">
        <v>280</v>
      </c>
      <c r="N2636" s="272">
        <v>315.45229399999999</v>
      </c>
      <c r="O2636" s="186">
        <f t="shared" si="130"/>
        <v>500.43288829701197</v>
      </c>
      <c r="P2636" s="186">
        <f t="shared" si="131"/>
        <v>123.25762275929142</v>
      </c>
      <c r="Q2636" s="215">
        <f>IF(P2636="-",0,P2636/(1+'General inputs'!$H$30)^'MP Calculations'!$C$40)</f>
        <v>273.79080228792782</v>
      </c>
    </row>
    <row r="2637" spans="3:17">
      <c r="C2637" s="159"/>
      <c r="D2637" s="165" t="s">
        <v>289</v>
      </c>
      <c r="E2637" s="162">
        <v>32203</v>
      </c>
      <c r="F2637" s="166" t="str">
        <f t="shared" si="129"/>
        <v>Date check - OK</v>
      </c>
      <c r="G2637" s="68"/>
      <c r="H2637" s="162" t="s">
        <v>279</v>
      </c>
      <c r="I2637" s="173">
        <v>150735.53351548137</v>
      </c>
      <c r="J2637" s="168">
        <f>IFERROR(MIN('MP Calculations'!$E$30/I2637,1),"-")</f>
        <v>0.24630200300931615</v>
      </c>
      <c r="K2637" s="12"/>
      <c r="L2637" s="159">
        <v>155.69389899999999</v>
      </c>
      <c r="M2637" s="187" t="s">
        <v>280</v>
      </c>
      <c r="N2637" s="272">
        <v>315.45229399999999</v>
      </c>
      <c r="O2637" s="186">
        <f t="shared" si="130"/>
        <v>49113.997601354298</v>
      </c>
      <c r="P2637" s="186">
        <f t="shared" si="131"/>
        <v>12096.875985008313</v>
      </c>
      <c r="Q2637" s="215">
        <f>IF(P2637="-",0,P2637/(1+'General inputs'!$H$30)^'MP Calculations'!$C$40)</f>
        <v>26870.657627244611</v>
      </c>
    </row>
    <row r="2638" spans="3:17">
      <c r="C2638" s="159"/>
      <c r="D2638" s="165" t="s">
        <v>289</v>
      </c>
      <c r="E2638" s="162">
        <v>32203</v>
      </c>
      <c r="F2638" s="166" t="str">
        <f t="shared" si="129"/>
        <v>Date check - OK</v>
      </c>
      <c r="G2638" s="68"/>
      <c r="H2638" s="162" t="s">
        <v>279</v>
      </c>
      <c r="I2638" s="173">
        <v>150735.53351548137</v>
      </c>
      <c r="J2638" s="168">
        <f>IFERROR(MIN('MP Calculations'!$E$30/I2638,1),"-")</f>
        <v>0.24630200300931615</v>
      </c>
      <c r="K2638" s="12"/>
      <c r="L2638" s="159">
        <v>33.822482999999998</v>
      </c>
      <c r="M2638" s="187" t="s">
        <v>280</v>
      </c>
      <c r="N2638" s="272">
        <v>315.45229399999999</v>
      </c>
      <c r="O2638" s="186">
        <f t="shared" si="130"/>
        <v>10669.379851126001</v>
      </c>
      <c r="P2638" s="186">
        <f t="shared" si="131"/>
        <v>2627.8896281995735</v>
      </c>
      <c r="Q2638" s="215">
        <f>IF(P2638="-",0,P2638/(1+'General inputs'!$H$30)^'MP Calculations'!$C$40)</f>
        <v>5837.3023389715563</v>
      </c>
    </row>
    <row r="2639" spans="3:17">
      <c r="C2639" s="159"/>
      <c r="D2639" s="165" t="s">
        <v>289</v>
      </c>
      <c r="E2639" s="162">
        <v>32203</v>
      </c>
      <c r="F2639" s="166" t="str">
        <f t="shared" si="129"/>
        <v>Date check - OK</v>
      </c>
      <c r="G2639" s="68"/>
      <c r="H2639" s="162" t="s">
        <v>279</v>
      </c>
      <c r="I2639" s="173">
        <v>150735.53351548137</v>
      </c>
      <c r="J2639" s="168">
        <f>IFERROR(MIN('MP Calculations'!$E$30/I2639,1),"-")</f>
        <v>0.24630200300931615</v>
      </c>
      <c r="K2639" s="12"/>
      <c r="L2639" s="159">
        <v>1.1859440000000001</v>
      </c>
      <c r="M2639" s="187" t="s">
        <v>280</v>
      </c>
      <c r="N2639" s="272">
        <v>315.45229399999999</v>
      </c>
      <c r="O2639" s="186">
        <f t="shared" si="130"/>
        <v>374.108755355536</v>
      </c>
      <c r="P2639" s="186">
        <f t="shared" si="131"/>
        <v>92.143735787390753</v>
      </c>
      <c r="Q2639" s="215">
        <f>IF(P2639="-",0,P2639/(1+'General inputs'!$H$30)^'MP Calculations'!$C$40)</f>
        <v>204.67786723669235</v>
      </c>
    </row>
    <row r="2640" spans="3:17">
      <c r="C2640" s="159"/>
      <c r="D2640" s="165" t="s">
        <v>282</v>
      </c>
      <c r="E2640" s="162">
        <v>32203</v>
      </c>
      <c r="F2640" s="166" t="str">
        <f t="shared" si="129"/>
        <v>Date check - OK</v>
      </c>
      <c r="G2640" s="68"/>
      <c r="H2640" s="162" t="s">
        <v>279</v>
      </c>
      <c r="I2640" s="173">
        <v>150735.53351548137</v>
      </c>
      <c r="J2640" s="168">
        <f>IFERROR(MIN('MP Calculations'!$E$30/I2640,1),"-")</f>
        <v>0.24630200300931615</v>
      </c>
      <c r="K2640" s="12"/>
      <c r="L2640" s="159">
        <v>0.999421</v>
      </c>
      <c r="M2640" s="187" t="s">
        <v>280</v>
      </c>
      <c r="N2640" s="272">
        <v>237.97403299999999</v>
      </c>
      <c r="O2640" s="186">
        <f t="shared" si="130"/>
        <v>237.83624603489298</v>
      </c>
      <c r="P2640" s="186">
        <f t="shared" si="131"/>
        <v>58.579543786610664</v>
      </c>
      <c r="Q2640" s="215">
        <f>IF(P2640="-",0,P2640/(1+'General inputs'!$H$30)^'MP Calculations'!$C$40)</f>
        <v>130.12209656451378</v>
      </c>
    </row>
    <row r="2641" spans="3:17">
      <c r="C2641" s="159"/>
      <c r="D2641" s="165" t="s">
        <v>289</v>
      </c>
      <c r="E2641" s="162">
        <v>32203</v>
      </c>
      <c r="F2641" s="166" t="str">
        <f t="shared" si="129"/>
        <v>Date check - OK</v>
      </c>
      <c r="G2641" s="68"/>
      <c r="H2641" s="162" t="s">
        <v>279</v>
      </c>
      <c r="I2641" s="173">
        <v>150735.53351548137</v>
      </c>
      <c r="J2641" s="168">
        <f>IFERROR(MIN('MP Calculations'!$E$30/I2641,1),"-")</f>
        <v>0.24630200300931615</v>
      </c>
      <c r="K2641" s="12"/>
      <c r="L2641" s="159">
        <v>114.801784</v>
      </c>
      <c r="M2641" s="187" t="s">
        <v>280</v>
      </c>
      <c r="N2641" s="272">
        <v>315.45229399999999</v>
      </c>
      <c r="O2641" s="186">
        <f t="shared" si="130"/>
        <v>36214.486118092493</v>
      </c>
      <c r="P2641" s="186">
        <f t="shared" si="131"/>
        <v>8919.7004688392553</v>
      </c>
      <c r="Q2641" s="215">
        <f>IF(P2641="-",0,P2641/(1+'General inputs'!$H$30)^'MP Calculations'!$C$40)</f>
        <v>19813.232584411599</v>
      </c>
    </row>
    <row r="2642" spans="3:17">
      <c r="C2642" s="159"/>
      <c r="D2642" s="165" t="s">
        <v>289</v>
      </c>
      <c r="E2642" s="162">
        <v>32203</v>
      </c>
      <c r="F2642" s="166" t="str">
        <f t="shared" si="129"/>
        <v>Date check - OK</v>
      </c>
      <c r="G2642" s="68"/>
      <c r="H2642" s="162" t="s">
        <v>279</v>
      </c>
      <c r="I2642" s="173">
        <v>150735.53351548137</v>
      </c>
      <c r="J2642" s="168">
        <f>IFERROR(MIN('MP Calculations'!$E$30/I2642,1),"-")</f>
        <v>0.24630200300931615</v>
      </c>
      <c r="K2642" s="12"/>
      <c r="L2642" s="159">
        <v>1.9682360000000001</v>
      </c>
      <c r="M2642" s="187" t="s">
        <v>280</v>
      </c>
      <c r="N2642" s="272">
        <v>315.45229399999999</v>
      </c>
      <c r="O2642" s="186">
        <f t="shared" si="130"/>
        <v>620.884561333384</v>
      </c>
      <c r="P2642" s="186">
        <f t="shared" si="131"/>
        <v>152.92511109397307</v>
      </c>
      <c r="Q2642" s="215">
        <f>IF(P2642="-",0,P2642/(1+'General inputs'!$H$30)^'MP Calculations'!$C$40)</f>
        <v>339.69086794863699</v>
      </c>
    </row>
    <row r="2643" spans="3:17">
      <c r="C2643" s="159"/>
      <c r="D2643" s="165" t="s">
        <v>289</v>
      </c>
      <c r="E2643" s="162">
        <v>32203</v>
      </c>
      <c r="F2643" s="166" t="str">
        <f t="shared" si="129"/>
        <v>Date check - OK</v>
      </c>
      <c r="G2643" s="68"/>
      <c r="H2643" s="162" t="s">
        <v>279</v>
      </c>
      <c r="I2643" s="173">
        <v>150735.53351548137</v>
      </c>
      <c r="J2643" s="168">
        <f>IFERROR(MIN('MP Calculations'!$E$30/I2643,1),"-")</f>
        <v>0.24630200300931615</v>
      </c>
      <c r="K2643" s="12"/>
      <c r="L2643" s="159">
        <v>4.1859479999999998</v>
      </c>
      <c r="M2643" s="187" t="s">
        <v>280</v>
      </c>
      <c r="N2643" s="272">
        <v>315.45229399999999</v>
      </c>
      <c r="O2643" s="186">
        <f t="shared" si="130"/>
        <v>1320.466899164712</v>
      </c>
      <c r="P2643" s="186">
        <f t="shared" si="131"/>
        <v>325.23364217176925</v>
      </c>
      <c r="Q2643" s="215">
        <f>IF(P2643="-",0,P2643/(1+'General inputs'!$H$30)^'MP Calculations'!$C$40)</f>
        <v>722.43791359768909</v>
      </c>
    </row>
    <row r="2644" spans="3:17">
      <c r="C2644" s="159"/>
      <c r="D2644" s="165" t="s">
        <v>282</v>
      </c>
      <c r="E2644" s="162">
        <v>32203</v>
      </c>
      <c r="F2644" s="166" t="str">
        <f t="shared" si="129"/>
        <v>Date check - OK</v>
      </c>
      <c r="G2644" s="68"/>
      <c r="H2644" s="162" t="s">
        <v>279</v>
      </c>
      <c r="I2644" s="173">
        <v>150735.53351548137</v>
      </c>
      <c r="J2644" s="168">
        <f>IFERROR(MIN('MP Calculations'!$E$30/I2644,1),"-")</f>
        <v>0.24630200300931615</v>
      </c>
      <c r="K2644" s="12"/>
      <c r="L2644" s="159">
        <v>1.7197819999999999</v>
      </c>
      <c r="M2644" s="187" t="s">
        <v>280</v>
      </c>
      <c r="N2644" s="272">
        <v>237.97403299999999</v>
      </c>
      <c r="O2644" s="186">
        <f t="shared" si="130"/>
        <v>409.26345842080599</v>
      </c>
      <c r="P2644" s="186">
        <f t="shared" si="131"/>
        <v>100.8024095675645</v>
      </c>
      <c r="Q2644" s="215">
        <f>IF(P2644="-",0,P2644/(1+'General inputs'!$H$30)^'MP Calculations'!$C$40)</f>
        <v>223.91128410741086</v>
      </c>
    </row>
    <row r="2645" spans="3:17">
      <c r="C2645" s="159"/>
      <c r="D2645" s="165" t="s">
        <v>289</v>
      </c>
      <c r="E2645" s="162">
        <v>32203</v>
      </c>
      <c r="F2645" s="166" t="str">
        <f t="shared" si="129"/>
        <v>Date check - OK</v>
      </c>
      <c r="G2645" s="68"/>
      <c r="H2645" s="162" t="s">
        <v>279</v>
      </c>
      <c r="I2645" s="173">
        <v>150735.53351548137</v>
      </c>
      <c r="J2645" s="168">
        <f>IFERROR(MIN('MP Calculations'!$E$30/I2645,1),"-")</f>
        <v>0.24630200300931615</v>
      </c>
      <c r="K2645" s="12"/>
      <c r="L2645" s="159">
        <v>10.827533000000001</v>
      </c>
      <c r="M2645" s="187" t="s">
        <v>280</v>
      </c>
      <c r="N2645" s="272">
        <v>315.45229399999999</v>
      </c>
      <c r="O2645" s="186">
        <f t="shared" si="130"/>
        <v>3415.5701232107021</v>
      </c>
      <c r="P2645" s="186">
        <f t="shared" si="131"/>
        <v>841.26176276557271</v>
      </c>
      <c r="Q2645" s="215">
        <f>IF(P2645="-",0,P2645/(1+'General inputs'!$H$30)^'MP Calculations'!$C$40)</f>
        <v>1868.6855044377351</v>
      </c>
    </row>
    <row r="2646" spans="3:17">
      <c r="C2646" s="159"/>
      <c r="D2646" s="165" t="s">
        <v>278</v>
      </c>
      <c r="E2646" s="162">
        <v>32203</v>
      </c>
      <c r="F2646" s="166" t="str">
        <f t="shared" si="129"/>
        <v>Date check - OK</v>
      </c>
      <c r="G2646" s="68"/>
      <c r="H2646" s="162" t="s">
        <v>279</v>
      </c>
      <c r="I2646" s="173">
        <v>150735.53351548137</v>
      </c>
      <c r="J2646" s="168">
        <f>IFERROR(MIN('MP Calculations'!$E$30/I2646,1),"-")</f>
        <v>0.24630200300931615</v>
      </c>
      <c r="K2646" s="12"/>
      <c r="L2646" s="159">
        <v>14.584619</v>
      </c>
      <c r="M2646" s="187" t="s">
        <v>280</v>
      </c>
      <c r="N2646" s="272">
        <v>192.78728599999999</v>
      </c>
      <c r="O2646" s="186">
        <f t="shared" si="130"/>
        <v>2811.7291143540338</v>
      </c>
      <c r="P2646" s="186">
        <f t="shared" si="131"/>
        <v>692.53451278500904</v>
      </c>
      <c r="Q2646" s="215">
        <f>IF(P2646="-",0,P2646/(1+'General inputs'!$H$30)^'MP Calculations'!$C$40)</f>
        <v>1538.319299227225</v>
      </c>
    </row>
    <row r="2647" spans="3:17">
      <c r="C2647" s="159"/>
      <c r="D2647" s="165" t="s">
        <v>278</v>
      </c>
      <c r="E2647" s="162">
        <v>32203</v>
      </c>
      <c r="F2647" s="166" t="str">
        <f t="shared" si="129"/>
        <v>Date check - OK</v>
      </c>
      <c r="G2647" s="68"/>
      <c r="H2647" s="162" t="s">
        <v>279</v>
      </c>
      <c r="I2647" s="173">
        <v>150735.53351548137</v>
      </c>
      <c r="J2647" s="168">
        <f>IFERROR(MIN('MP Calculations'!$E$30/I2647,1),"-")</f>
        <v>0.24630200300931615</v>
      </c>
      <c r="K2647" s="12"/>
      <c r="L2647" s="159">
        <v>13.264989999999999</v>
      </c>
      <c r="M2647" s="187" t="s">
        <v>280</v>
      </c>
      <c r="N2647" s="272">
        <v>192.78728599999999</v>
      </c>
      <c r="O2647" s="186">
        <f t="shared" si="130"/>
        <v>2557.3214209171397</v>
      </c>
      <c r="P2647" s="186">
        <f t="shared" si="131"/>
        <v>629.87338831052205</v>
      </c>
      <c r="Q2647" s="215">
        <f>IF(P2647="-",0,P2647/(1+'General inputs'!$H$30)^'MP Calculations'!$C$40)</f>
        <v>1399.130832355384</v>
      </c>
    </row>
    <row r="2648" spans="3:17">
      <c r="C2648" s="159"/>
      <c r="D2648" s="165" t="s">
        <v>282</v>
      </c>
      <c r="E2648" s="162">
        <v>32203</v>
      </c>
      <c r="F2648" s="166" t="str">
        <f t="shared" si="129"/>
        <v>Date check - OK</v>
      </c>
      <c r="G2648" s="68"/>
      <c r="H2648" s="162" t="s">
        <v>279</v>
      </c>
      <c r="I2648" s="173">
        <v>150735.53351548137</v>
      </c>
      <c r="J2648" s="168">
        <f>IFERROR(MIN('MP Calculations'!$E$30/I2648,1),"-")</f>
        <v>0.24630200300931615</v>
      </c>
      <c r="K2648" s="12"/>
      <c r="L2648" s="159">
        <v>2.1930350000000001</v>
      </c>
      <c r="M2648" s="187" t="s">
        <v>280</v>
      </c>
      <c r="N2648" s="272">
        <v>237.97403299999999</v>
      </c>
      <c r="O2648" s="186">
        <f t="shared" si="130"/>
        <v>521.88538346015503</v>
      </c>
      <c r="P2648" s="186">
        <f t="shared" si="131"/>
        <v>128.5414152875212</v>
      </c>
      <c r="Q2648" s="215">
        <f>IF(P2648="-",0,P2648/(1+'General inputs'!$H$30)^'MP Calculations'!$C$40)</f>
        <v>285.52763253859837</v>
      </c>
    </row>
    <row r="2649" spans="3:17">
      <c r="C2649" s="159"/>
      <c r="D2649" s="165" t="s">
        <v>282</v>
      </c>
      <c r="E2649" s="162">
        <v>32203</v>
      </c>
      <c r="F2649" s="166" t="str">
        <f t="shared" si="129"/>
        <v>Date check - OK</v>
      </c>
      <c r="G2649" s="68"/>
      <c r="H2649" s="162" t="s">
        <v>279</v>
      </c>
      <c r="I2649" s="173">
        <v>150735.53351548137</v>
      </c>
      <c r="J2649" s="168">
        <f>IFERROR(MIN('MP Calculations'!$E$30/I2649,1),"-")</f>
        <v>0.24630200300931615</v>
      </c>
      <c r="K2649" s="12"/>
      <c r="L2649" s="159">
        <v>37.251012000000003</v>
      </c>
      <c r="M2649" s="187" t="s">
        <v>280</v>
      </c>
      <c r="N2649" s="272">
        <v>237.97403299999999</v>
      </c>
      <c r="O2649" s="186">
        <f t="shared" si="130"/>
        <v>8864.7735589713957</v>
      </c>
      <c r="P2649" s="186">
        <f t="shared" si="131"/>
        <v>2183.411483798679</v>
      </c>
      <c r="Q2649" s="215">
        <f>IF(P2649="-",0,P2649/(1+'General inputs'!$H$30)^'MP Calculations'!$C$40)</f>
        <v>4849.987923597625</v>
      </c>
    </row>
    <row r="2650" spans="3:17">
      <c r="C2650" s="159"/>
      <c r="D2650" s="165" t="s">
        <v>289</v>
      </c>
      <c r="E2650" s="162">
        <v>32203</v>
      </c>
      <c r="F2650" s="166" t="str">
        <f t="shared" si="129"/>
        <v>Date check - OK</v>
      </c>
      <c r="G2650" s="68"/>
      <c r="H2650" s="162" t="s">
        <v>279</v>
      </c>
      <c r="I2650" s="173">
        <v>150735.53351548137</v>
      </c>
      <c r="J2650" s="168">
        <f>IFERROR(MIN('MP Calculations'!$E$30/I2650,1),"-")</f>
        <v>0.24630200300931615</v>
      </c>
      <c r="K2650" s="12"/>
      <c r="L2650" s="159">
        <v>7.0225070000000001</v>
      </c>
      <c r="M2650" s="187" t="s">
        <v>280</v>
      </c>
      <c r="N2650" s="272">
        <v>315.45229399999999</v>
      </c>
      <c r="O2650" s="186">
        <f t="shared" si="130"/>
        <v>2215.2659427810581</v>
      </c>
      <c r="P2650" s="186">
        <f t="shared" si="131"/>
        <v>545.62443890529573</v>
      </c>
      <c r="Q2650" s="215">
        <f>IF(P2650="-",0,P2650/(1+'General inputs'!$H$30)^'MP Calculations'!$C$40)</f>
        <v>1211.9895673107185</v>
      </c>
    </row>
    <row r="2651" spans="3:17">
      <c r="C2651" s="159"/>
      <c r="D2651" s="165" t="s">
        <v>289</v>
      </c>
      <c r="E2651" s="162">
        <v>32203</v>
      </c>
      <c r="F2651" s="166" t="str">
        <f t="shared" si="129"/>
        <v>Date check - OK</v>
      </c>
      <c r="G2651" s="68"/>
      <c r="H2651" s="162" t="s">
        <v>279</v>
      </c>
      <c r="I2651" s="173">
        <v>150735.53351548137</v>
      </c>
      <c r="J2651" s="168">
        <f>IFERROR(MIN('MP Calculations'!$E$30/I2651,1),"-")</f>
        <v>0.24630200300931615</v>
      </c>
      <c r="K2651" s="12"/>
      <c r="L2651" s="159">
        <v>13.123958999999999</v>
      </c>
      <c r="M2651" s="187" t="s">
        <v>280</v>
      </c>
      <c r="N2651" s="272">
        <v>315.45229399999999</v>
      </c>
      <c r="O2651" s="186">
        <f t="shared" si="130"/>
        <v>4139.9829729119456</v>
      </c>
      <c r="P2651" s="186">
        <f t="shared" si="131"/>
        <v>1019.6860986526757</v>
      </c>
      <c r="Q2651" s="215">
        <f>IF(P2651="-",0,P2651/(1+'General inputs'!$H$30)^'MP Calculations'!$C$40)</f>
        <v>2265.0175200699136</v>
      </c>
    </row>
    <row r="2652" spans="3:17">
      <c r="C2652" s="159"/>
      <c r="D2652" s="165" t="s">
        <v>278</v>
      </c>
      <c r="E2652" s="162">
        <v>32203</v>
      </c>
      <c r="F2652" s="166" t="str">
        <f t="shared" si="129"/>
        <v>Date check - OK</v>
      </c>
      <c r="G2652" s="68"/>
      <c r="H2652" s="162" t="s">
        <v>279</v>
      </c>
      <c r="I2652" s="173">
        <v>150735.53351548137</v>
      </c>
      <c r="J2652" s="168">
        <f>IFERROR(MIN('MP Calculations'!$E$30/I2652,1),"-")</f>
        <v>0.24630200300931615</v>
      </c>
      <c r="K2652" s="12"/>
      <c r="L2652" s="159">
        <v>3.7189950000000001</v>
      </c>
      <c r="M2652" s="187" t="s">
        <v>280</v>
      </c>
      <c r="N2652" s="272">
        <v>192.78728599999999</v>
      </c>
      <c r="O2652" s="186">
        <f t="shared" si="130"/>
        <v>716.97495269756996</v>
      </c>
      <c r="P2652" s="186">
        <f t="shared" si="131"/>
        <v>176.59236695692118</v>
      </c>
      <c r="Q2652" s="215">
        <f>IF(P2652="-",0,P2652/(1+'General inputs'!$H$30)^'MP Calculations'!$C$40)</f>
        <v>392.26268318901947</v>
      </c>
    </row>
    <row r="2653" spans="3:17">
      <c r="C2653" s="159"/>
      <c r="D2653" s="165" t="s">
        <v>278</v>
      </c>
      <c r="E2653" s="162">
        <v>32203</v>
      </c>
      <c r="F2653" s="166" t="str">
        <f t="shared" si="129"/>
        <v>Date check - OK</v>
      </c>
      <c r="G2653" s="68"/>
      <c r="H2653" s="162" t="s">
        <v>279</v>
      </c>
      <c r="I2653" s="173">
        <v>150735.53351548137</v>
      </c>
      <c r="J2653" s="168">
        <f>IFERROR(MIN('MP Calculations'!$E$30/I2653,1),"-")</f>
        <v>0.24630200300931615</v>
      </c>
      <c r="K2653" s="12"/>
      <c r="L2653" s="159">
        <v>4.7727839999999997</v>
      </c>
      <c r="M2653" s="187" t="s">
        <v>280</v>
      </c>
      <c r="N2653" s="272">
        <v>192.78728599999999</v>
      </c>
      <c r="O2653" s="186">
        <f t="shared" si="130"/>
        <v>920.13207402422393</v>
      </c>
      <c r="P2653" s="186">
        <f t="shared" si="131"/>
        <v>226.63037286528271</v>
      </c>
      <c r="Q2653" s="215">
        <f>IF(P2653="-",0,P2653/(1+'General inputs'!$H$30)^'MP Calculations'!$C$40)</f>
        <v>503.41155557391738</v>
      </c>
    </row>
    <row r="2654" spans="3:17">
      <c r="C2654" s="159"/>
      <c r="D2654" s="165" t="s">
        <v>278</v>
      </c>
      <c r="E2654" s="162">
        <v>32203</v>
      </c>
      <c r="F2654" s="166" t="str">
        <f t="shared" si="129"/>
        <v>Date check - OK</v>
      </c>
      <c r="G2654" s="68"/>
      <c r="H2654" s="162" t="s">
        <v>279</v>
      </c>
      <c r="I2654" s="173">
        <v>150735.53351548137</v>
      </c>
      <c r="J2654" s="168">
        <f>IFERROR(MIN('MP Calculations'!$E$30/I2654,1),"-")</f>
        <v>0.24630200300931615</v>
      </c>
      <c r="K2654" s="12"/>
      <c r="L2654" s="159">
        <v>1.3004169999999999</v>
      </c>
      <c r="M2654" s="187" t="s">
        <v>280</v>
      </c>
      <c r="N2654" s="272">
        <v>192.78728599999999</v>
      </c>
      <c r="O2654" s="186">
        <f t="shared" si="130"/>
        <v>250.70386409826199</v>
      </c>
      <c r="P2654" s="186">
        <f t="shared" si="131"/>
        <v>61.748863889577315</v>
      </c>
      <c r="Q2654" s="215">
        <f>IF(P2654="-",0,P2654/(1+'General inputs'!$H$30)^'MP Calculations'!$C$40)</f>
        <v>137.16207246436608</v>
      </c>
    </row>
    <row r="2655" spans="3:17">
      <c r="C2655" s="159"/>
      <c r="D2655" s="165" t="s">
        <v>278</v>
      </c>
      <c r="E2655" s="162">
        <v>32203</v>
      </c>
      <c r="F2655" s="166" t="str">
        <f t="shared" si="129"/>
        <v>Date check - OK</v>
      </c>
      <c r="G2655" s="68"/>
      <c r="H2655" s="162" t="s">
        <v>279</v>
      </c>
      <c r="I2655" s="173">
        <v>150735.53351548137</v>
      </c>
      <c r="J2655" s="168">
        <f>IFERROR(MIN('MP Calculations'!$E$30/I2655,1),"-")</f>
        <v>0.24630200300931615</v>
      </c>
      <c r="K2655" s="12"/>
      <c r="L2655" s="159">
        <v>2.3000660000000002</v>
      </c>
      <c r="M2655" s="187" t="s">
        <v>280</v>
      </c>
      <c r="N2655" s="272">
        <v>192.78728599999999</v>
      </c>
      <c r="O2655" s="186">
        <f t="shared" si="130"/>
        <v>443.42348176087603</v>
      </c>
      <c r="P2655" s="186">
        <f t="shared" si="131"/>
        <v>109.21609173906873</v>
      </c>
      <c r="Q2655" s="215">
        <f>IF(P2655="-",0,P2655/(1+'General inputs'!$H$30)^'MP Calculations'!$C$40)</f>
        <v>242.60050381133485</v>
      </c>
    </row>
    <row r="2656" spans="3:17">
      <c r="C2656" s="159"/>
      <c r="D2656" s="165" t="s">
        <v>278</v>
      </c>
      <c r="E2656" s="162">
        <v>32203</v>
      </c>
      <c r="F2656" s="166" t="str">
        <f t="shared" si="129"/>
        <v>Date check - OK</v>
      </c>
      <c r="G2656" s="68"/>
      <c r="H2656" s="162" t="s">
        <v>279</v>
      </c>
      <c r="I2656" s="173">
        <v>150735.53351548137</v>
      </c>
      <c r="J2656" s="168">
        <f>IFERROR(MIN('MP Calculations'!$E$30/I2656,1),"-")</f>
        <v>0.24630200300931615</v>
      </c>
      <c r="K2656" s="12"/>
      <c r="L2656" s="159">
        <v>2.8554409999999999</v>
      </c>
      <c r="M2656" s="187" t="s">
        <v>280</v>
      </c>
      <c r="N2656" s="272">
        <v>192.78728599999999</v>
      </c>
      <c r="O2656" s="186">
        <f t="shared" si="130"/>
        <v>550.49272072312601</v>
      </c>
      <c r="P2656" s="186">
        <f t="shared" si="131"/>
        <v>135.587459756154</v>
      </c>
      <c r="Q2656" s="215">
        <f>IF(P2656="-",0,P2656/(1+'General inputs'!$H$30)^'MP Calculations'!$C$40)</f>
        <v>301.17893364953079</v>
      </c>
    </row>
    <row r="2657" spans="3:17">
      <c r="C2657" s="159"/>
      <c r="D2657" s="165" t="s">
        <v>278</v>
      </c>
      <c r="E2657" s="162">
        <v>32203</v>
      </c>
      <c r="F2657" s="166" t="str">
        <f t="shared" si="129"/>
        <v>Date check - OK</v>
      </c>
      <c r="G2657" s="68"/>
      <c r="H2657" s="162" t="s">
        <v>279</v>
      </c>
      <c r="I2657" s="173">
        <v>150735.53351548137</v>
      </c>
      <c r="J2657" s="168">
        <f>IFERROR(MIN('MP Calculations'!$E$30/I2657,1),"-")</f>
        <v>0.24630200300931615</v>
      </c>
      <c r="K2657" s="12"/>
      <c r="L2657" s="159">
        <v>3.1637499999999998</v>
      </c>
      <c r="M2657" s="187" t="s">
        <v>280</v>
      </c>
      <c r="N2657" s="272">
        <v>192.78728599999999</v>
      </c>
      <c r="O2657" s="186">
        <f t="shared" si="130"/>
        <v>609.93077608249996</v>
      </c>
      <c r="P2657" s="186">
        <f t="shared" si="131"/>
        <v>150.22717184614643</v>
      </c>
      <c r="Q2657" s="215">
        <f>IF(P2657="-",0,P2657/(1+'General inputs'!$H$30)^'MP Calculations'!$C$40)</f>
        <v>333.69796515974349</v>
      </c>
    </row>
    <row r="2658" spans="3:17">
      <c r="C2658" s="159"/>
      <c r="D2658" s="165" t="s">
        <v>289</v>
      </c>
      <c r="E2658" s="162">
        <v>32203</v>
      </c>
      <c r="F2658" s="166" t="str">
        <f t="shared" si="129"/>
        <v>Date check - OK</v>
      </c>
      <c r="G2658" s="68"/>
      <c r="H2658" s="162" t="s">
        <v>279</v>
      </c>
      <c r="I2658" s="173">
        <v>150735.53351548137</v>
      </c>
      <c r="J2658" s="168">
        <f>IFERROR(MIN('MP Calculations'!$E$30/I2658,1),"-")</f>
        <v>0.24630200300931615</v>
      </c>
      <c r="K2658" s="12"/>
      <c r="L2658" s="159">
        <v>12.841424</v>
      </c>
      <c r="M2658" s="187" t="s">
        <v>280</v>
      </c>
      <c r="N2658" s="272">
        <v>315.45229399999999</v>
      </c>
      <c r="O2658" s="186">
        <f t="shared" si="130"/>
        <v>4050.856659026656</v>
      </c>
      <c r="P2658" s="186">
        <f t="shared" si="131"/>
        <v>997.73410902189175</v>
      </c>
      <c r="Q2658" s="215">
        <f>IF(P2658="-",0,P2658/(1+'General inputs'!$H$30)^'MP Calculations'!$C$40)</f>
        <v>2216.2558068526632</v>
      </c>
    </row>
    <row r="2659" spans="3:17">
      <c r="C2659" s="159"/>
      <c r="D2659" s="165" t="s">
        <v>289</v>
      </c>
      <c r="E2659" s="162">
        <v>32203</v>
      </c>
      <c r="F2659" s="166" t="str">
        <f t="shared" si="129"/>
        <v>Date check - OK</v>
      </c>
      <c r="G2659" s="68"/>
      <c r="H2659" s="162" t="s">
        <v>279</v>
      </c>
      <c r="I2659" s="173">
        <v>150735.53351548137</v>
      </c>
      <c r="J2659" s="168">
        <f>IFERROR(MIN('MP Calculations'!$E$30/I2659,1),"-")</f>
        <v>0.24630200300931615</v>
      </c>
      <c r="K2659" s="12"/>
      <c r="L2659" s="159">
        <v>2.1073300000000001</v>
      </c>
      <c r="M2659" s="187" t="s">
        <v>280</v>
      </c>
      <c r="N2659" s="272">
        <v>315.45229399999999</v>
      </c>
      <c r="O2659" s="186">
        <f t="shared" si="130"/>
        <v>664.76208271502003</v>
      </c>
      <c r="P2659" s="186">
        <f t="shared" si="131"/>
        <v>163.73223249735415</v>
      </c>
      <c r="Q2659" s="215">
        <f>IF(P2659="-",0,P2659/(1+'General inputs'!$H$30)^'MP Calculations'!$C$40)</f>
        <v>363.69660790382932</v>
      </c>
    </row>
    <row r="2660" spans="3:17">
      <c r="C2660" s="159"/>
      <c r="D2660" s="165" t="s">
        <v>281</v>
      </c>
      <c r="E2660" s="162">
        <v>32203</v>
      </c>
      <c r="F2660" s="166" t="str">
        <f t="shared" si="129"/>
        <v>Date check - OK</v>
      </c>
      <c r="G2660" s="68"/>
      <c r="H2660" s="162" t="s">
        <v>279</v>
      </c>
      <c r="I2660" s="173">
        <v>150735.53351548137</v>
      </c>
      <c r="J2660" s="168">
        <f>IFERROR(MIN('MP Calculations'!$E$30/I2660,1),"-")</f>
        <v>0.24630200300931615</v>
      </c>
      <c r="K2660" s="12"/>
      <c r="L2660" s="159">
        <v>4.6071260000000001</v>
      </c>
      <c r="M2660" s="187" t="s">
        <v>280</v>
      </c>
      <c r="N2660" s="272">
        <v>421.28581700000001</v>
      </c>
      <c r="O2660" s="186">
        <f t="shared" si="130"/>
        <v>1940.916840931942</v>
      </c>
      <c r="P2660" s="186">
        <f t="shared" si="131"/>
        <v>478.05170559605159</v>
      </c>
      <c r="Q2660" s="215">
        <f>IF(P2660="-",0,P2660/(1+'General inputs'!$H$30)^'MP Calculations'!$C$40)</f>
        <v>1061.8909977345702</v>
      </c>
    </row>
    <row r="2661" spans="3:17">
      <c r="C2661" s="159"/>
      <c r="D2661" s="165" t="s">
        <v>281</v>
      </c>
      <c r="E2661" s="162">
        <v>32203</v>
      </c>
      <c r="F2661" s="166" t="str">
        <f t="shared" si="129"/>
        <v>Date check - OK</v>
      </c>
      <c r="G2661" s="68"/>
      <c r="H2661" s="162" t="s">
        <v>279</v>
      </c>
      <c r="I2661" s="173">
        <v>150735.53351548137</v>
      </c>
      <c r="J2661" s="168">
        <f>IFERROR(MIN('MP Calculations'!$E$30/I2661,1),"-")</f>
        <v>0.24630200300931615</v>
      </c>
      <c r="K2661" s="12"/>
      <c r="L2661" s="159">
        <v>9.7566799999999994</v>
      </c>
      <c r="M2661" s="187" t="s">
        <v>280</v>
      </c>
      <c r="N2661" s="272">
        <v>421.28581700000001</v>
      </c>
      <c r="O2661" s="186">
        <f t="shared" si="130"/>
        <v>4110.35090500756</v>
      </c>
      <c r="P2661" s="186">
        <f t="shared" si="131"/>
        <v>1012.3876609745174</v>
      </c>
      <c r="Q2661" s="215">
        <f>IF(P2661="-",0,P2661/(1+'General inputs'!$H$30)^'MP Calculations'!$C$40)</f>
        <v>2248.8055806975817</v>
      </c>
    </row>
    <row r="2662" spans="3:17">
      <c r="C2662" s="159"/>
      <c r="D2662" s="165" t="s">
        <v>281</v>
      </c>
      <c r="E2662" s="162">
        <v>32203</v>
      </c>
      <c r="F2662" s="166" t="str">
        <f t="shared" si="129"/>
        <v>Date check - OK</v>
      </c>
      <c r="G2662" s="68"/>
      <c r="H2662" s="162" t="s">
        <v>279</v>
      </c>
      <c r="I2662" s="173">
        <v>150735.53351548137</v>
      </c>
      <c r="J2662" s="168">
        <f>IFERROR(MIN('MP Calculations'!$E$30/I2662,1),"-")</f>
        <v>0.24630200300931615</v>
      </c>
      <c r="K2662" s="12"/>
      <c r="L2662" s="159">
        <v>11.328569</v>
      </c>
      <c r="M2662" s="187" t="s">
        <v>280</v>
      </c>
      <c r="N2662" s="272">
        <v>421.28581700000001</v>
      </c>
      <c r="O2662" s="186">
        <f t="shared" si="130"/>
        <v>4772.5654466058731</v>
      </c>
      <c r="P2662" s="186">
        <f t="shared" si="131"/>
        <v>1175.492428992078</v>
      </c>
      <c r="Q2662" s="215">
        <f>IF(P2662="-",0,P2662/(1+'General inputs'!$H$30)^'MP Calculations'!$C$40)</f>
        <v>2611.1084086510596</v>
      </c>
    </row>
    <row r="2663" spans="3:17">
      <c r="C2663" s="159"/>
      <c r="D2663" s="165" t="s">
        <v>281</v>
      </c>
      <c r="E2663" s="162">
        <v>32203</v>
      </c>
      <c r="F2663" s="166" t="str">
        <f t="shared" si="129"/>
        <v>Date check - OK</v>
      </c>
      <c r="G2663" s="68"/>
      <c r="H2663" s="162" t="s">
        <v>279</v>
      </c>
      <c r="I2663" s="173">
        <v>150735.53351548137</v>
      </c>
      <c r="J2663" s="168">
        <f>IFERROR(MIN('MP Calculations'!$E$30/I2663,1),"-")</f>
        <v>0.24630200300931615</v>
      </c>
      <c r="K2663" s="12"/>
      <c r="L2663" s="159">
        <v>8.6838110000000004</v>
      </c>
      <c r="M2663" s="187" t="s">
        <v>280</v>
      </c>
      <c r="N2663" s="272">
        <v>421.28581700000001</v>
      </c>
      <c r="O2663" s="186">
        <f t="shared" si="130"/>
        <v>3658.3664118085871</v>
      </c>
      <c r="P2663" s="186">
        <f t="shared" si="131"/>
        <v>901.06297497045978</v>
      </c>
      <c r="Q2663" s="215">
        <f>IF(P2663="-",0,P2663/(1+'General inputs'!$H$30)^'MP Calculations'!$C$40)</f>
        <v>2001.5212796282185</v>
      </c>
    </row>
    <row r="2664" spans="3:17">
      <c r="C2664" s="159"/>
      <c r="D2664" s="165" t="s">
        <v>289</v>
      </c>
      <c r="E2664" s="162">
        <v>32203</v>
      </c>
      <c r="F2664" s="166" t="str">
        <f t="shared" si="129"/>
        <v>Date check - OK</v>
      </c>
      <c r="G2664" s="68"/>
      <c r="H2664" s="162" t="s">
        <v>279</v>
      </c>
      <c r="I2664" s="173">
        <v>150735.53351548137</v>
      </c>
      <c r="J2664" s="168">
        <f>IFERROR(MIN('MP Calculations'!$E$30/I2664,1),"-")</f>
        <v>0.24630200300931615</v>
      </c>
      <c r="K2664" s="12"/>
      <c r="L2664" s="159">
        <v>6.2514519999999996</v>
      </c>
      <c r="M2664" s="187" t="s">
        <v>280</v>
      </c>
      <c r="N2664" s="272">
        <v>315.45229399999999</v>
      </c>
      <c r="O2664" s="186">
        <f t="shared" si="130"/>
        <v>1972.0348742308879</v>
      </c>
      <c r="P2664" s="186">
        <f t="shared" si="131"/>
        <v>485.71613952729257</v>
      </c>
      <c r="Q2664" s="215">
        <f>IF(P2664="-",0,P2664/(1+'General inputs'!$H$30)^'MP Calculations'!$C$40)</f>
        <v>1078.9159205599547</v>
      </c>
    </row>
    <row r="2665" spans="3:17">
      <c r="C2665" s="159"/>
      <c r="D2665" s="165" t="s">
        <v>289</v>
      </c>
      <c r="E2665" s="162">
        <v>32203</v>
      </c>
      <c r="F2665" s="166" t="str">
        <f t="shared" si="129"/>
        <v>Date check - OK</v>
      </c>
      <c r="G2665" s="68"/>
      <c r="H2665" s="162" t="s">
        <v>279</v>
      </c>
      <c r="I2665" s="173">
        <v>150735.53351548137</v>
      </c>
      <c r="J2665" s="168">
        <f>IFERROR(MIN('MP Calculations'!$E$30/I2665,1),"-")</f>
        <v>0.24630200300931615</v>
      </c>
      <c r="K2665" s="12"/>
      <c r="L2665" s="159">
        <v>3.0424120000000001</v>
      </c>
      <c r="M2665" s="187" t="s">
        <v>280</v>
      </c>
      <c r="N2665" s="272">
        <v>315.45229399999999</v>
      </c>
      <c r="O2665" s="186">
        <f t="shared" si="130"/>
        <v>959.735844693128</v>
      </c>
      <c r="P2665" s="186">
        <f t="shared" si="131"/>
        <v>236.38486090775538</v>
      </c>
      <c r="Q2665" s="215">
        <f>IF(P2665="-",0,P2665/(1+'General inputs'!$H$30)^'MP Calculations'!$C$40)</f>
        <v>525.07909261762745</v>
      </c>
    </row>
    <row r="2666" spans="3:17">
      <c r="C2666" s="159"/>
      <c r="D2666" s="165" t="s">
        <v>278</v>
      </c>
      <c r="E2666" s="162">
        <v>32203</v>
      </c>
      <c r="F2666" s="166" t="str">
        <f t="shared" si="129"/>
        <v>Date check - OK</v>
      </c>
      <c r="G2666" s="68"/>
      <c r="H2666" s="162" t="s">
        <v>279</v>
      </c>
      <c r="I2666" s="173">
        <v>150735.53351548137</v>
      </c>
      <c r="J2666" s="168">
        <f>IFERROR(MIN('MP Calculations'!$E$30/I2666,1),"-")</f>
        <v>0.24630200300931615</v>
      </c>
      <c r="K2666" s="12"/>
      <c r="L2666" s="159">
        <v>0.41621200000000003</v>
      </c>
      <c r="M2666" s="187" t="s">
        <v>280</v>
      </c>
      <c r="N2666" s="272">
        <v>192.78728599999999</v>
      </c>
      <c r="O2666" s="186">
        <f t="shared" si="130"/>
        <v>80.240381880632</v>
      </c>
      <c r="P2666" s="186">
        <f t="shared" si="131"/>
        <v>19.763366779432101</v>
      </c>
      <c r="Q2666" s="215">
        <f>IF(P2666="-",0,P2666/(1+'General inputs'!$H$30)^'MP Calculations'!$C$40)</f>
        <v>43.900149340202979</v>
      </c>
    </row>
    <row r="2667" spans="3:17">
      <c r="C2667" s="159"/>
      <c r="D2667" s="165" t="s">
        <v>278</v>
      </c>
      <c r="E2667" s="162">
        <v>32203</v>
      </c>
      <c r="F2667" s="166" t="str">
        <f t="shared" si="129"/>
        <v>Date check - OK</v>
      </c>
      <c r="G2667" s="68"/>
      <c r="H2667" s="162" t="s">
        <v>279</v>
      </c>
      <c r="I2667" s="173">
        <v>150735.53351548137</v>
      </c>
      <c r="J2667" s="168">
        <f>IFERROR(MIN('MP Calculations'!$E$30/I2667,1),"-")</f>
        <v>0.24630200300931615</v>
      </c>
      <c r="K2667" s="12"/>
      <c r="L2667" s="159">
        <v>1.300028</v>
      </c>
      <c r="M2667" s="187" t="s">
        <v>280</v>
      </c>
      <c r="N2667" s="272">
        <v>192.78728599999999</v>
      </c>
      <c r="O2667" s="186">
        <f t="shared" si="130"/>
        <v>250.62886984400799</v>
      </c>
      <c r="P2667" s="186">
        <f t="shared" si="131"/>
        <v>61.73039265454036</v>
      </c>
      <c r="Q2667" s="215">
        <f>IF(P2667="-",0,P2667/(1+'General inputs'!$H$30)^'MP Calculations'!$C$40)</f>
        <v>137.12104251305919</v>
      </c>
    </row>
    <row r="2668" spans="3:17">
      <c r="C2668" s="159"/>
      <c r="D2668" s="165" t="s">
        <v>278</v>
      </c>
      <c r="E2668" s="162">
        <v>32203</v>
      </c>
      <c r="F2668" s="166" t="str">
        <f t="shared" si="129"/>
        <v>Date check - OK</v>
      </c>
      <c r="G2668" s="68"/>
      <c r="H2668" s="162" t="s">
        <v>279</v>
      </c>
      <c r="I2668" s="173">
        <v>150735.53351548137</v>
      </c>
      <c r="J2668" s="168">
        <f>IFERROR(MIN('MP Calculations'!$E$30/I2668,1),"-")</f>
        <v>0.24630200300931615</v>
      </c>
      <c r="K2668" s="12"/>
      <c r="L2668" s="159">
        <v>1.009152</v>
      </c>
      <c r="M2668" s="187" t="s">
        <v>280</v>
      </c>
      <c r="N2668" s="272">
        <v>192.78728599999999</v>
      </c>
      <c r="O2668" s="186">
        <f t="shared" si="130"/>
        <v>194.551675241472</v>
      </c>
      <c r="P2668" s="186">
        <f t="shared" si="131"/>
        <v>47.918467300792535</v>
      </c>
      <c r="Q2668" s="215">
        <f>IF(P2668="-",0,P2668/(1+'General inputs'!$H$30)^'MP Calculations'!$C$40)</f>
        <v>106.44076457902347</v>
      </c>
    </row>
    <row r="2669" spans="3:17">
      <c r="C2669" s="159"/>
      <c r="D2669" s="165" t="s">
        <v>282</v>
      </c>
      <c r="E2669" s="162">
        <v>32250</v>
      </c>
      <c r="F2669" s="166" t="str">
        <f t="shared" si="129"/>
        <v>Date check - OK</v>
      </c>
      <c r="G2669" s="68"/>
      <c r="H2669" s="162" t="s">
        <v>279</v>
      </c>
      <c r="I2669" s="173">
        <v>150735.53351548137</v>
      </c>
      <c r="J2669" s="168">
        <f>IFERROR(MIN('MP Calculations'!$E$30/I2669,1),"-")</f>
        <v>0.24630200300931615</v>
      </c>
      <c r="K2669" s="12"/>
      <c r="L2669" s="159">
        <v>0.60011099999999995</v>
      </c>
      <c r="M2669" s="187" t="s">
        <v>280</v>
      </c>
      <c r="N2669" s="272">
        <v>237.97403299999999</v>
      </c>
      <c r="O2669" s="186">
        <f t="shared" si="130"/>
        <v>142.81083491766299</v>
      </c>
      <c r="P2669" s="186">
        <f t="shared" si="131"/>
        <v>35.174594691653184</v>
      </c>
      <c r="Q2669" s="215">
        <f>IF(P2669="-",0,P2669/(1+'General inputs'!$H$30)^'MP Calculations'!$C$40)</f>
        <v>78.132940463955578</v>
      </c>
    </row>
    <row r="2670" spans="3:17">
      <c r="C2670" s="159"/>
      <c r="D2670" s="165" t="s">
        <v>282</v>
      </c>
      <c r="E2670" s="162">
        <v>32250</v>
      </c>
      <c r="F2670" s="166" t="str">
        <f t="shared" si="129"/>
        <v>Date check - OK</v>
      </c>
      <c r="G2670" s="68"/>
      <c r="H2670" s="162" t="s">
        <v>279</v>
      </c>
      <c r="I2670" s="173">
        <v>150735.53351548137</v>
      </c>
      <c r="J2670" s="168">
        <f>IFERROR(MIN('MP Calculations'!$E$30/I2670,1),"-")</f>
        <v>0.24630200300931615</v>
      </c>
      <c r="K2670" s="12"/>
      <c r="L2670" s="159">
        <v>1.299779</v>
      </c>
      <c r="M2670" s="187" t="s">
        <v>280</v>
      </c>
      <c r="N2670" s="272">
        <v>237.97403299999999</v>
      </c>
      <c r="O2670" s="186">
        <f t="shared" si="130"/>
        <v>309.31365063870697</v>
      </c>
      <c r="P2670" s="186">
        <f t="shared" si="131"/>
        <v>76.184571710437368</v>
      </c>
      <c r="Q2670" s="215">
        <f>IF(P2670="-",0,P2670/(1+'General inputs'!$H$30)^'MP Calculations'!$C$40)</f>
        <v>169.22795153446563</v>
      </c>
    </row>
    <row r="2671" spans="3:17">
      <c r="C2671" s="159"/>
      <c r="D2671" s="165" t="s">
        <v>282</v>
      </c>
      <c r="E2671" s="162">
        <v>32250</v>
      </c>
      <c r="F2671" s="166" t="str">
        <f t="shared" si="129"/>
        <v>Date check - OK</v>
      </c>
      <c r="G2671" s="68"/>
      <c r="H2671" s="162" t="s">
        <v>279</v>
      </c>
      <c r="I2671" s="173">
        <v>150735.53351548137</v>
      </c>
      <c r="J2671" s="168">
        <f>IFERROR(MIN('MP Calculations'!$E$30/I2671,1),"-")</f>
        <v>0.24630200300931615</v>
      </c>
      <c r="K2671" s="12"/>
      <c r="L2671" s="159">
        <v>0.200325</v>
      </c>
      <c r="M2671" s="187" t="s">
        <v>280</v>
      </c>
      <c r="N2671" s="272">
        <v>237.97403299999999</v>
      </c>
      <c r="O2671" s="186">
        <f t="shared" si="130"/>
        <v>47.672148160725001</v>
      </c>
      <c r="P2671" s="186">
        <f t="shared" si="131"/>
        <v>11.741745579743455</v>
      </c>
      <c r="Q2671" s="215">
        <f>IF(P2671="-",0,P2671/(1+'General inputs'!$H$30)^'MP Calculations'!$C$40)</f>
        <v>26.08181036248611</v>
      </c>
    </row>
    <row r="2672" spans="3:17">
      <c r="C2672" s="159"/>
      <c r="D2672" s="165" t="s">
        <v>282</v>
      </c>
      <c r="E2672" s="162">
        <v>32250</v>
      </c>
      <c r="F2672" s="166" t="str">
        <f t="shared" si="129"/>
        <v>Date check - OK</v>
      </c>
      <c r="G2672" s="68"/>
      <c r="H2672" s="162" t="s">
        <v>279</v>
      </c>
      <c r="I2672" s="173">
        <v>150735.53351548137</v>
      </c>
      <c r="J2672" s="168">
        <f>IFERROR(MIN('MP Calculations'!$E$30/I2672,1),"-")</f>
        <v>0.24630200300931615</v>
      </c>
      <c r="K2672" s="12"/>
      <c r="L2672" s="159">
        <v>1.400023</v>
      </c>
      <c r="M2672" s="187" t="s">
        <v>280</v>
      </c>
      <c r="N2672" s="272">
        <v>237.97403299999999</v>
      </c>
      <c r="O2672" s="186">
        <f t="shared" si="130"/>
        <v>333.169119602759</v>
      </c>
      <c r="P2672" s="186">
        <f t="shared" si="131"/>
        <v>82.060221499009955</v>
      </c>
      <c r="Q2672" s="215">
        <f>IF(P2672="-",0,P2672/(1+'General inputs'!$H$30)^'MP Calculations'!$C$40)</f>
        <v>182.27946781040251</v>
      </c>
    </row>
    <row r="2673" spans="3:17">
      <c r="C2673" s="159"/>
      <c r="D2673" s="165" t="s">
        <v>282</v>
      </c>
      <c r="E2673" s="162">
        <v>32250</v>
      </c>
      <c r="F2673" s="166" t="str">
        <f t="shared" si="129"/>
        <v>Date check - OK</v>
      </c>
      <c r="G2673" s="68"/>
      <c r="H2673" s="162" t="s">
        <v>279</v>
      </c>
      <c r="I2673" s="173">
        <v>150735.53351548137</v>
      </c>
      <c r="J2673" s="168">
        <f>IFERROR(MIN('MP Calculations'!$E$30/I2673,1),"-")</f>
        <v>0.24630200300931615</v>
      </c>
      <c r="K2673" s="12"/>
      <c r="L2673" s="159">
        <v>14.896947000000001</v>
      </c>
      <c r="M2673" s="187" t="s">
        <v>280</v>
      </c>
      <c r="N2673" s="272">
        <v>237.97403299999999</v>
      </c>
      <c r="O2673" s="186">
        <f t="shared" si="130"/>
        <v>3545.0865569772509</v>
      </c>
      <c r="P2673" s="186">
        <f t="shared" si="131"/>
        <v>873.16191982489704</v>
      </c>
      <c r="Q2673" s="215">
        <f>IF(P2673="-",0,P2673/(1+'General inputs'!$H$30)^'MP Calculations'!$C$40)</f>
        <v>1939.5449725895735</v>
      </c>
    </row>
    <row r="2674" spans="3:17">
      <c r="C2674" s="159"/>
      <c r="D2674" s="165" t="s">
        <v>278</v>
      </c>
      <c r="E2674" s="162">
        <v>32253</v>
      </c>
      <c r="F2674" s="166" t="str">
        <f t="shared" si="129"/>
        <v>Date check - OK</v>
      </c>
      <c r="G2674" s="68"/>
      <c r="H2674" s="162" t="s">
        <v>279</v>
      </c>
      <c r="I2674" s="173">
        <v>150735.53351548137</v>
      </c>
      <c r="J2674" s="168">
        <f>IFERROR(MIN('MP Calculations'!$E$30/I2674,1),"-")</f>
        <v>0.24630200300931615</v>
      </c>
      <c r="K2674" s="12"/>
      <c r="L2674" s="159">
        <v>0.498691</v>
      </c>
      <c r="M2674" s="187" t="s">
        <v>280</v>
      </c>
      <c r="N2674" s="272">
        <v>192.78728599999999</v>
      </c>
      <c r="O2674" s="186">
        <f t="shared" si="130"/>
        <v>96.141284442626002</v>
      </c>
      <c r="P2674" s="186">
        <f t="shared" si="131"/>
        <v>23.679790930107188</v>
      </c>
      <c r="Q2674" s="215">
        <f>IF(P2674="-",0,P2674/(1+'General inputs'!$H$30)^'MP Calculations'!$C$40)</f>
        <v>52.599659247246983</v>
      </c>
    </row>
    <row r="2675" spans="3:17">
      <c r="C2675" s="159"/>
      <c r="D2675" s="165" t="s">
        <v>278</v>
      </c>
      <c r="E2675" s="162">
        <v>32253</v>
      </c>
      <c r="F2675" s="166" t="str">
        <f t="shared" si="129"/>
        <v>Date check - OK</v>
      </c>
      <c r="G2675" s="68"/>
      <c r="H2675" s="162" t="s">
        <v>279</v>
      </c>
      <c r="I2675" s="173">
        <v>150735.53351548137</v>
      </c>
      <c r="J2675" s="168">
        <f>IFERROR(MIN('MP Calculations'!$E$30/I2675,1),"-")</f>
        <v>0.24630200300931615</v>
      </c>
      <c r="K2675" s="12"/>
      <c r="L2675" s="159">
        <v>3.5526490000000002</v>
      </c>
      <c r="M2675" s="187" t="s">
        <v>280</v>
      </c>
      <c r="N2675" s="272">
        <v>192.78728599999999</v>
      </c>
      <c r="O2675" s="186">
        <f t="shared" si="130"/>
        <v>684.90555882061403</v>
      </c>
      <c r="P2675" s="186">
        <f t="shared" si="131"/>
        <v>168.69361100973225</v>
      </c>
      <c r="Q2675" s="215">
        <f>IF(P2675="-",0,P2675/(1+'General inputs'!$H$30)^'MP Calculations'!$C$40)</f>
        <v>374.71726344584681</v>
      </c>
    </row>
    <row r="2676" spans="3:17">
      <c r="C2676" s="159"/>
      <c r="D2676" s="165" t="s">
        <v>278</v>
      </c>
      <c r="E2676" s="162">
        <v>32253</v>
      </c>
      <c r="F2676" s="166" t="str">
        <f t="shared" si="129"/>
        <v>Date check - OK</v>
      </c>
      <c r="G2676" s="68"/>
      <c r="H2676" s="162" t="s">
        <v>279</v>
      </c>
      <c r="I2676" s="173">
        <v>150735.53351548137</v>
      </c>
      <c r="J2676" s="168">
        <f>IFERROR(MIN('MP Calculations'!$E$30/I2676,1),"-")</f>
        <v>0.24630200300931615</v>
      </c>
      <c r="K2676" s="12"/>
      <c r="L2676" s="159">
        <v>27.111190000000001</v>
      </c>
      <c r="M2676" s="187" t="s">
        <v>280</v>
      </c>
      <c r="N2676" s="272">
        <v>192.78728599999999</v>
      </c>
      <c r="O2676" s="186">
        <f t="shared" si="130"/>
        <v>5226.6927403303398</v>
      </c>
      <c r="P2676" s="186">
        <f t="shared" si="131"/>
        <v>1287.3448910576142</v>
      </c>
      <c r="Q2676" s="215">
        <f>IF(P2676="-",0,P2676/(1+'General inputs'!$H$30)^'MP Calculations'!$C$40)</f>
        <v>2859.5650528831879</v>
      </c>
    </row>
    <row r="2677" spans="3:17">
      <c r="C2677" s="159"/>
      <c r="D2677" s="165" t="s">
        <v>278</v>
      </c>
      <c r="E2677" s="162">
        <v>32275</v>
      </c>
      <c r="F2677" s="166" t="str">
        <f t="shared" si="129"/>
        <v>Date check - OK</v>
      </c>
      <c r="G2677" s="68"/>
      <c r="H2677" s="162" t="s">
        <v>279</v>
      </c>
      <c r="I2677" s="173">
        <v>150735.53351548137</v>
      </c>
      <c r="J2677" s="168">
        <f>IFERROR(MIN('MP Calculations'!$E$30/I2677,1),"-")</f>
        <v>0.24630200300931615</v>
      </c>
      <c r="K2677" s="12"/>
      <c r="L2677" s="159">
        <v>6.7985790000000001</v>
      </c>
      <c r="M2677" s="187" t="s">
        <v>280</v>
      </c>
      <c r="N2677" s="272">
        <v>192.78728599999999</v>
      </c>
      <c r="O2677" s="186">
        <f t="shared" si="130"/>
        <v>1310.6795940665941</v>
      </c>
      <c r="P2677" s="186">
        <f t="shared" si="131"/>
        <v>322.82300932203952</v>
      </c>
      <c r="Q2677" s="215">
        <f>IF(P2677="-",0,P2677/(1+'General inputs'!$H$30)^'MP Calculations'!$C$40)</f>
        <v>717.08320135211818</v>
      </c>
    </row>
    <row r="2678" spans="3:17">
      <c r="C2678" s="159"/>
      <c r="D2678" s="165" t="s">
        <v>278</v>
      </c>
      <c r="E2678" s="162">
        <v>32275</v>
      </c>
      <c r="F2678" s="166" t="str">
        <f t="shared" si="129"/>
        <v>Date check - OK</v>
      </c>
      <c r="G2678" s="68"/>
      <c r="H2678" s="162" t="s">
        <v>279</v>
      </c>
      <c r="I2678" s="173">
        <v>150735.53351548137</v>
      </c>
      <c r="J2678" s="168">
        <f>IFERROR(MIN('MP Calculations'!$E$30/I2678,1),"-")</f>
        <v>0.24630200300931615</v>
      </c>
      <c r="K2678" s="12"/>
      <c r="L2678" s="159">
        <v>36.378095999999999</v>
      </c>
      <c r="M2678" s="187" t="s">
        <v>280</v>
      </c>
      <c r="N2678" s="272">
        <v>192.78728599999999</v>
      </c>
      <c r="O2678" s="186">
        <f t="shared" si="130"/>
        <v>7013.2343976874554</v>
      </c>
      <c r="P2678" s="186">
        <f t="shared" si="131"/>
        <v>1727.3736797242552</v>
      </c>
      <c r="Q2678" s="215">
        <f>IF(P2678="-",0,P2678/(1+'General inputs'!$H$30)^'MP Calculations'!$C$40)</f>
        <v>3836.9961632827512</v>
      </c>
    </row>
    <row r="2679" spans="3:17">
      <c r="C2679" s="159"/>
      <c r="D2679" s="165" t="s">
        <v>278</v>
      </c>
      <c r="E2679" s="162">
        <v>32275</v>
      </c>
      <c r="F2679" s="166" t="str">
        <f t="shared" si="129"/>
        <v>Date check - OK</v>
      </c>
      <c r="G2679" s="68"/>
      <c r="H2679" s="162" t="s">
        <v>279</v>
      </c>
      <c r="I2679" s="173">
        <v>150735.53351548137</v>
      </c>
      <c r="J2679" s="168">
        <f>IFERROR(MIN('MP Calculations'!$E$30/I2679,1),"-")</f>
        <v>0.24630200300931615</v>
      </c>
      <c r="K2679" s="12"/>
      <c r="L2679" s="159">
        <v>11.55612</v>
      </c>
      <c r="M2679" s="187" t="s">
        <v>280</v>
      </c>
      <c r="N2679" s="272">
        <v>192.78728599999999</v>
      </c>
      <c r="O2679" s="186">
        <f t="shared" si="130"/>
        <v>2227.8730114903201</v>
      </c>
      <c r="P2679" s="186">
        <f t="shared" si="131"/>
        <v>548.729585180463</v>
      </c>
      <c r="Q2679" s="215">
        <f>IF(P2679="-",0,P2679/(1+'General inputs'!$H$30)^'MP Calculations'!$C$40)</f>
        <v>1218.8869945924346</v>
      </c>
    </row>
    <row r="2680" spans="3:17">
      <c r="C2680" s="159"/>
      <c r="D2680" s="165" t="s">
        <v>278</v>
      </c>
      <c r="E2680" s="162">
        <v>32275</v>
      </c>
      <c r="F2680" s="166" t="str">
        <f t="shared" si="129"/>
        <v>Date check - OK</v>
      </c>
      <c r="G2680" s="68"/>
      <c r="H2680" s="162" t="s">
        <v>279</v>
      </c>
      <c r="I2680" s="173">
        <v>150735.53351548137</v>
      </c>
      <c r="J2680" s="168">
        <f>IFERROR(MIN('MP Calculations'!$E$30/I2680,1),"-")</f>
        <v>0.24630200300931615</v>
      </c>
      <c r="K2680" s="12"/>
      <c r="L2680" s="159">
        <v>22.818249000000002</v>
      </c>
      <c r="M2680" s="187" t="s">
        <v>280</v>
      </c>
      <c r="N2680" s="272">
        <v>192.78728599999999</v>
      </c>
      <c r="O2680" s="186">
        <f t="shared" si="130"/>
        <v>4399.0682959822143</v>
      </c>
      <c r="P2680" s="186">
        <f t="shared" si="131"/>
        <v>1083.4993326751985</v>
      </c>
      <c r="Q2680" s="215">
        <f>IF(P2680="-",0,P2680/(1+'General inputs'!$H$30)^'MP Calculations'!$C$40)</f>
        <v>2406.7651552140187</v>
      </c>
    </row>
    <row r="2681" spans="3:17">
      <c r="C2681" s="159"/>
      <c r="D2681" s="165" t="s">
        <v>278</v>
      </c>
      <c r="E2681" s="162">
        <v>32275</v>
      </c>
      <c r="F2681" s="166" t="str">
        <f t="shared" si="129"/>
        <v>Date check - OK</v>
      </c>
      <c r="G2681" s="68"/>
      <c r="H2681" s="162" t="s">
        <v>279</v>
      </c>
      <c r="I2681" s="173">
        <v>150735.53351548137</v>
      </c>
      <c r="J2681" s="168">
        <f>IFERROR(MIN('MP Calculations'!$E$30/I2681,1),"-")</f>
        <v>0.24630200300931615</v>
      </c>
      <c r="K2681" s="12"/>
      <c r="L2681" s="159">
        <v>3.299385</v>
      </c>
      <c r="M2681" s="187" t="s">
        <v>280</v>
      </c>
      <c r="N2681" s="272">
        <v>192.78728599999999</v>
      </c>
      <c r="O2681" s="186">
        <f t="shared" si="130"/>
        <v>636.07947961910997</v>
      </c>
      <c r="P2681" s="186">
        <f t="shared" si="131"/>
        <v>156.66764990331026</v>
      </c>
      <c r="Q2681" s="215">
        <f>IF(P2681="-",0,P2681/(1+'General inputs'!$H$30)^'MP Calculations'!$C$40)</f>
        <v>348.00412825873735</v>
      </c>
    </row>
    <row r="2682" spans="3:17">
      <c r="C2682" s="159"/>
      <c r="D2682" s="165" t="s">
        <v>278</v>
      </c>
      <c r="E2682" s="162">
        <v>32275</v>
      </c>
      <c r="F2682" s="166" t="str">
        <f t="shared" si="129"/>
        <v>Date check - OK</v>
      </c>
      <c r="G2682" s="68"/>
      <c r="H2682" s="162" t="s">
        <v>279</v>
      </c>
      <c r="I2682" s="173">
        <v>150735.53351548137</v>
      </c>
      <c r="J2682" s="168">
        <f>IFERROR(MIN('MP Calculations'!$E$30/I2682,1),"-")</f>
        <v>0.24630200300931615</v>
      </c>
      <c r="K2682" s="12"/>
      <c r="L2682" s="159">
        <v>48.317625</v>
      </c>
      <c r="M2682" s="187" t="s">
        <v>280</v>
      </c>
      <c r="N2682" s="272">
        <v>192.78728599999999</v>
      </c>
      <c r="O2682" s="186">
        <f t="shared" si="130"/>
        <v>9315.0237897157494</v>
      </c>
      <c r="P2682" s="186">
        <f t="shared" si="131"/>
        <v>2294.3090174864201</v>
      </c>
      <c r="Q2682" s="215">
        <f>IF(P2682="-",0,P2682/(1+'General inputs'!$H$30)^'MP Calculations'!$C$40)</f>
        <v>5096.3233959230511</v>
      </c>
    </row>
    <row r="2683" spans="3:17">
      <c r="C2683" s="159"/>
      <c r="D2683" s="165" t="s">
        <v>278</v>
      </c>
      <c r="E2683" s="162">
        <v>32275</v>
      </c>
      <c r="F2683" s="166" t="str">
        <f t="shared" si="129"/>
        <v>Date check - OK</v>
      </c>
      <c r="G2683" s="68"/>
      <c r="H2683" s="162" t="s">
        <v>279</v>
      </c>
      <c r="I2683" s="173">
        <v>150735.53351548137</v>
      </c>
      <c r="J2683" s="168">
        <f>IFERROR(MIN('MP Calculations'!$E$30/I2683,1),"-")</f>
        <v>0.24630200300931615</v>
      </c>
      <c r="K2683" s="12"/>
      <c r="L2683" s="159">
        <v>3.7997510000000001</v>
      </c>
      <c r="M2683" s="187" t="s">
        <v>280</v>
      </c>
      <c r="N2683" s="272">
        <v>192.78728599999999</v>
      </c>
      <c r="O2683" s="186">
        <f t="shared" si="130"/>
        <v>732.543682765786</v>
      </c>
      <c r="P2683" s="186">
        <f t="shared" si="131"/>
        <v>180.42697635703416</v>
      </c>
      <c r="Q2683" s="215">
        <f>IF(P2683="-",0,P2683/(1+'General inputs'!$H$30)^'MP Calculations'!$C$40)</f>
        <v>400.78045889014641</v>
      </c>
    </row>
    <row r="2684" spans="3:17">
      <c r="C2684" s="159"/>
      <c r="D2684" s="165" t="s">
        <v>278</v>
      </c>
      <c r="E2684" s="162">
        <v>32275</v>
      </c>
      <c r="F2684" s="166" t="str">
        <f t="shared" si="129"/>
        <v>Date check - OK</v>
      </c>
      <c r="G2684" s="68"/>
      <c r="H2684" s="162" t="s">
        <v>279</v>
      </c>
      <c r="I2684" s="173">
        <v>150735.53351548137</v>
      </c>
      <c r="J2684" s="168">
        <f>IFERROR(MIN('MP Calculations'!$E$30/I2684,1),"-")</f>
        <v>0.24630200300931615</v>
      </c>
      <c r="K2684" s="12"/>
      <c r="L2684" s="159">
        <v>3.0729790000000001</v>
      </c>
      <c r="M2684" s="187" t="s">
        <v>280</v>
      </c>
      <c r="N2684" s="272">
        <v>192.78728599999999</v>
      </c>
      <c r="O2684" s="186">
        <f t="shared" si="130"/>
        <v>592.43128134499398</v>
      </c>
      <c r="P2684" s="186">
        <f t="shared" si="131"/>
        <v>145.91701124064772</v>
      </c>
      <c r="Q2684" s="215">
        <f>IF(P2684="-",0,P2684/(1+'General inputs'!$H$30)^'MP Calculations'!$C$40)</f>
        <v>324.12385279450757</v>
      </c>
    </row>
    <row r="2685" spans="3:17">
      <c r="C2685" s="159"/>
      <c r="D2685" s="165" t="s">
        <v>278</v>
      </c>
      <c r="E2685" s="162">
        <v>32275</v>
      </c>
      <c r="F2685" s="166" t="str">
        <f t="shared" si="129"/>
        <v>Date check - OK</v>
      </c>
      <c r="G2685" s="68"/>
      <c r="H2685" s="162" t="s">
        <v>279</v>
      </c>
      <c r="I2685" s="173">
        <v>150735.53351548137</v>
      </c>
      <c r="J2685" s="168">
        <f>IFERROR(MIN('MP Calculations'!$E$30/I2685,1),"-")</f>
        <v>0.24630200300931615</v>
      </c>
      <c r="K2685" s="12"/>
      <c r="L2685" s="159">
        <v>35.244608999999997</v>
      </c>
      <c r="M2685" s="187" t="s">
        <v>280</v>
      </c>
      <c r="N2685" s="272">
        <v>192.78728599999999</v>
      </c>
      <c r="O2685" s="186">
        <f t="shared" si="130"/>
        <v>6794.7125152411736</v>
      </c>
      <c r="P2685" s="186">
        <f t="shared" si="131"/>
        <v>1673.5513023763697</v>
      </c>
      <c r="Q2685" s="215">
        <f>IF(P2685="-",0,P2685/(1+'General inputs'!$H$30)^'MP Calculations'!$C$40)</f>
        <v>3717.441108226245</v>
      </c>
    </row>
    <row r="2686" spans="3:17">
      <c r="C2686" s="159"/>
      <c r="D2686" s="165" t="s">
        <v>278</v>
      </c>
      <c r="E2686" s="162">
        <v>32288</v>
      </c>
      <c r="F2686" s="166" t="str">
        <f t="shared" si="129"/>
        <v>Date check - OK</v>
      </c>
      <c r="G2686" s="68"/>
      <c r="H2686" s="162" t="s">
        <v>279</v>
      </c>
      <c r="I2686" s="173">
        <v>150735.53351548137</v>
      </c>
      <c r="J2686" s="168">
        <f>IFERROR(MIN('MP Calculations'!$E$30/I2686,1),"-")</f>
        <v>0.24630200300931615</v>
      </c>
      <c r="K2686" s="12"/>
      <c r="L2686" s="159">
        <v>19.305789999999998</v>
      </c>
      <c r="M2686" s="187" t="s">
        <v>280</v>
      </c>
      <c r="N2686" s="272">
        <v>192.78728599999999</v>
      </c>
      <c r="O2686" s="186">
        <f t="shared" si="130"/>
        <v>3721.9108581859396</v>
      </c>
      <c r="P2686" s="186">
        <f t="shared" si="131"/>
        <v>916.71409939331977</v>
      </c>
      <c r="Q2686" s="215">
        <f>IF(P2686="-",0,P2686/(1+'General inputs'!$H$30)^'MP Calculations'!$C$40)</f>
        <v>2036.2869502335279</v>
      </c>
    </row>
    <row r="2687" spans="3:17">
      <c r="C2687" s="159"/>
      <c r="D2687" s="165" t="s">
        <v>278</v>
      </c>
      <c r="E2687" s="162">
        <v>32288</v>
      </c>
      <c r="F2687" s="166" t="str">
        <f t="shared" si="129"/>
        <v>Date check - OK</v>
      </c>
      <c r="G2687" s="68"/>
      <c r="H2687" s="162" t="s">
        <v>279</v>
      </c>
      <c r="I2687" s="173">
        <v>150735.53351548137</v>
      </c>
      <c r="J2687" s="168">
        <f>IFERROR(MIN('MP Calculations'!$E$30/I2687,1),"-")</f>
        <v>0.24630200300931615</v>
      </c>
      <c r="K2687" s="12"/>
      <c r="L2687" s="159">
        <v>5.3422539999999996</v>
      </c>
      <c r="M2687" s="187" t="s">
        <v>280</v>
      </c>
      <c r="N2687" s="272">
        <v>192.78728599999999</v>
      </c>
      <c r="O2687" s="186">
        <f t="shared" si="130"/>
        <v>1029.9186497826438</v>
      </c>
      <c r="P2687" s="186">
        <f t="shared" si="131"/>
        <v>253.67102637811556</v>
      </c>
      <c r="Q2687" s="215">
        <f>IF(P2687="-",0,P2687/(1+'General inputs'!$H$30)^'MP Calculations'!$C$40)</f>
        <v>563.47666192540498</v>
      </c>
    </row>
    <row r="2688" spans="3:17">
      <c r="C2688" s="159"/>
      <c r="D2688" s="165" t="s">
        <v>278</v>
      </c>
      <c r="E2688" s="162">
        <v>32288</v>
      </c>
      <c r="F2688" s="166" t="str">
        <f t="shared" si="129"/>
        <v>Date check - OK</v>
      </c>
      <c r="G2688" s="68"/>
      <c r="H2688" s="162" t="s">
        <v>279</v>
      </c>
      <c r="I2688" s="173">
        <v>150735.53351548137</v>
      </c>
      <c r="J2688" s="168">
        <f>IFERROR(MIN('MP Calculations'!$E$30/I2688,1),"-")</f>
        <v>0.24630200300931615</v>
      </c>
      <c r="K2688" s="12"/>
      <c r="L2688" s="159">
        <v>54.107897999999999</v>
      </c>
      <c r="M2688" s="187" t="s">
        <v>280</v>
      </c>
      <c r="N2688" s="272">
        <v>192.78728599999999</v>
      </c>
      <c r="O2688" s="186">
        <f t="shared" si="130"/>
        <v>10431.314806584827</v>
      </c>
      <c r="P2688" s="186">
        <f t="shared" si="131"/>
        <v>2569.2537308825804</v>
      </c>
      <c r="Q2688" s="215">
        <f>IF(P2688="-",0,P2688/(1+'General inputs'!$H$30)^'MP Calculations'!$C$40)</f>
        <v>5707.0550649295792</v>
      </c>
    </row>
    <row r="2689" spans="3:17">
      <c r="C2689" s="159"/>
      <c r="D2689" s="165" t="s">
        <v>278</v>
      </c>
      <c r="E2689" s="162">
        <v>32288</v>
      </c>
      <c r="F2689" s="166" t="str">
        <f t="shared" si="129"/>
        <v>Date check - OK</v>
      </c>
      <c r="G2689" s="68"/>
      <c r="H2689" s="162" t="s">
        <v>279</v>
      </c>
      <c r="I2689" s="173">
        <v>150735.53351548137</v>
      </c>
      <c r="J2689" s="168">
        <f>IFERROR(MIN('MP Calculations'!$E$30/I2689,1),"-")</f>
        <v>0.24630200300931615</v>
      </c>
      <c r="K2689" s="12"/>
      <c r="L2689" s="159">
        <v>14.320285999999999</v>
      </c>
      <c r="M2689" s="187" t="s">
        <v>280</v>
      </c>
      <c r="N2689" s="272">
        <v>192.78728599999999</v>
      </c>
      <c r="O2689" s="186">
        <f t="shared" si="130"/>
        <v>2760.7690726837959</v>
      </c>
      <c r="P2689" s="186">
        <f t="shared" si="131"/>
        <v>679.98295244819121</v>
      </c>
      <c r="Q2689" s="215">
        <f>IF(P2689="-",0,P2689/(1+'General inputs'!$H$30)^'MP Calculations'!$C$40)</f>
        <v>1510.438656248301</v>
      </c>
    </row>
    <row r="2690" spans="3:17">
      <c r="C2690" s="159"/>
      <c r="D2690" s="165" t="s">
        <v>278</v>
      </c>
      <c r="E2690" s="162">
        <v>32316</v>
      </c>
      <c r="F2690" s="166" t="str">
        <f t="shared" ref="F2690:F2753" si="132">IF(E2690="","-",IF(OR(E2690&lt;$E$15,E2690&gt;$E$16),"ERROR - date outside of range","Date check - OK"))</f>
        <v>Date check - OK</v>
      </c>
      <c r="G2690" s="68"/>
      <c r="H2690" s="162" t="s">
        <v>279</v>
      </c>
      <c r="I2690" s="173">
        <v>150735.53351548137</v>
      </c>
      <c r="J2690" s="168">
        <f>IFERROR(MIN('MP Calculations'!$E$30/I2690,1),"-")</f>
        <v>0.24630200300931615</v>
      </c>
      <c r="K2690" s="12"/>
      <c r="L2690" s="159">
        <v>11.489113</v>
      </c>
      <c r="M2690" s="187" t="s">
        <v>280</v>
      </c>
      <c r="N2690" s="272">
        <v>192.78728599999999</v>
      </c>
      <c r="O2690" s="186">
        <f t="shared" ref="O2690:O2753" si="133">IF(N2690="","-",L2690*N2690)</f>
        <v>2214.9549138173179</v>
      </c>
      <c r="P2690" s="186">
        <f t="shared" ref="P2690:P2753" si="134">IF(O2690="-","-",IF(OR(E2690&lt;$E$15,E2690&gt;$E$16),0,O2690*J2690))</f>
        <v>545.54783184853261</v>
      </c>
      <c r="Q2690" s="215">
        <f>IF(P2690="-",0,P2690/(1+'General inputs'!$H$30)^'MP Calculations'!$C$40)</f>
        <v>1211.8194008977814</v>
      </c>
    </row>
    <row r="2691" spans="3:17">
      <c r="C2691" s="159"/>
      <c r="D2691" s="165" t="s">
        <v>278</v>
      </c>
      <c r="E2691" s="162">
        <v>32316</v>
      </c>
      <c r="F2691" s="166" t="str">
        <f t="shared" si="132"/>
        <v>Date check - OK</v>
      </c>
      <c r="G2691" s="68"/>
      <c r="H2691" s="162" t="s">
        <v>279</v>
      </c>
      <c r="I2691" s="173">
        <v>150735.53351548137</v>
      </c>
      <c r="J2691" s="168">
        <f>IFERROR(MIN('MP Calculations'!$E$30/I2691,1),"-")</f>
        <v>0.24630200300931615</v>
      </c>
      <c r="K2691" s="12"/>
      <c r="L2691" s="159">
        <v>19.101564</v>
      </c>
      <c r="M2691" s="187" t="s">
        <v>280</v>
      </c>
      <c r="N2691" s="272">
        <v>192.78728599999999</v>
      </c>
      <c r="O2691" s="186">
        <f t="shared" si="133"/>
        <v>3682.5386819153036</v>
      </c>
      <c r="P2691" s="186">
        <f t="shared" si="134"/>
        <v>907.01665351502629</v>
      </c>
      <c r="Q2691" s="215">
        <f>IF(P2691="-",0,P2691/(1+'General inputs'!$H$30)^'MP Calculations'!$C$40)</f>
        <v>2014.746120321963</v>
      </c>
    </row>
    <row r="2692" spans="3:17">
      <c r="C2692" s="159"/>
      <c r="D2692" s="165" t="s">
        <v>278</v>
      </c>
      <c r="E2692" s="162">
        <v>32316</v>
      </c>
      <c r="F2692" s="166" t="str">
        <f t="shared" si="132"/>
        <v>Date check - OK</v>
      </c>
      <c r="G2692" s="68"/>
      <c r="H2692" s="162" t="s">
        <v>279</v>
      </c>
      <c r="I2692" s="173">
        <v>150735.53351548137</v>
      </c>
      <c r="J2692" s="168">
        <f>IFERROR(MIN('MP Calculations'!$E$30/I2692,1),"-")</f>
        <v>0.24630200300931615</v>
      </c>
      <c r="K2692" s="12"/>
      <c r="L2692" s="159">
        <v>20.097414000000001</v>
      </c>
      <c r="M2692" s="187" t="s">
        <v>280</v>
      </c>
      <c r="N2692" s="272">
        <v>192.78728599999999</v>
      </c>
      <c r="O2692" s="186">
        <f t="shared" si="133"/>
        <v>3874.525900678404</v>
      </c>
      <c r="P2692" s="186">
        <f t="shared" si="134"/>
        <v>954.30349004856566</v>
      </c>
      <c r="Q2692" s="215">
        <f>IF(P2692="-",0,P2692/(1+'General inputs'!$H$30)^'MP Calculations'!$C$40)</f>
        <v>2119.7838504221072</v>
      </c>
    </row>
    <row r="2693" spans="3:17">
      <c r="C2693" s="159"/>
      <c r="D2693" s="165" t="s">
        <v>278</v>
      </c>
      <c r="E2693" s="162">
        <v>32316</v>
      </c>
      <c r="F2693" s="166" t="str">
        <f t="shared" si="132"/>
        <v>Date check - OK</v>
      </c>
      <c r="G2693" s="68"/>
      <c r="H2693" s="162" t="s">
        <v>279</v>
      </c>
      <c r="I2693" s="173">
        <v>150735.53351548137</v>
      </c>
      <c r="J2693" s="168">
        <f>IFERROR(MIN('MP Calculations'!$E$30/I2693,1),"-")</f>
        <v>0.24630200300931615</v>
      </c>
      <c r="K2693" s="12"/>
      <c r="L2693" s="159">
        <v>30.000858999999998</v>
      </c>
      <c r="M2693" s="187" t="s">
        <v>280</v>
      </c>
      <c r="N2693" s="272">
        <v>192.78728599999999</v>
      </c>
      <c r="O2693" s="186">
        <f t="shared" si="133"/>
        <v>5783.7841842786738</v>
      </c>
      <c r="P2693" s="186">
        <f t="shared" si="134"/>
        <v>1424.557629561441</v>
      </c>
      <c r="Q2693" s="215">
        <f>IF(P2693="-",0,P2693/(1+'General inputs'!$H$30)^'MP Calculations'!$C$40)</f>
        <v>3164.3542003459111</v>
      </c>
    </row>
    <row r="2694" spans="3:17">
      <c r="C2694" s="159"/>
      <c r="D2694" s="165" t="s">
        <v>319</v>
      </c>
      <c r="E2694" s="162">
        <v>32324</v>
      </c>
      <c r="F2694" s="166" t="str">
        <f t="shared" si="132"/>
        <v>Date check - OK</v>
      </c>
      <c r="G2694" s="68"/>
      <c r="H2694" s="162" t="s">
        <v>279</v>
      </c>
      <c r="I2694" s="173">
        <v>150735.53351548137</v>
      </c>
      <c r="J2694" s="168">
        <f>IFERROR(MIN('MP Calculations'!$E$30/I2694,1),"-")</f>
        <v>0.24630200300931615</v>
      </c>
      <c r="K2694" s="12"/>
      <c r="L2694" s="159">
        <v>1</v>
      </c>
      <c r="M2694" s="187" t="s">
        <v>284</v>
      </c>
      <c r="N2694" s="272">
        <v>24805.184859000001</v>
      </c>
      <c r="O2694" s="186">
        <f t="shared" si="133"/>
        <v>24805.184859000001</v>
      </c>
      <c r="P2694" s="186">
        <f t="shared" si="134"/>
        <v>6109.5667157880616</v>
      </c>
      <c r="Q2694" s="215">
        <f>IF(P2694="-",0,P2694/(1+'General inputs'!$H$30)^'MP Calculations'!$C$40)</f>
        <v>13571.113374577384</v>
      </c>
    </row>
    <row r="2695" spans="3:17">
      <c r="C2695" s="159"/>
      <c r="D2695" s="165" t="s">
        <v>320</v>
      </c>
      <c r="E2695" s="162">
        <v>32324</v>
      </c>
      <c r="F2695" s="166" t="str">
        <f t="shared" si="132"/>
        <v>Date check - OK</v>
      </c>
      <c r="G2695" s="68"/>
      <c r="H2695" s="162" t="s">
        <v>279</v>
      </c>
      <c r="I2695" s="173">
        <v>150735.53351548137</v>
      </c>
      <c r="J2695" s="168">
        <f>IFERROR(MIN('MP Calculations'!$E$30/I2695,1),"-")</f>
        <v>0.24630200300931615</v>
      </c>
      <c r="K2695" s="12"/>
      <c r="L2695" s="159">
        <v>1</v>
      </c>
      <c r="M2695" s="187" t="s">
        <v>284</v>
      </c>
      <c r="N2695" s="272">
        <v>24805.184859000001</v>
      </c>
      <c r="O2695" s="186">
        <f t="shared" si="133"/>
        <v>24805.184859000001</v>
      </c>
      <c r="P2695" s="186">
        <f t="shared" si="134"/>
        <v>6109.5667157880616</v>
      </c>
      <c r="Q2695" s="215">
        <f>IF(P2695="-",0,P2695/(1+'General inputs'!$H$30)^'MP Calculations'!$C$40)</f>
        <v>13571.113374577384</v>
      </c>
    </row>
    <row r="2696" spans="3:17">
      <c r="C2696" s="159"/>
      <c r="D2696" s="165" t="s">
        <v>321</v>
      </c>
      <c r="E2696" s="162">
        <v>32324</v>
      </c>
      <c r="F2696" s="166" t="str">
        <f t="shared" si="132"/>
        <v>Date check - OK</v>
      </c>
      <c r="G2696" s="68"/>
      <c r="H2696" s="162" t="s">
        <v>279</v>
      </c>
      <c r="I2696" s="173">
        <v>150735.53351548137</v>
      </c>
      <c r="J2696" s="168">
        <f>IFERROR(MIN('MP Calculations'!$E$30/I2696,1),"-")</f>
        <v>0.24630200300931615</v>
      </c>
      <c r="K2696" s="12"/>
      <c r="L2696" s="159">
        <v>1</v>
      </c>
      <c r="M2696" s="187" t="s">
        <v>284</v>
      </c>
      <c r="N2696" s="272">
        <v>26721.010477</v>
      </c>
      <c r="O2696" s="186">
        <f t="shared" si="133"/>
        <v>26721.010477</v>
      </c>
      <c r="P2696" s="186">
        <f t="shared" si="134"/>
        <v>6581.4384029180219</v>
      </c>
      <c r="Q2696" s="215">
        <f>IF(P2696="-",0,P2696/(1+'General inputs'!$H$30)^'MP Calculations'!$C$40)</f>
        <v>14619.276765239005</v>
      </c>
    </row>
    <row r="2697" spans="3:17">
      <c r="C2697" s="159"/>
      <c r="D2697" s="165" t="s">
        <v>317</v>
      </c>
      <c r="E2697" s="162">
        <v>32324</v>
      </c>
      <c r="F2697" s="166" t="str">
        <f t="shared" si="132"/>
        <v>Date check - OK</v>
      </c>
      <c r="G2697" s="68"/>
      <c r="H2697" s="162" t="s">
        <v>279</v>
      </c>
      <c r="I2697" s="173">
        <v>150735.53351548137</v>
      </c>
      <c r="J2697" s="168">
        <f>IFERROR(MIN('MP Calculations'!$E$30/I2697,1),"-")</f>
        <v>0.24630200300931615</v>
      </c>
      <c r="K2697" s="12"/>
      <c r="L2697" s="159">
        <v>1</v>
      </c>
      <c r="M2697" s="187" t="s">
        <v>284</v>
      </c>
      <c r="N2697" s="272">
        <v>15427.910174000001</v>
      </c>
      <c r="O2697" s="186">
        <f t="shared" si="133"/>
        <v>15427.910174000001</v>
      </c>
      <c r="P2697" s="186">
        <f t="shared" si="134"/>
        <v>3799.9251781040075</v>
      </c>
      <c r="Q2697" s="215">
        <f>IF(P2697="-",0,P2697/(1+'General inputs'!$H$30)^'MP Calculations'!$C$40)</f>
        <v>8440.7320201116472</v>
      </c>
    </row>
    <row r="2698" spans="3:17">
      <c r="C2698" s="159"/>
      <c r="D2698" s="165" t="s">
        <v>318</v>
      </c>
      <c r="E2698" s="162">
        <v>32324</v>
      </c>
      <c r="F2698" s="166" t="str">
        <f t="shared" si="132"/>
        <v>Date check - OK</v>
      </c>
      <c r="G2698" s="68"/>
      <c r="H2698" s="162" t="s">
        <v>279</v>
      </c>
      <c r="I2698" s="173">
        <v>150735.53351548137</v>
      </c>
      <c r="J2698" s="168">
        <f>IFERROR(MIN('MP Calculations'!$E$30/I2698,1),"-")</f>
        <v>0.24630200300931615</v>
      </c>
      <c r="K2698" s="12"/>
      <c r="L2698" s="159">
        <v>1</v>
      </c>
      <c r="M2698" s="187" t="s">
        <v>284</v>
      </c>
      <c r="N2698" s="272">
        <v>9328.4151949999996</v>
      </c>
      <c r="O2698" s="186">
        <f t="shared" si="133"/>
        <v>9328.4151949999996</v>
      </c>
      <c r="P2698" s="186">
        <f t="shared" si="134"/>
        <v>2297.6073474310406</v>
      </c>
      <c r="Q2698" s="215">
        <f>IF(P2698="-",0,P2698/(1+'General inputs'!$H$30)^'MP Calculations'!$C$40)</f>
        <v>5103.6499399657787</v>
      </c>
    </row>
    <row r="2699" spans="3:17">
      <c r="C2699" s="159"/>
      <c r="D2699" s="165" t="s">
        <v>278</v>
      </c>
      <c r="E2699" s="162">
        <v>32338</v>
      </c>
      <c r="F2699" s="166" t="str">
        <f t="shared" si="132"/>
        <v>Date check - OK</v>
      </c>
      <c r="G2699" s="68"/>
      <c r="H2699" s="162" t="s">
        <v>279</v>
      </c>
      <c r="I2699" s="173">
        <v>150735.53351548137</v>
      </c>
      <c r="J2699" s="168">
        <f>IFERROR(MIN('MP Calculations'!$E$30/I2699,1),"-")</f>
        <v>0.24630200300931615</v>
      </c>
      <c r="K2699" s="12"/>
      <c r="L2699" s="159">
        <v>0.99985000000000002</v>
      </c>
      <c r="M2699" s="187" t="s">
        <v>280</v>
      </c>
      <c r="N2699" s="272">
        <v>192.78728599999999</v>
      </c>
      <c r="O2699" s="186">
        <f t="shared" si="133"/>
        <v>192.75836790709999</v>
      </c>
      <c r="P2699" s="186">
        <f t="shared" si="134"/>
        <v>47.476772112325413</v>
      </c>
      <c r="Q2699" s="215">
        <f>IF(P2699="-",0,P2699/(1+'General inputs'!$H$30)^'MP Calculations'!$C$40)</f>
        <v>105.45963191306821</v>
      </c>
    </row>
    <row r="2700" spans="3:17">
      <c r="C2700" s="159"/>
      <c r="D2700" s="165" t="s">
        <v>282</v>
      </c>
      <c r="E2700" s="162">
        <v>32338</v>
      </c>
      <c r="F2700" s="166" t="str">
        <f t="shared" si="132"/>
        <v>Date check - OK</v>
      </c>
      <c r="G2700" s="68"/>
      <c r="H2700" s="162" t="s">
        <v>279</v>
      </c>
      <c r="I2700" s="173">
        <v>150735.53351548137</v>
      </c>
      <c r="J2700" s="168">
        <f>IFERROR(MIN('MP Calculations'!$E$30/I2700,1),"-")</f>
        <v>0.24630200300931615</v>
      </c>
      <c r="K2700" s="12"/>
      <c r="L2700" s="159">
        <v>0.59835099999999997</v>
      </c>
      <c r="M2700" s="187" t="s">
        <v>280</v>
      </c>
      <c r="N2700" s="272">
        <v>237.97403299999999</v>
      </c>
      <c r="O2700" s="186">
        <f t="shared" si="133"/>
        <v>142.39200061958297</v>
      </c>
      <c r="P2700" s="186">
        <f t="shared" si="134"/>
        <v>35.071434965107073</v>
      </c>
      <c r="Q2700" s="215">
        <f>IF(P2700="-",0,P2700/(1+'General inputs'!$H$30)^'MP Calculations'!$C$40)</f>
        <v>77.903792897561075</v>
      </c>
    </row>
    <row r="2701" spans="3:17">
      <c r="C2701" s="159"/>
      <c r="D2701" s="165" t="s">
        <v>282</v>
      </c>
      <c r="E2701" s="162">
        <v>32338</v>
      </c>
      <c r="F2701" s="166" t="str">
        <f t="shared" si="132"/>
        <v>Date check - OK</v>
      </c>
      <c r="G2701" s="68"/>
      <c r="H2701" s="162" t="s">
        <v>279</v>
      </c>
      <c r="I2701" s="173">
        <v>150735.53351548137</v>
      </c>
      <c r="J2701" s="168">
        <f>IFERROR(MIN('MP Calculations'!$E$30/I2701,1),"-")</f>
        <v>0.24630200300931615</v>
      </c>
      <c r="K2701" s="12"/>
      <c r="L2701" s="159">
        <v>0.40139900000000001</v>
      </c>
      <c r="M2701" s="187" t="s">
        <v>280</v>
      </c>
      <c r="N2701" s="272">
        <v>237.97403299999999</v>
      </c>
      <c r="O2701" s="186">
        <f t="shared" si="133"/>
        <v>95.522538872167004</v>
      </c>
      <c r="P2701" s="186">
        <f t="shared" si="134"/>
        <v>23.527392656749996</v>
      </c>
      <c r="Q2701" s="215">
        <f>IF(P2701="-",0,P2701/(1+'General inputs'!$H$30)^'MP Calculations'!$C$40)</f>
        <v>52.261138638170777</v>
      </c>
    </row>
    <row r="2702" spans="3:17">
      <c r="C2702" s="159"/>
      <c r="D2702" s="165" t="s">
        <v>278</v>
      </c>
      <c r="E2702" s="162">
        <v>32338</v>
      </c>
      <c r="F2702" s="166" t="str">
        <f t="shared" si="132"/>
        <v>Date check - OK</v>
      </c>
      <c r="G2702" s="68"/>
      <c r="H2702" s="162" t="s">
        <v>279</v>
      </c>
      <c r="I2702" s="173">
        <v>150735.53351548137</v>
      </c>
      <c r="J2702" s="168">
        <f>IFERROR(MIN('MP Calculations'!$E$30/I2702,1),"-")</f>
        <v>0.24630200300931615</v>
      </c>
      <c r="K2702" s="12"/>
      <c r="L2702" s="159">
        <v>44.691039000000004</v>
      </c>
      <c r="M2702" s="187" t="s">
        <v>280</v>
      </c>
      <c r="N2702" s="272">
        <v>192.78728599999999</v>
      </c>
      <c r="O2702" s="186">
        <f t="shared" si="133"/>
        <v>8615.8641173301548</v>
      </c>
      <c r="P2702" s="186">
        <f t="shared" si="134"/>
        <v>2122.1045897545109</v>
      </c>
      <c r="Q2702" s="215">
        <f>IF(P2702="-",0,P2702/(1+'General inputs'!$H$30)^'MP Calculations'!$C$40)</f>
        <v>4713.8075938916609</v>
      </c>
    </row>
    <row r="2703" spans="3:17">
      <c r="C2703" s="159"/>
      <c r="D2703" s="165" t="s">
        <v>282</v>
      </c>
      <c r="E2703" s="162">
        <v>32338</v>
      </c>
      <c r="F2703" s="166" t="str">
        <f t="shared" si="132"/>
        <v>Date check - OK</v>
      </c>
      <c r="G2703" s="68"/>
      <c r="H2703" s="162" t="s">
        <v>279</v>
      </c>
      <c r="I2703" s="173">
        <v>150735.53351548137</v>
      </c>
      <c r="J2703" s="168">
        <f>IFERROR(MIN('MP Calculations'!$E$30/I2703,1),"-")</f>
        <v>0.24630200300931615</v>
      </c>
      <c r="K2703" s="12"/>
      <c r="L2703" s="159">
        <v>0.39877899999999999</v>
      </c>
      <c r="M2703" s="187" t="s">
        <v>280</v>
      </c>
      <c r="N2703" s="272">
        <v>237.97403299999999</v>
      </c>
      <c r="O2703" s="186">
        <f t="shared" si="133"/>
        <v>94.899046905706996</v>
      </c>
      <c r="P2703" s="186">
        <f t="shared" si="134"/>
        <v>23.373825336550681</v>
      </c>
      <c r="Q2703" s="215">
        <f>IF(P2703="-",0,P2703/(1+'General inputs'!$H$30)^'MP Calculations'!$C$40)</f>
        <v>51.920021238197165</v>
      </c>
    </row>
    <row r="2704" spans="3:17">
      <c r="C2704" s="159"/>
      <c r="D2704" s="165" t="s">
        <v>278</v>
      </c>
      <c r="E2704" s="162">
        <v>32338</v>
      </c>
      <c r="F2704" s="166" t="str">
        <f t="shared" si="132"/>
        <v>Date check - OK</v>
      </c>
      <c r="G2704" s="68"/>
      <c r="H2704" s="162" t="s">
        <v>279</v>
      </c>
      <c r="I2704" s="173">
        <v>150735.53351548137</v>
      </c>
      <c r="J2704" s="168">
        <f>IFERROR(MIN('MP Calculations'!$E$30/I2704,1),"-")</f>
        <v>0.24630200300931615</v>
      </c>
      <c r="K2704" s="12"/>
      <c r="L2704" s="159">
        <v>10.418952000000001</v>
      </c>
      <c r="M2704" s="187" t="s">
        <v>280</v>
      </c>
      <c r="N2704" s="272">
        <v>192.78728599999999</v>
      </c>
      <c r="O2704" s="186">
        <f t="shared" si="133"/>
        <v>2008.641479044272</v>
      </c>
      <c r="P2704" s="186">
        <f t="shared" si="134"/>
        <v>494.73241961619954</v>
      </c>
      <c r="Q2704" s="215">
        <f>IF(P2704="-",0,P2704/(1+'General inputs'!$H$30)^'MP Calculations'!$C$40)</f>
        <v>1098.9436843925848</v>
      </c>
    </row>
    <row r="2705" spans="3:17">
      <c r="C2705" s="159"/>
      <c r="D2705" s="165" t="s">
        <v>278</v>
      </c>
      <c r="E2705" s="162">
        <v>32338</v>
      </c>
      <c r="F2705" s="166" t="str">
        <f t="shared" si="132"/>
        <v>Date check - OK</v>
      </c>
      <c r="G2705" s="68"/>
      <c r="H2705" s="162" t="s">
        <v>279</v>
      </c>
      <c r="I2705" s="173">
        <v>150735.53351548137</v>
      </c>
      <c r="J2705" s="168">
        <f>IFERROR(MIN('MP Calculations'!$E$30/I2705,1),"-")</f>
        <v>0.24630200300931615</v>
      </c>
      <c r="K2705" s="12"/>
      <c r="L2705" s="159">
        <v>1.4986569999999999</v>
      </c>
      <c r="M2705" s="187" t="s">
        <v>280</v>
      </c>
      <c r="N2705" s="272">
        <v>192.78728599999999</v>
      </c>
      <c r="O2705" s="186">
        <f t="shared" si="133"/>
        <v>288.92201567490196</v>
      </c>
      <c r="P2705" s="186">
        <f t="shared" si="134"/>
        <v>71.162071174217388</v>
      </c>
      <c r="Q2705" s="215">
        <f>IF(P2705="-",0,P2705/(1+'General inputs'!$H$30)^'MP Calculations'!$C$40)</f>
        <v>158.07152631288997</v>
      </c>
    </row>
    <row r="2706" spans="3:17">
      <c r="C2706" s="159"/>
      <c r="D2706" s="165" t="s">
        <v>282</v>
      </c>
      <c r="E2706" s="162">
        <v>32338</v>
      </c>
      <c r="F2706" s="166" t="str">
        <f t="shared" si="132"/>
        <v>Date check - OK</v>
      </c>
      <c r="G2706" s="68"/>
      <c r="H2706" s="162" t="s">
        <v>279</v>
      </c>
      <c r="I2706" s="173">
        <v>150735.53351548137</v>
      </c>
      <c r="J2706" s="168">
        <f>IFERROR(MIN('MP Calculations'!$E$30/I2706,1),"-")</f>
        <v>0.24630200300931615</v>
      </c>
      <c r="K2706" s="12"/>
      <c r="L2706" s="159">
        <v>0.20036999999999999</v>
      </c>
      <c r="M2706" s="187" t="s">
        <v>280</v>
      </c>
      <c r="N2706" s="272">
        <v>237.97403299999999</v>
      </c>
      <c r="O2706" s="186">
        <f t="shared" si="133"/>
        <v>47.682856992209999</v>
      </c>
      <c r="P2706" s="186">
        <f t="shared" si="134"/>
        <v>11.744383186388099</v>
      </c>
      <c r="Q2706" s="215">
        <f>IF(P2706="-",0,P2706/(1+'General inputs'!$H$30)^'MP Calculations'!$C$40)</f>
        <v>26.087669249126876</v>
      </c>
    </row>
    <row r="2707" spans="3:17">
      <c r="C2707" s="159"/>
      <c r="D2707" s="165" t="s">
        <v>278</v>
      </c>
      <c r="E2707" s="162">
        <v>32363</v>
      </c>
      <c r="F2707" s="166" t="str">
        <f t="shared" si="132"/>
        <v>Date check - OK</v>
      </c>
      <c r="G2707" s="68"/>
      <c r="H2707" s="162" t="s">
        <v>279</v>
      </c>
      <c r="I2707" s="173">
        <v>150735.53351548137</v>
      </c>
      <c r="J2707" s="168">
        <f>IFERROR(MIN('MP Calculations'!$E$30/I2707,1),"-")</f>
        <v>0.24630200300931615</v>
      </c>
      <c r="K2707" s="12"/>
      <c r="L2707" s="159">
        <v>10.297682999999999</v>
      </c>
      <c r="M2707" s="187" t="s">
        <v>280</v>
      </c>
      <c r="N2707" s="272">
        <v>192.78728599999999</v>
      </c>
      <c r="O2707" s="186">
        <f t="shared" si="133"/>
        <v>1985.2623576583378</v>
      </c>
      <c r="P2707" s="186">
        <f t="shared" si="134"/>
        <v>488.97409519024598</v>
      </c>
      <c r="Q2707" s="215">
        <f>IF(P2707="-",0,P2707/(1+'General inputs'!$H$30)^'MP Calculations'!$C$40)</f>
        <v>1086.152781654708</v>
      </c>
    </row>
    <row r="2708" spans="3:17">
      <c r="C2708" s="159"/>
      <c r="D2708" s="165" t="s">
        <v>278</v>
      </c>
      <c r="E2708" s="162">
        <v>32363</v>
      </c>
      <c r="F2708" s="166" t="str">
        <f t="shared" si="132"/>
        <v>Date check - OK</v>
      </c>
      <c r="G2708" s="68"/>
      <c r="H2708" s="162" t="s">
        <v>279</v>
      </c>
      <c r="I2708" s="173">
        <v>150735.53351548137</v>
      </c>
      <c r="J2708" s="168">
        <f>IFERROR(MIN('MP Calculations'!$E$30/I2708,1),"-")</f>
        <v>0.24630200300931615</v>
      </c>
      <c r="K2708" s="12"/>
      <c r="L2708" s="159">
        <v>2.8000980000000002</v>
      </c>
      <c r="M2708" s="187" t="s">
        <v>280</v>
      </c>
      <c r="N2708" s="272">
        <v>192.78728599999999</v>
      </c>
      <c r="O2708" s="186">
        <f t="shared" si="133"/>
        <v>539.82329395402803</v>
      </c>
      <c r="P2708" s="186">
        <f t="shared" si="134"/>
        <v>132.95955857196398</v>
      </c>
      <c r="Q2708" s="215">
        <f>IF(P2708="-",0,P2708/(1+'General inputs'!$H$30)^'MP Calculations'!$C$40)</f>
        <v>295.34160564136471</v>
      </c>
    </row>
    <row r="2709" spans="3:17">
      <c r="C2709" s="159"/>
      <c r="D2709" s="165" t="s">
        <v>291</v>
      </c>
      <c r="E2709" s="162">
        <v>32376</v>
      </c>
      <c r="F2709" s="166" t="str">
        <f t="shared" si="132"/>
        <v>Date check - OK</v>
      </c>
      <c r="G2709" s="68"/>
      <c r="H2709" s="162" t="s">
        <v>279</v>
      </c>
      <c r="I2709" s="173">
        <v>150735.53351548137</v>
      </c>
      <c r="J2709" s="168">
        <f>IFERROR(MIN('MP Calculations'!$E$30/I2709,1),"-")</f>
        <v>0.24630200300931615</v>
      </c>
      <c r="K2709" s="12"/>
      <c r="L2709" s="159">
        <v>30.293455000000002</v>
      </c>
      <c r="M2709" s="187" t="s">
        <v>280</v>
      </c>
      <c r="N2709" s="272">
        <v>297.51652200000001</v>
      </c>
      <c r="O2709" s="186">
        <f t="shared" si="133"/>
        <v>9012.803370963511</v>
      </c>
      <c r="P2709" s="186">
        <f t="shared" si="134"/>
        <v>2219.8715229974296</v>
      </c>
      <c r="Q2709" s="215">
        <f>IF(P2709="-",0,P2709/(1+'General inputs'!$H$30)^'MP Calculations'!$C$40)</f>
        <v>4930.9762078124668</v>
      </c>
    </row>
    <row r="2710" spans="3:17">
      <c r="C2710" s="159"/>
      <c r="D2710" s="165" t="s">
        <v>278</v>
      </c>
      <c r="E2710" s="162">
        <v>32399</v>
      </c>
      <c r="F2710" s="166" t="str">
        <f t="shared" si="132"/>
        <v>Date check - OK</v>
      </c>
      <c r="G2710" s="68"/>
      <c r="H2710" s="162" t="s">
        <v>279</v>
      </c>
      <c r="I2710" s="173">
        <v>150735.53351548137</v>
      </c>
      <c r="J2710" s="168">
        <f>IFERROR(MIN('MP Calculations'!$E$30/I2710,1),"-")</f>
        <v>0.24630200300931615</v>
      </c>
      <c r="K2710" s="12"/>
      <c r="L2710" s="159">
        <v>12.098226</v>
      </c>
      <c r="M2710" s="187" t="s">
        <v>280</v>
      </c>
      <c r="N2710" s="272">
        <v>192.78728599999999</v>
      </c>
      <c r="O2710" s="186">
        <f t="shared" si="133"/>
        <v>2332.3841559546358</v>
      </c>
      <c r="P2710" s="186">
        <f t="shared" si="134"/>
        <v>574.47088939882008</v>
      </c>
      <c r="Q2710" s="215">
        <f>IF(P2710="-",0,P2710/(1+'General inputs'!$H$30)^'MP Calculations'!$C$40)</f>
        <v>1276.0658706417078</v>
      </c>
    </row>
    <row r="2711" spans="3:17">
      <c r="C2711" s="159"/>
      <c r="D2711" s="165" t="s">
        <v>278</v>
      </c>
      <c r="E2711" s="162">
        <v>32427</v>
      </c>
      <c r="F2711" s="166" t="str">
        <f t="shared" si="132"/>
        <v>Date check - OK</v>
      </c>
      <c r="G2711" s="68"/>
      <c r="H2711" s="162" t="s">
        <v>279</v>
      </c>
      <c r="I2711" s="173">
        <v>150735.53351548137</v>
      </c>
      <c r="J2711" s="168">
        <f>IFERROR(MIN('MP Calculations'!$E$30/I2711,1),"-")</f>
        <v>0.24630200300931615</v>
      </c>
      <c r="K2711" s="12"/>
      <c r="L2711" s="159">
        <v>19.497343000000001</v>
      </c>
      <c r="M2711" s="187" t="s">
        <v>280</v>
      </c>
      <c r="N2711" s="272">
        <v>192.78728599999999</v>
      </c>
      <c r="O2711" s="186">
        <f t="shared" si="133"/>
        <v>3758.8398411810981</v>
      </c>
      <c r="P2711" s="186">
        <f t="shared" si="134"/>
        <v>925.80978187412427</v>
      </c>
      <c r="Q2711" s="215">
        <f>IF(P2711="-",0,P2711/(1+'General inputs'!$H$30)^'MP Calculations'!$C$40)</f>
        <v>2056.4910897262962</v>
      </c>
    </row>
    <row r="2712" spans="3:17">
      <c r="C2712" s="159"/>
      <c r="D2712" s="165" t="s">
        <v>278</v>
      </c>
      <c r="E2712" s="162">
        <v>32461</v>
      </c>
      <c r="F2712" s="166" t="str">
        <f t="shared" si="132"/>
        <v>Date check - OK</v>
      </c>
      <c r="G2712" s="68"/>
      <c r="H2712" s="162" t="s">
        <v>279</v>
      </c>
      <c r="I2712" s="173">
        <v>150735.53351548137</v>
      </c>
      <c r="J2712" s="168">
        <f>IFERROR(MIN('MP Calculations'!$E$30/I2712,1),"-")</f>
        <v>0.24630200300931615</v>
      </c>
      <c r="K2712" s="12"/>
      <c r="L2712" s="159">
        <v>114.930826</v>
      </c>
      <c r="M2712" s="187" t="s">
        <v>280</v>
      </c>
      <c r="N2712" s="272">
        <v>192.78728599999999</v>
      </c>
      <c r="O2712" s="186">
        <f t="shared" si="133"/>
        <v>22157.202022278234</v>
      </c>
      <c r="P2712" s="186">
        <f t="shared" si="134"/>
        <v>5457.3632391691999</v>
      </c>
      <c r="Q2712" s="215">
        <f>IF(P2712="-",0,P2712/(1+'General inputs'!$H$30)^'MP Calculations'!$C$40)</f>
        <v>12122.380962569276</v>
      </c>
    </row>
    <row r="2713" spans="3:17">
      <c r="C2713" s="159"/>
      <c r="D2713" s="165" t="s">
        <v>278</v>
      </c>
      <c r="E2713" s="162">
        <v>32461</v>
      </c>
      <c r="F2713" s="166" t="str">
        <f t="shared" si="132"/>
        <v>Date check - OK</v>
      </c>
      <c r="G2713" s="68"/>
      <c r="H2713" s="162" t="s">
        <v>279</v>
      </c>
      <c r="I2713" s="173">
        <v>150735.53351548137</v>
      </c>
      <c r="J2713" s="168">
        <f>IFERROR(MIN('MP Calculations'!$E$30/I2713,1),"-")</f>
        <v>0.24630200300931615</v>
      </c>
      <c r="K2713" s="12"/>
      <c r="L2713" s="159">
        <v>0.36828300000000003</v>
      </c>
      <c r="M2713" s="187" t="s">
        <v>280</v>
      </c>
      <c r="N2713" s="272">
        <v>192.78728599999999</v>
      </c>
      <c r="O2713" s="186">
        <f t="shared" si="133"/>
        <v>71.000280049937999</v>
      </c>
      <c r="P2713" s="186">
        <f t="shared" si="134"/>
        <v>17.487511190522117</v>
      </c>
      <c r="Q2713" s="215">
        <f>IF(P2713="-",0,P2713/(1+'General inputs'!$H$30)^'MP Calculations'!$C$40)</f>
        <v>38.844816342291843</v>
      </c>
    </row>
    <row r="2714" spans="3:17">
      <c r="C2714" s="159"/>
      <c r="D2714" s="165" t="s">
        <v>278</v>
      </c>
      <c r="E2714" s="162">
        <v>32461</v>
      </c>
      <c r="F2714" s="166" t="str">
        <f t="shared" si="132"/>
        <v>Date check - OK</v>
      </c>
      <c r="G2714" s="68"/>
      <c r="H2714" s="162" t="s">
        <v>279</v>
      </c>
      <c r="I2714" s="173">
        <v>150735.53351548137</v>
      </c>
      <c r="J2714" s="168">
        <f>IFERROR(MIN('MP Calculations'!$E$30/I2714,1),"-")</f>
        <v>0.24630200300931615</v>
      </c>
      <c r="K2714" s="12"/>
      <c r="L2714" s="159">
        <v>87.159362999999999</v>
      </c>
      <c r="M2714" s="187" t="s">
        <v>280</v>
      </c>
      <c r="N2714" s="272">
        <v>192.78728599999999</v>
      </c>
      <c r="O2714" s="186">
        <f t="shared" si="133"/>
        <v>16803.217042258817</v>
      </c>
      <c r="P2714" s="186">
        <f t="shared" si="134"/>
        <v>4138.6660145086234</v>
      </c>
      <c r="Q2714" s="215">
        <f>IF(P2714="-",0,P2714/(1+'General inputs'!$H$30)^'MP Calculations'!$C$40)</f>
        <v>9193.1733157548588</v>
      </c>
    </row>
    <row r="2715" spans="3:17">
      <c r="C2715" s="159"/>
      <c r="D2715" s="165" t="s">
        <v>278</v>
      </c>
      <c r="E2715" s="162">
        <v>32461</v>
      </c>
      <c r="F2715" s="166" t="str">
        <f t="shared" si="132"/>
        <v>Date check - OK</v>
      </c>
      <c r="G2715" s="68"/>
      <c r="H2715" s="162" t="s">
        <v>279</v>
      </c>
      <c r="I2715" s="173">
        <v>150735.53351548137</v>
      </c>
      <c r="J2715" s="168">
        <f>IFERROR(MIN('MP Calculations'!$E$30/I2715,1),"-")</f>
        <v>0.24630200300931615</v>
      </c>
      <c r="K2715" s="12"/>
      <c r="L2715" s="159">
        <v>31.266200999999999</v>
      </c>
      <c r="M2715" s="187" t="s">
        <v>280</v>
      </c>
      <c r="N2715" s="272">
        <v>192.78728599999999</v>
      </c>
      <c r="O2715" s="186">
        <f t="shared" si="133"/>
        <v>6027.7260343204853</v>
      </c>
      <c r="P2715" s="186">
        <f t="shared" si="134"/>
        <v>1484.6409958445374</v>
      </c>
      <c r="Q2715" s="215">
        <f>IF(P2715="-",0,P2715/(1+'General inputs'!$H$30)^'MP Calculations'!$C$40)</f>
        <v>3297.8167212881981</v>
      </c>
    </row>
    <row r="2716" spans="3:17">
      <c r="C2716" s="159"/>
      <c r="D2716" s="165" t="s">
        <v>278</v>
      </c>
      <c r="E2716" s="162">
        <v>32461</v>
      </c>
      <c r="F2716" s="166" t="str">
        <f t="shared" si="132"/>
        <v>Date check - OK</v>
      </c>
      <c r="G2716" s="68"/>
      <c r="H2716" s="162" t="s">
        <v>279</v>
      </c>
      <c r="I2716" s="173">
        <v>150735.53351548137</v>
      </c>
      <c r="J2716" s="168">
        <f>IFERROR(MIN('MP Calculations'!$E$30/I2716,1),"-")</f>
        <v>0.24630200300931615</v>
      </c>
      <c r="K2716" s="12"/>
      <c r="L2716" s="159">
        <v>52.58952</v>
      </c>
      <c r="M2716" s="187" t="s">
        <v>280</v>
      </c>
      <c r="N2716" s="272">
        <v>192.78728599999999</v>
      </c>
      <c r="O2716" s="186">
        <f t="shared" si="133"/>
        <v>10138.590832842719</v>
      </c>
      <c r="P2716" s="186">
        <f t="shared" si="134"/>
        <v>2497.1552298210527</v>
      </c>
      <c r="Q2716" s="215">
        <f>IF(P2716="-",0,P2716/(1+'General inputs'!$H$30)^'MP Calculations'!$C$40)</f>
        <v>5546.9034572035189</v>
      </c>
    </row>
    <row r="2717" spans="3:17">
      <c r="C2717" s="159"/>
      <c r="D2717" s="165" t="s">
        <v>278</v>
      </c>
      <c r="E2717" s="162">
        <v>32461</v>
      </c>
      <c r="F2717" s="166" t="str">
        <f t="shared" si="132"/>
        <v>Date check - OK</v>
      </c>
      <c r="G2717" s="68"/>
      <c r="H2717" s="162" t="s">
        <v>279</v>
      </c>
      <c r="I2717" s="173">
        <v>150735.53351548137</v>
      </c>
      <c r="J2717" s="168">
        <f>IFERROR(MIN('MP Calculations'!$E$30/I2717,1),"-")</f>
        <v>0.24630200300931615</v>
      </c>
      <c r="K2717" s="12"/>
      <c r="L2717" s="159">
        <v>25.994807999999999</v>
      </c>
      <c r="M2717" s="187" t="s">
        <v>280</v>
      </c>
      <c r="N2717" s="272">
        <v>192.78728599999999</v>
      </c>
      <c r="O2717" s="186">
        <f t="shared" si="133"/>
        <v>5011.468484411088</v>
      </c>
      <c r="P2717" s="186">
        <f t="shared" si="134"/>
        <v>1234.3347257285129</v>
      </c>
      <c r="Q2717" s="215">
        <f>IF(P2717="-",0,P2717/(1+'General inputs'!$H$30)^'MP Calculations'!$C$40)</f>
        <v>2741.814155454199</v>
      </c>
    </row>
    <row r="2718" spans="3:17">
      <c r="C2718" s="159"/>
      <c r="D2718" s="165" t="s">
        <v>278</v>
      </c>
      <c r="E2718" s="162">
        <v>32461</v>
      </c>
      <c r="F2718" s="166" t="str">
        <f t="shared" si="132"/>
        <v>Date check - OK</v>
      </c>
      <c r="G2718" s="68"/>
      <c r="H2718" s="162" t="s">
        <v>279</v>
      </c>
      <c r="I2718" s="173">
        <v>150735.53351548137</v>
      </c>
      <c r="J2718" s="168">
        <f>IFERROR(MIN('MP Calculations'!$E$30/I2718,1),"-")</f>
        <v>0.24630200300931615</v>
      </c>
      <c r="K2718" s="12"/>
      <c r="L2718" s="159">
        <v>10.777281</v>
      </c>
      <c r="M2718" s="187" t="s">
        <v>280</v>
      </c>
      <c r="N2718" s="272">
        <v>192.78728599999999</v>
      </c>
      <c r="O2718" s="186">
        <f t="shared" si="133"/>
        <v>2077.7227544493662</v>
      </c>
      <c r="P2718" s="186">
        <f t="shared" si="134"/>
        <v>511.74727611891245</v>
      </c>
      <c r="Q2718" s="215">
        <f>IF(P2718="-",0,P2718/(1+'General inputs'!$H$30)^'MP Calculations'!$C$40)</f>
        <v>1136.7385980734148</v>
      </c>
    </row>
    <row r="2719" spans="3:17">
      <c r="C2719" s="159"/>
      <c r="D2719" s="165" t="s">
        <v>278</v>
      </c>
      <c r="E2719" s="162">
        <v>32461</v>
      </c>
      <c r="F2719" s="166" t="str">
        <f t="shared" si="132"/>
        <v>Date check - OK</v>
      </c>
      <c r="G2719" s="68"/>
      <c r="H2719" s="162" t="s">
        <v>279</v>
      </c>
      <c r="I2719" s="173">
        <v>150735.53351548137</v>
      </c>
      <c r="J2719" s="168">
        <f>IFERROR(MIN('MP Calculations'!$E$30/I2719,1),"-")</f>
        <v>0.24630200300931615</v>
      </c>
      <c r="K2719" s="12"/>
      <c r="L2719" s="159">
        <v>68.464197999999996</v>
      </c>
      <c r="M2719" s="187" t="s">
        <v>280</v>
      </c>
      <c r="N2719" s="272">
        <v>192.78728599999999</v>
      </c>
      <c r="O2719" s="186">
        <f t="shared" si="133"/>
        <v>13199.026920586626</v>
      </c>
      <c r="P2719" s="186">
        <f t="shared" si="134"/>
        <v>3250.9467683143721</v>
      </c>
      <c r="Q2719" s="215">
        <f>IF(P2719="-",0,P2719/(1+'General inputs'!$H$30)^'MP Calculations'!$C$40)</f>
        <v>7221.2923141505426</v>
      </c>
    </row>
    <row r="2720" spans="3:17">
      <c r="C2720" s="159"/>
      <c r="D2720" s="165" t="s">
        <v>278</v>
      </c>
      <c r="E2720" s="162">
        <v>32461</v>
      </c>
      <c r="F2720" s="166" t="str">
        <f t="shared" si="132"/>
        <v>Date check - OK</v>
      </c>
      <c r="G2720" s="68"/>
      <c r="H2720" s="162" t="s">
        <v>279</v>
      </c>
      <c r="I2720" s="173">
        <v>150735.53351548137</v>
      </c>
      <c r="J2720" s="168">
        <f>IFERROR(MIN('MP Calculations'!$E$30/I2720,1),"-")</f>
        <v>0.24630200300931615</v>
      </c>
      <c r="K2720" s="12"/>
      <c r="L2720" s="159">
        <v>5.9896240000000001</v>
      </c>
      <c r="M2720" s="187" t="s">
        <v>280</v>
      </c>
      <c r="N2720" s="272">
        <v>192.78728599999999</v>
      </c>
      <c r="O2720" s="186">
        <f t="shared" si="133"/>
        <v>1154.723355120464</v>
      </c>
      <c r="P2720" s="186">
        <f t="shared" si="134"/>
        <v>284.41067528780815</v>
      </c>
      <c r="Q2720" s="215">
        <f>IF(P2720="-",0,P2720/(1+'General inputs'!$H$30)^'MP Calculations'!$C$40)</f>
        <v>631.75830608359172</v>
      </c>
    </row>
    <row r="2721" spans="3:17">
      <c r="C2721" s="159"/>
      <c r="D2721" s="165" t="s">
        <v>278</v>
      </c>
      <c r="E2721" s="162">
        <v>32461</v>
      </c>
      <c r="F2721" s="166" t="str">
        <f t="shared" si="132"/>
        <v>Date check - OK</v>
      </c>
      <c r="G2721" s="68"/>
      <c r="H2721" s="162" t="s">
        <v>279</v>
      </c>
      <c r="I2721" s="173">
        <v>150735.53351548137</v>
      </c>
      <c r="J2721" s="168">
        <f>IFERROR(MIN('MP Calculations'!$E$30/I2721,1),"-")</f>
        <v>0.24630200300931615</v>
      </c>
      <c r="K2721" s="12"/>
      <c r="L2721" s="159">
        <v>14.497812</v>
      </c>
      <c r="M2721" s="187" t="s">
        <v>280</v>
      </c>
      <c r="N2721" s="272">
        <v>192.78728599999999</v>
      </c>
      <c r="O2721" s="186">
        <f t="shared" si="133"/>
        <v>2794.9938284182317</v>
      </c>
      <c r="P2721" s="186">
        <f t="shared" si="134"/>
        <v>688.41257833808743</v>
      </c>
      <c r="Q2721" s="215">
        <f>IF(P2721="-",0,P2721/(1+'General inputs'!$H$30)^'MP Calculations'!$C$40)</f>
        <v>1529.1632915585969</v>
      </c>
    </row>
    <row r="2722" spans="3:17">
      <c r="C2722" s="159"/>
      <c r="D2722" s="165" t="s">
        <v>278</v>
      </c>
      <c r="E2722" s="162">
        <v>32461</v>
      </c>
      <c r="F2722" s="166" t="str">
        <f t="shared" si="132"/>
        <v>Date check - OK</v>
      </c>
      <c r="G2722" s="68"/>
      <c r="H2722" s="162" t="s">
        <v>279</v>
      </c>
      <c r="I2722" s="173">
        <v>150735.53351548137</v>
      </c>
      <c r="J2722" s="168">
        <f>IFERROR(MIN('MP Calculations'!$E$30/I2722,1),"-")</f>
        <v>0.24630200300931615</v>
      </c>
      <c r="K2722" s="12"/>
      <c r="L2722" s="159">
        <v>32.599612999999998</v>
      </c>
      <c r="M2722" s="187" t="s">
        <v>280</v>
      </c>
      <c r="N2722" s="272">
        <v>192.78728599999999</v>
      </c>
      <c r="O2722" s="186">
        <f t="shared" si="133"/>
        <v>6284.7909149203178</v>
      </c>
      <c r="P2722" s="186">
        <f t="shared" si="134"/>
        <v>1547.9565908396269</v>
      </c>
      <c r="Q2722" s="215">
        <f>IF(P2722="-",0,P2722/(1+'General inputs'!$H$30)^'MP Calculations'!$C$40)</f>
        <v>3438.4589563319228</v>
      </c>
    </row>
    <row r="2723" spans="3:17">
      <c r="C2723" s="159"/>
      <c r="D2723" s="165" t="s">
        <v>278</v>
      </c>
      <c r="E2723" s="162">
        <v>32461</v>
      </c>
      <c r="F2723" s="166" t="str">
        <f t="shared" si="132"/>
        <v>Date check - OK</v>
      </c>
      <c r="G2723" s="68"/>
      <c r="H2723" s="162" t="s">
        <v>279</v>
      </c>
      <c r="I2723" s="173">
        <v>150735.53351548137</v>
      </c>
      <c r="J2723" s="168">
        <f>IFERROR(MIN('MP Calculations'!$E$30/I2723,1),"-")</f>
        <v>0.24630200300931615</v>
      </c>
      <c r="K2723" s="12"/>
      <c r="L2723" s="159">
        <v>16.897599</v>
      </c>
      <c r="M2723" s="187" t="s">
        <v>280</v>
      </c>
      <c r="N2723" s="272">
        <v>192.78728599999999</v>
      </c>
      <c r="O2723" s="186">
        <f t="shared" si="133"/>
        <v>3257.642251126314</v>
      </c>
      <c r="P2723" s="186">
        <f t="shared" si="134"/>
        <v>802.36381154018886</v>
      </c>
      <c r="Q2723" s="215">
        <f>IF(P2723="-",0,P2723/(1+'General inputs'!$H$30)^'MP Calculations'!$C$40)</f>
        <v>1782.2819130415858</v>
      </c>
    </row>
    <row r="2724" spans="3:17">
      <c r="C2724" s="159"/>
      <c r="D2724" s="165" t="s">
        <v>278</v>
      </c>
      <c r="E2724" s="162">
        <v>32461</v>
      </c>
      <c r="F2724" s="166" t="str">
        <f t="shared" si="132"/>
        <v>Date check - OK</v>
      </c>
      <c r="G2724" s="68"/>
      <c r="H2724" s="162" t="s">
        <v>279</v>
      </c>
      <c r="I2724" s="173">
        <v>150735.53351548137</v>
      </c>
      <c r="J2724" s="168">
        <f>IFERROR(MIN('MP Calculations'!$E$30/I2724,1),"-")</f>
        <v>0.24630200300931615</v>
      </c>
      <c r="K2724" s="12"/>
      <c r="L2724" s="159">
        <v>8.4871040000000004</v>
      </c>
      <c r="M2724" s="187" t="s">
        <v>280</v>
      </c>
      <c r="N2724" s="272">
        <v>192.78728599999999</v>
      </c>
      <c r="O2724" s="186">
        <f t="shared" si="133"/>
        <v>1636.205746159744</v>
      </c>
      <c r="P2724" s="186">
        <f t="shared" si="134"/>
        <v>403.00075261449763</v>
      </c>
      <c r="Q2724" s="215">
        <f>IF(P2724="-",0,P2724/(1+'General inputs'!$H$30)^'MP Calculations'!$C$40)</f>
        <v>895.18114101908168</v>
      </c>
    </row>
    <row r="2725" spans="3:17">
      <c r="C2725" s="159"/>
      <c r="D2725" s="165" t="s">
        <v>278</v>
      </c>
      <c r="E2725" s="162">
        <v>32461</v>
      </c>
      <c r="F2725" s="166" t="str">
        <f t="shared" si="132"/>
        <v>Date check - OK</v>
      </c>
      <c r="G2725" s="68"/>
      <c r="H2725" s="162" t="s">
        <v>279</v>
      </c>
      <c r="I2725" s="173">
        <v>150735.53351548137</v>
      </c>
      <c r="J2725" s="168">
        <f>IFERROR(MIN('MP Calculations'!$E$30/I2725,1),"-")</f>
        <v>0.24630200300931615</v>
      </c>
      <c r="K2725" s="12"/>
      <c r="L2725" s="159">
        <v>48.619064000000002</v>
      </c>
      <c r="M2725" s="187" t="s">
        <v>280</v>
      </c>
      <c r="N2725" s="272">
        <v>192.78728599999999</v>
      </c>
      <c r="O2725" s="186">
        <f t="shared" si="133"/>
        <v>9373.1373964203049</v>
      </c>
      <c r="P2725" s="186">
        <f t="shared" si="134"/>
        <v>2308.6225152198476</v>
      </c>
      <c r="Q2725" s="215">
        <f>IF(P2725="-",0,P2725/(1+'General inputs'!$H$30)^'MP Calculations'!$C$40)</f>
        <v>5128.1178110695664</v>
      </c>
    </row>
    <row r="2726" spans="3:17">
      <c r="C2726" s="159"/>
      <c r="D2726" s="165" t="s">
        <v>278</v>
      </c>
      <c r="E2726" s="162">
        <v>32461</v>
      </c>
      <c r="F2726" s="166" t="str">
        <f t="shared" si="132"/>
        <v>Date check - OK</v>
      </c>
      <c r="G2726" s="68"/>
      <c r="H2726" s="162" t="s">
        <v>279</v>
      </c>
      <c r="I2726" s="173">
        <v>150735.53351548137</v>
      </c>
      <c r="J2726" s="168">
        <f>IFERROR(MIN('MP Calculations'!$E$30/I2726,1),"-")</f>
        <v>0.24630200300931615</v>
      </c>
      <c r="K2726" s="12"/>
      <c r="L2726" s="159">
        <v>37.736846</v>
      </c>
      <c r="M2726" s="187" t="s">
        <v>280</v>
      </c>
      <c r="N2726" s="272">
        <v>192.78728599999999</v>
      </c>
      <c r="O2726" s="186">
        <f t="shared" si="133"/>
        <v>7275.1841225399558</v>
      </c>
      <c r="P2726" s="186">
        <f t="shared" si="134"/>
        <v>1791.8924216431653</v>
      </c>
      <c r="Q2726" s="215">
        <f>IF(P2726="-",0,P2726/(1+'General inputs'!$H$30)^'MP Calculations'!$C$40)</f>
        <v>3980.3109353604445</v>
      </c>
    </row>
    <row r="2727" spans="3:17">
      <c r="C2727" s="159"/>
      <c r="D2727" s="165" t="s">
        <v>278</v>
      </c>
      <c r="E2727" s="162">
        <v>32461</v>
      </c>
      <c r="F2727" s="166" t="str">
        <f t="shared" si="132"/>
        <v>Date check - OK</v>
      </c>
      <c r="G2727" s="68"/>
      <c r="H2727" s="162" t="s">
        <v>279</v>
      </c>
      <c r="I2727" s="173">
        <v>150735.53351548137</v>
      </c>
      <c r="J2727" s="168">
        <f>IFERROR(MIN('MP Calculations'!$E$30/I2727,1),"-")</f>
        <v>0.24630200300931615</v>
      </c>
      <c r="K2727" s="12"/>
      <c r="L2727" s="159">
        <v>58.535606000000001</v>
      </c>
      <c r="M2727" s="187" t="s">
        <v>280</v>
      </c>
      <c r="N2727" s="272">
        <v>192.78728599999999</v>
      </c>
      <c r="O2727" s="186">
        <f t="shared" si="133"/>
        <v>11284.920615105317</v>
      </c>
      <c r="P2727" s="186">
        <f t="shared" si="134"/>
        <v>2779.4985513015636</v>
      </c>
      <c r="Q2727" s="215">
        <f>IF(P2727="-",0,P2727/(1+'General inputs'!$H$30)^'MP Calculations'!$C$40)</f>
        <v>6174.0695730043381</v>
      </c>
    </row>
    <row r="2728" spans="3:17">
      <c r="C2728" s="159"/>
      <c r="D2728" s="165" t="s">
        <v>278</v>
      </c>
      <c r="E2728" s="162">
        <v>32461</v>
      </c>
      <c r="F2728" s="166" t="str">
        <f t="shared" si="132"/>
        <v>Date check - OK</v>
      </c>
      <c r="G2728" s="68"/>
      <c r="H2728" s="162" t="s">
        <v>279</v>
      </c>
      <c r="I2728" s="173">
        <v>150735.53351548137</v>
      </c>
      <c r="J2728" s="168">
        <f>IFERROR(MIN('MP Calculations'!$E$30/I2728,1),"-")</f>
        <v>0.24630200300931615</v>
      </c>
      <c r="K2728" s="12"/>
      <c r="L2728" s="159">
        <v>12.207438</v>
      </c>
      <c r="M2728" s="187" t="s">
        <v>280</v>
      </c>
      <c r="N2728" s="272">
        <v>192.78728599999999</v>
      </c>
      <c r="O2728" s="186">
        <f t="shared" si="133"/>
        <v>2353.4388410332681</v>
      </c>
      <c r="P2728" s="186">
        <f t="shared" si="134"/>
        <v>579.65670050641756</v>
      </c>
      <c r="Q2728" s="215">
        <f>IF(P2728="-",0,P2728/(1+'General inputs'!$H$30)^'MP Calculations'!$C$40)</f>
        <v>1287.5850558399777</v>
      </c>
    </row>
    <row r="2729" spans="3:17">
      <c r="C2729" s="159"/>
      <c r="D2729" s="165" t="s">
        <v>278</v>
      </c>
      <c r="E2729" s="162">
        <v>32572</v>
      </c>
      <c r="F2729" s="166" t="str">
        <f t="shared" si="132"/>
        <v>Date check - OK</v>
      </c>
      <c r="G2729" s="68"/>
      <c r="H2729" s="162" t="s">
        <v>279</v>
      </c>
      <c r="I2729" s="173">
        <v>150735.53351548137</v>
      </c>
      <c r="J2729" s="168">
        <f>IFERROR(MIN('MP Calculations'!$E$30/I2729,1),"-")</f>
        <v>0.24630200300931615</v>
      </c>
      <c r="K2729" s="12"/>
      <c r="L2729" s="159">
        <v>1.4721420000000001</v>
      </c>
      <c r="M2729" s="187" t="s">
        <v>280</v>
      </c>
      <c r="N2729" s="272">
        <v>192.78728599999999</v>
      </c>
      <c r="O2729" s="186">
        <f t="shared" si="133"/>
        <v>283.81026078661199</v>
      </c>
      <c r="P2729" s="186">
        <f t="shared" si="134"/>
        <v>69.903035706338912</v>
      </c>
      <c r="Q2729" s="215">
        <f>IF(P2729="-",0,P2729/(1+'General inputs'!$H$30)^'MP Calculations'!$C$40)</f>
        <v>155.27484467046864</v>
      </c>
    </row>
    <row r="2730" spans="3:17">
      <c r="C2730" s="159"/>
      <c r="D2730" s="165" t="s">
        <v>278</v>
      </c>
      <c r="E2730" s="162">
        <v>32572</v>
      </c>
      <c r="F2730" s="166" t="str">
        <f t="shared" si="132"/>
        <v>Date check - OK</v>
      </c>
      <c r="G2730" s="68"/>
      <c r="H2730" s="162" t="s">
        <v>279</v>
      </c>
      <c r="I2730" s="173">
        <v>150735.53351548137</v>
      </c>
      <c r="J2730" s="168">
        <f>IFERROR(MIN('MP Calculations'!$E$30/I2730,1),"-")</f>
        <v>0.24630200300931615</v>
      </c>
      <c r="K2730" s="12"/>
      <c r="L2730" s="159">
        <v>4.9997249999999998</v>
      </c>
      <c r="M2730" s="187" t="s">
        <v>280</v>
      </c>
      <c r="N2730" s="272">
        <v>192.78728599999999</v>
      </c>
      <c r="O2730" s="186">
        <f t="shared" si="133"/>
        <v>963.88341349634993</v>
      </c>
      <c r="P2730" s="186">
        <f t="shared" si="134"/>
        <v>237.4064154116079</v>
      </c>
      <c r="Q2730" s="215">
        <f>IF(P2730="-",0,P2730/(1+'General inputs'!$H$30)^'MP Calculations'!$C$40)</f>
        <v>527.34826040562575</v>
      </c>
    </row>
    <row r="2731" spans="3:17">
      <c r="C2731" s="159"/>
      <c r="D2731" s="165" t="s">
        <v>278</v>
      </c>
      <c r="E2731" s="162">
        <v>32572</v>
      </c>
      <c r="F2731" s="166" t="str">
        <f t="shared" si="132"/>
        <v>Date check - OK</v>
      </c>
      <c r="G2731" s="68"/>
      <c r="H2731" s="162" t="s">
        <v>279</v>
      </c>
      <c r="I2731" s="173">
        <v>150735.53351548137</v>
      </c>
      <c r="J2731" s="168">
        <f>IFERROR(MIN('MP Calculations'!$E$30/I2731,1),"-")</f>
        <v>0.24630200300931615</v>
      </c>
      <c r="K2731" s="12"/>
      <c r="L2731" s="159">
        <v>13.404987</v>
      </c>
      <c r="M2731" s="187" t="s">
        <v>280</v>
      </c>
      <c r="N2731" s="272">
        <v>192.78728599999999</v>
      </c>
      <c r="O2731" s="186">
        <f t="shared" si="133"/>
        <v>2584.3110625952818</v>
      </c>
      <c r="P2731" s="186">
        <f t="shared" si="134"/>
        <v>636.52099111635209</v>
      </c>
      <c r="Q2731" s="215">
        <f>IF(P2731="-",0,P2731/(1+'General inputs'!$H$30)^'MP Calculations'!$C$40)</f>
        <v>1413.8970793813714</v>
      </c>
    </row>
    <row r="2732" spans="3:17">
      <c r="C2732" s="159"/>
      <c r="D2732" s="165" t="s">
        <v>278</v>
      </c>
      <c r="E2732" s="162">
        <v>32572</v>
      </c>
      <c r="F2732" s="166" t="str">
        <f t="shared" si="132"/>
        <v>Date check - OK</v>
      </c>
      <c r="G2732" s="68"/>
      <c r="H2732" s="162" t="s">
        <v>279</v>
      </c>
      <c r="I2732" s="173">
        <v>150735.53351548137</v>
      </c>
      <c r="J2732" s="168">
        <f>IFERROR(MIN('MP Calculations'!$E$30/I2732,1),"-")</f>
        <v>0.24630200300931615</v>
      </c>
      <c r="K2732" s="12"/>
      <c r="L2732" s="159">
        <v>3.6782020000000002</v>
      </c>
      <c r="M2732" s="187" t="s">
        <v>280</v>
      </c>
      <c r="N2732" s="272">
        <v>192.78728599999999</v>
      </c>
      <c r="O2732" s="186">
        <f t="shared" si="133"/>
        <v>709.11058093977203</v>
      </c>
      <c r="P2732" s="186">
        <f t="shared" si="134"/>
        <v>174.65535644056567</v>
      </c>
      <c r="Q2732" s="215">
        <f>IF(P2732="-",0,P2732/(1+'General inputs'!$H$30)^'MP Calculations'!$C$40)</f>
        <v>387.96002302536516</v>
      </c>
    </row>
    <row r="2733" spans="3:17">
      <c r="C2733" s="159"/>
      <c r="D2733" s="165" t="s">
        <v>278</v>
      </c>
      <c r="E2733" s="162">
        <v>32572</v>
      </c>
      <c r="F2733" s="166" t="str">
        <f t="shared" si="132"/>
        <v>Date check - OK</v>
      </c>
      <c r="G2733" s="68"/>
      <c r="H2733" s="162" t="s">
        <v>279</v>
      </c>
      <c r="I2733" s="173">
        <v>150735.53351548137</v>
      </c>
      <c r="J2733" s="168">
        <f>IFERROR(MIN('MP Calculations'!$E$30/I2733,1),"-")</f>
        <v>0.24630200300931615</v>
      </c>
      <c r="K2733" s="12"/>
      <c r="L2733" s="159">
        <v>0.49966100000000002</v>
      </c>
      <c r="M2733" s="187" t="s">
        <v>280</v>
      </c>
      <c r="N2733" s="272">
        <v>192.78728599999999</v>
      </c>
      <c r="O2733" s="186">
        <f t="shared" si="133"/>
        <v>96.328288110046003</v>
      </c>
      <c r="P2733" s="186">
        <f t="shared" si="134"/>
        <v>23.725850307962823</v>
      </c>
      <c r="Q2733" s="215">
        <f>IF(P2733="-",0,P2733/(1+'General inputs'!$H$30)^'MP Calculations'!$C$40)</f>
        <v>52.701970436881105</v>
      </c>
    </row>
    <row r="2734" spans="3:17">
      <c r="C2734" s="159"/>
      <c r="D2734" s="165" t="s">
        <v>291</v>
      </c>
      <c r="E2734" s="162">
        <v>32577</v>
      </c>
      <c r="F2734" s="166" t="str">
        <f t="shared" si="132"/>
        <v>Date check - OK</v>
      </c>
      <c r="G2734" s="68"/>
      <c r="H2734" s="162" t="s">
        <v>279</v>
      </c>
      <c r="I2734" s="173">
        <v>150735.53351548137</v>
      </c>
      <c r="J2734" s="168">
        <f>IFERROR(MIN('MP Calculations'!$E$30/I2734,1),"-")</f>
        <v>0.24630200300931615</v>
      </c>
      <c r="K2734" s="12"/>
      <c r="L2734" s="159">
        <v>37.029237999999999</v>
      </c>
      <c r="M2734" s="187" t="s">
        <v>280</v>
      </c>
      <c r="N2734" s="272">
        <v>297.51652200000001</v>
      </c>
      <c r="O2734" s="186">
        <f t="shared" si="133"/>
        <v>11016.810102070236</v>
      </c>
      <c r="P2734" s="186">
        <f t="shared" si="134"/>
        <v>2713.4623949131678</v>
      </c>
      <c r="Q2734" s="215">
        <f>IF(P2734="-",0,P2734/(1+'General inputs'!$H$30)^'MP Calculations'!$C$40)</f>
        <v>6027.3841848486836</v>
      </c>
    </row>
    <row r="2735" spans="3:17">
      <c r="C2735" s="159"/>
      <c r="D2735" s="165" t="s">
        <v>291</v>
      </c>
      <c r="E2735" s="162">
        <v>32577</v>
      </c>
      <c r="F2735" s="166" t="str">
        <f t="shared" si="132"/>
        <v>Date check - OK</v>
      </c>
      <c r="G2735" s="68"/>
      <c r="H2735" s="162" t="s">
        <v>279</v>
      </c>
      <c r="I2735" s="173">
        <v>150735.53351548137</v>
      </c>
      <c r="J2735" s="168">
        <f>IFERROR(MIN('MP Calculations'!$E$30/I2735,1),"-")</f>
        <v>0.24630200300931615</v>
      </c>
      <c r="K2735" s="12"/>
      <c r="L2735" s="159">
        <v>40.189771</v>
      </c>
      <c r="M2735" s="187" t="s">
        <v>280</v>
      </c>
      <c r="N2735" s="272">
        <v>297.51652200000001</v>
      </c>
      <c r="O2735" s="186">
        <f t="shared" si="133"/>
        <v>11957.120887896463</v>
      </c>
      <c r="P2735" s="186">
        <f t="shared" si="134"/>
        <v>2945.0628249134315</v>
      </c>
      <c r="Q2735" s="215">
        <f>IF(P2735="-",0,P2735/(1+'General inputs'!$H$30)^'MP Calculations'!$C$40)</f>
        <v>6541.8356736935893</v>
      </c>
    </row>
    <row r="2736" spans="3:17">
      <c r="C2736" s="159"/>
      <c r="D2736" s="165" t="s">
        <v>291</v>
      </c>
      <c r="E2736" s="162">
        <v>32577</v>
      </c>
      <c r="F2736" s="166" t="str">
        <f t="shared" si="132"/>
        <v>Date check - OK</v>
      </c>
      <c r="G2736" s="68"/>
      <c r="H2736" s="162" t="s">
        <v>279</v>
      </c>
      <c r="I2736" s="173">
        <v>150735.53351548137</v>
      </c>
      <c r="J2736" s="168">
        <f>IFERROR(MIN('MP Calculations'!$E$30/I2736,1),"-")</f>
        <v>0.24630200300931615</v>
      </c>
      <c r="K2736" s="12"/>
      <c r="L2736" s="159">
        <v>1.000353</v>
      </c>
      <c r="M2736" s="187" t="s">
        <v>280</v>
      </c>
      <c r="N2736" s="272">
        <v>297.51652200000001</v>
      </c>
      <c r="O2736" s="186">
        <f t="shared" si="133"/>
        <v>297.62154533226601</v>
      </c>
      <c r="P2736" s="186">
        <f t="shared" si="134"/>
        <v>73.304782754065101</v>
      </c>
      <c r="Q2736" s="215">
        <f>IF(P2736="-",0,P2736/(1+'General inputs'!$H$30)^'MP Calculations'!$C$40)</f>
        <v>162.83110798731354</v>
      </c>
    </row>
    <row r="2737" spans="3:17">
      <c r="C2737" s="159"/>
      <c r="D2737" s="165" t="s">
        <v>291</v>
      </c>
      <c r="E2737" s="162">
        <v>32577</v>
      </c>
      <c r="F2737" s="166" t="str">
        <f t="shared" si="132"/>
        <v>Date check - OK</v>
      </c>
      <c r="G2737" s="68"/>
      <c r="H2737" s="162" t="s">
        <v>279</v>
      </c>
      <c r="I2737" s="173">
        <v>150735.53351548137</v>
      </c>
      <c r="J2737" s="168">
        <f>IFERROR(MIN('MP Calculations'!$E$30/I2737,1),"-")</f>
        <v>0.24630200300931615</v>
      </c>
      <c r="K2737" s="12"/>
      <c r="L2737" s="159">
        <v>7.9980409999999997</v>
      </c>
      <c r="M2737" s="187" t="s">
        <v>280</v>
      </c>
      <c r="N2737" s="272">
        <v>297.51652200000001</v>
      </c>
      <c r="O2737" s="186">
        <f t="shared" si="133"/>
        <v>2379.5493411334019</v>
      </c>
      <c r="P2737" s="186">
        <f t="shared" si="134"/>
        <v>586.08776898065537</v>
      </c>
      <c r="Q2737" s="215">
        <f>IF(P2737="-",0,P2737/(1+'General inputs'!$H$30)^'MP Calculations'!$C$40)</f>
        <v>1301.870317535871</v>
      </c>
    </row>
    <row r="2738" spans="3:17">
      <c r="C2738" s="159"/>
      <c r="D2738" s="165" t="s">
        <v>278</v>
      </c>
      <c r="E2738" s="162">
        <v>32597</v>
      </c>
      <c r="F2738" s="166" t="str">
        <f t="shared" si="132"/>
        <v>Date check - OK</v>
      </c>
      <c r="G2738" s="68"/>
      <c r="H2738" s="162" t="s">
        <v>279</v>
      </c>
      <c r="I2738" s="173">
        <v>150735.53351548137</v>
      </c>
      <c r="J2738" s="168">
        <f>IFERROR(MIN('MP Calculations'!$E$30/I2738,1),"-")</f>
        <v>0.24630200300931615</v>
      </c>
      <c r="K2738" s="12"/>
      <c r="L2738" s="159">
        <v>6.7585649999999999</v>
      </c>
      <c r="M2738" s="187" t="s">
        <v>280</v>
      </c>
      <c r="N2738" s="272">
        <v>192.78728599999999</v>
      </c>
      <c r="O2738" s="186">
        <f t="shared" si="133"/>
        <v>1302.9654036045899</v>
      </c>
      <c r="P2738" s="186">
        <f t="shared" si="134"/>
        <v>320.92298875965253</v>
      </c>
      <c r="Q2738" s="215">
        <f>IF(P2738="-",0,P2738/(1+'General inputs'!$H$30)^'MP Calculations'!$C$40)</f>
        <v>712.86270656653073</v>
      </c>
    </row>
    <row r="2739" spans="3:17">
      <c r="C2739" s="159"/>
      <c r="D2739" s="165" t="s">
        <v>278</v>
      </c>
      <c r="E2739" s="162">
        <v>32597</v>
      </c>
      <c r="F2739" s="166" t="str">
        <f t="shared" si="132"/>
        <v>Date check - OK</v>
      </c>
      <c r="G2739" s="68"/>
      <c r="H2739" s="162" t="s">
        <v>279</v>
      </c>
      <c r="I2739" s="173">
        <v>150735.53351548137</v>
      </c>
      <c r="J2739" s="168">
        <f>IFERROR(MIN('MP Calculations'!$E$30/I2739,1),"-")</f>
        <v>0.24630200300931615</v>
      </c>
      <c r="K2739" s="12"/>
      <c r="L2739" s="159">
        <v>0.96205200000000002</v>
      </c>
      <c r="M2739" s="187" t="s">
        <v>280</v>
      </c>
      <c r="N2739" s="272">
        <v>192.78728599999999</v>
      </c>
      <c r="O2739" s="186">
        <f t="shared" si="133"/>
        <v>185.47139407087201</v>
      </c>
      <c r="P2739" s="186">
        <f t="shared" si="134"/>
        <v>45.681975860585979</v>
      </c>
      <c r="Q2739" s="215">
        <f>IF(P2739="-",0,P2739/(1+'General inputs'!$H$30)^'MP Calculations'!$C$40)</f>
        <v>101.47287073184089</v>
      </c>
    </row>
    <row r="2740" spans="3:17">
      <c r="C2740" s="159"/>
      <c r="D2740" s="165" t="s">
        <v>278</v>
      </c>
      <c r="E2740" s="162">
        <v>32597</v>
      </c>
      <c r="F2740" s="166" t="str">
        <f t="shared" si="132"/>
        <v>Date check - OK</v>
      </c>
      <c r="G2740" s="68"/>
      <c r="H2740" s="162" t="s">
        <v>279</v>
      </c>
      <c r="I2740" s="173">
        <v>150735.53351548137</v>
      </c>
      <c r="J2740" s="168">
        <f>IFERROR(MIN('MP Calculations'!$E$30/I2740,1),"-")</f>
        <v>0.24630200300931615</v>
      </c>
      <c r="K2740" s="12"/>
      <c r="L2740" s="159">
        <v>0.65771199999999996</v>
      </c>
      <c r="M2740" s="187" t="s">
        <v>280</v>
      </c>
      <c r="N2740" s="272">
        <v>192.78728599999999</v>
      </c>
      <c r="O2740" s="186">
        <f t="shared" si="133"/>
        <v>126.79851144963199</v>
      </c>
      <c r="P2740" s="186">
        <f t="shared" si="134"/>
        <v>31.230727348644066</v>
      </c>
      <c r="Q2740" s="215">
        <f>IF(P2740="-",0,P2740/(1+'General inputs'!$H$30)^'MP Calculations'!$C$40)</f>
        <v>69.372471295502237</v>
      </c>
    </row>
    <row r="2741" spans="3:17">
      <c r="C2741" s="159"/>
      <c r="D2741" s="165" t="s">
        <v>278</v>
      </c>
      <c r="E2741" s="162">
        <v>32601</v>
      </c>
      <c r="F2741" s="166" t="str">
        <f t="shared" si="132"/>
        <v>Date check - OK</v>
      </c>
      <c r="G2741" s="68"/>
      <c r="H2741" s="162" t="s">
        <v>279</v>
      </c>
      <c r="I2741" s="173">
        <v>150735.53351548137</v>
      </c>
      <c r="J2741" s="168">
        <f>IFERROR(MIN('MP Calculations'!$E$30/I2741,1),"-")</f>
        <v>0.24630200300931615</v>
      </c>
      <c r="K2741" s="12"/>
      <c r="L2741" s="159">
        <v>14.73664</v>
      </c>
      <c r="M2741" s="187" t="s">
        <v>280</v>
      </c>
      <c r="N2741" s="272">
        <v>192.78728599999999</v>
      </c>
      <c r="O2741" s="186">
        <f t="shared" si="133"/>
        <v>2841.0368303590399</v>
      </c>
      <c r="P2741" s="186">
        <f t="shared" si="134"/>
        <v>699.75306194067025</v>
      </c>
      <c r="Q2741" s="215">
        <f>IF(P2741="-",0,P2741/(1+'General inputs'!$H$30)^'MP Calculations'!$C$40)</f>
        <v>1554.353783102863</v>
      </c>
    </row>
    <row r="2742" spans="3:17">
      <c r="C2742" s="159"/>
      <c r="D2742" s="165" t="s">
        <v>278</v>
      </c>
      <c r="E2742" s="162">
        <v>32601</v>
      </c>
      <c r="F2742" s="166" t="str">
        <f t="shared" si="132"/>
        <v>Date check - OK</v>
      </c>
      <c r="G2742" s="68"/>
      <c r="H2742" s="162" t="s">
        <v>279</v>
      </c>
      <c r="I2742" s="173">
        <v>150735.53351548137</v>
      </c>
      <c r="J2742" s="168">
        <f>IFERROR(MIN('MP Calculations'!$E$30/I2742,1),"-")</f>
        <v>0.24630200300931615</v>
      </c>
      <c r="K2742" s="12"/>
      <c r="L2742" s="159">
        <v>39.494976999999999</v>
      </c>
      <c r="M2742" s="187" t="s">
        <v>280</v>
      </c>
      <c r="N2742" s="272">
        <v>192.78728599999999</v>
      </c>
      <c r="O2742" s="186">
        <f t="shared" si="133"/>
        <v>7614.1294264624212</v>
      </c>
      <c r="P2742" s="186">
        <f t="shared" si="134"/>
        <v>1875.3753289098699</v>
      </c>
      <c r="Q2742" s="215">
        <f>IF(P2742="-",0,P2742/(1+'General inputs'!$H$30)^'MP Calculations'!$C$40)</f>
        <v>4165.7505994250087</v>
      </c>
    </row>
    <row r="2743" spans="3:17">
      <c r="C2743" s="159"/>
      <c r="D2743" s="165" t="s">
        <v>278</v>
      </c>
      <c r="E2743" s="162">
        <v>32601</v>
      </c>
      <c r="F2743" s="166" t="str">
        <f t="shared" si="132"/>
        <v>Date check - OK</v>
      </c>
      <c r="G2743" s="68"/>
      <c r="H2743" s="162" t="s">
        <v>279</v>
      </c>
      <c r="I2743" s="173">
        <v>150735.53351548137</v>
      </c>
      <c r="J2743" s="168">
        <f>IFERROR(MIN('MP Calculations'!$E$30/I2743,1),"-")</f>
        <v>0.24630200300931615</v>
      </c>
      <c r="K2743" s="12"/>
      <c r="L2743" s="159">
        <v>7.9400649999999997</v>
      </c>
      <c r="M2743" s="187" t="s">
        <v>280</v>
      </c>
      <c r="N2743" s="272">
        <v>192.78728599999999</v>
      </c>
      <c r="O2743" s="186">
        <f t="shared" si="133"/>
        <v>1530.74358201359</v>
      </c>
      <c r="P2743" s="186">
        <f t="shared" si="134"/>
        <v>377.02521034360262</v>
      </c>
      <c r="Q2743" s="215">
        <f>IF(P2743="-",0,P2743/(1+'General inputs'!$H$30)^'MP Calculations'!$C$40)</f>
        <v>837.48195455901975</v>
      </c>
    </row>
    <row r="2744" spans="3:17">
      <c r="C2744" s="159"/>
      <c r="D2744" s="165" t="s">
        <v>278</v>
      </c>
      <c r="E2744" s="162">
        <v>32601</v>
      </c>
      <c r="F2744" s="166" t="str">
        <f t="shared" si="132"/>
        <v>Date check - OK</v>
      </c>
      <c r="G2744" s="68"/>
      <c r="H2744" s="162" t="s">
        <v>279</v>
      </c>
      <c r="I2744" s="173">
        <v>150735.53351548137</v>
      </c>
      <c r="J2744" s="168">
        <f>IFERROR(MIN('MP Calculations'!$E$30/I2744,1),"-")</f>
        <v>0.24630200300931615</v>
      </c>
      <c r="K2744" s="12"/>
      <c r="L2744" s="159">
        <v>1.7955049999999999</v>
      </c>
      <c r="M2744" s="187" t="s">
        <v>280</v>
      </c>
      <c r="N2744" s="272">
        <v>192.78728599999999</v>
      </c>
      <c r="O2744" s="186">
        <f t="shared" si="133"/>
        <v>346.15053594942998</v>
      </c>
      <c r="P2744" s="186">
        <f t="shared" si="134"/>
        <v>85.257570347092894</v>
      </c>
      <c r="Q2744" s="215">
        <f>IF(P2744="-",0,P2744/(1+'General inputs'!$H$30)^'MP Calculations'!$C$40)</f>
        <v>189.38170365362154</v>
      </c>
    </row>
    <row r="2745" spans="3:17">
      <c r="C2745" s="159"/>
      <c r="D2745" s="165" t="s">
        <v>278</v>
      </c>
      <c r="E2745" s="162">
        <v>32601</v>
      </c>
      <c r="F2745" s="166" t="str">
        <f t="shared" si="132"/>
        <v>Date check - OK</v>
      </c>
      <c r="G2745" s="68"/>
      <c r="H2745" s="162" t="s">
        <v>279</v>
      </c>
      <c r="I2745" s="173">
        <v>150735.53351548137</v>
      </c>
      <c r="J2745" s="168">
        <f>IFERROR(MIN('MP Calculations'!$E$30/I2745,1),"-")</f>
        <v>0.24630200300931615</v>
      </c>
      <c r="K2745" s="12"/>
      <c r="L2745" s="159">
        <v>25.121053</v>
      </c>
      <c r="M2745" s="187" t="s">
        <v>280</v>
      </c>
      <c r="N2745" s="272">
        <v>192.78728599999999</v>
      </c>
      <c r="O2745" s="186">
        <f t="shared" si="133"/>
        <v>4843.0196293321578</v>
      </c>
      <c r="P2745" s="186">
        <f t="shared" si="134"/>
        <v>1192.8454353179463</v>
      </c>
      <c r="Q2745" s="215">
        <f>IF(P2745="-",0,P2745/(1+'General inputs'!$H$30)^'MP Calculations'!$C$40)</f>
        <v>2649.6544508163001</v>
      </c>
    </row>
    <row r="2746" spans="3:17">
      <c r="C2746" s="159"/>
      <c r="D2746" s="165" t="s">
        <v>278</v>
      </c>
      <c r="E2746" s="162">
        <v>32601</v>
      </c>
      <c r="F2746" s="166" t="str">
        <f t="shared" si="132"/>
        <v>Date check - OK</v>
      </c>
      <c r="G2746" s="68"/>
      <c r="H2746" s="162" t="s">
        <v>279</v>
      </c>
      <c r="I2746" s="173">
        <v>150735.53351548137</v>
      </c>
      <c r="J2746" s="168">
        <f>IFERROR(MIN('MP Calculations'!$E$30/I2746,1),"-")</f>
        <v>0.24630200300931615</v>
      </c>
      <c r="K2746" s="12"/>
      <c r="L2746" s="159">
        <v>60.676036000000003</v>
      </c>
      <c r="M2746" s="187" t="s">
        <v>280</v>
      </c>
      <c r="N2746" s="272">
        <v>192.78728599999999</v>
      </c>
      <c r="O2746" s="186">
        <f t="shared" si="133"/>
        <v>11697.568305678296</v>
      </c>
      <c r="P2746" s="186">
        <f t="shared" si="134"/>
        <v>2881.134504026857</v>
      </c>
      <c r="Q2746" s="215">
        <f>IF(P2746="-",0,P2746/(1+'General inputs'!$H$30)^'MP Calculations'!$C$40)</f>
        <v>6399.8323973636807</v>
      </c>
    </row>
    <row r="2747" spans="3:17">
      <c r="C2747" s="159"/>
      <c r="D2747" s="165" t="s">
        <v>278</v>
      </c>
      <c r="E2747" s="162">
        <v>32601</v>
      </c>
      <c r="F2747" s="166" t="str">
        <f t="shared" si="132"/>
        <v>Date check - OK</v>
      </c>
      <c r="G2747" s="68"/>
      <c r="H2747" s="162" t="s">
        <v>279</v>
      </c>
      <c r="I2747" s="173">
        <v>150735.53351548137</v>
      </c>
      <c r="J2747" s="168">
        <f>IFERROR(MIN('MP Calculations'!$E$30/I2747,1),"-")</f>
        <v>0.24630200300931615</v>
      </c>
      <c r="K2747" s="12"/>
      <c r="L2747" s="159">
        <v>3.4210319999999999</v>
      </c>
      <c r="M2747" s="187" t="s">
        <v>280</v>
      </c>
      <c r="N2747" s="272">
        <v>192.78728599999999</v>
      </c>
      <c r="O2747" s="186">
        <f t="shared" si="133"/>
        <v>659.53147459915192</v>
      </c>
      <c r="P2747" s="186">
        <f t="shared" si="134"/>
        <v>162.44392324145903</v>
      </c>
      <c r="Q2747" s="215">
        <f>IF(P2747="-",0,P2747/(1+'General inputs'!$H$30)^'MP Calculations'!$C$40)</f>
        <v>360.83490071793523</v>
      </c>
    </row>
    <row r="2748" spans="3:17">
      <c r="C2748" s="159"/>
      <c r="D2748" s="165" t="s">
        <v>278</v>
      </c>
      <c r="E2748" s="162">
        <v>32601</v>
      </c>
      <c r="F2748" s="166" t="str">
        <f t="shared" si="132"/>
        <v>Date check - OK</v>
      </c>
      <c r="G2748" s="68"/>
      <c r="H2748" s="162" t="s">
        <v>279</v>
      </c>
      <c r="I2748" s="173">
        <v>150735.53351548137</v>
      </c>
      <c r="J2748" s="168">
        <f>IFERROR(MIN('MP Calculations'!$E$30/I2748,1),"-")</f>
        <v>0.24630200300931615</v>
      </c>
      <c r="K2748" s="12"/>
      <c r="L2748" s="159">
        <v>3.2566540000000002</v>
      </c>
      <c r="M2748" s="187" t="s">
        <v>280</v>
      </c>
      <c r="N2748" s="272">
        <v>192.78728599999999</v>
      </c>
      <c r="O2748" s="186">
        <f t="shared" si="133"/>
        <v>627.84148610104398</v>
      </c>
      <c r="P2748" s="186">
        <f t="shared" si="134"/>
        <v>154.63861559903285</v>
      </c>
      <c r="Q2748" s="215">
        <f>IF(P2748="-",0,P2748/(1+'General inputs'!$H$30)^'MP Calculations'!$C$40)</f>
        <v>343.49705666672122</v>
      </c>
    </row>
    <row r="2749" spans="3:17">
      <c r="C2749" s="159"/>
      <c r="D2749" s="165" t="s">
        <v>278</v>
      </c>
      <c r="E2749" s="162">
        <v>32601</v>
      </c>
      <c r="F2749" s="166" t="str">
        <f t="shared" si="132"/>
        <v>Date check - OK</v>
      </c>
      <c r="G2749" s="68"/>
      <c r="H2749" s="162" t="s">
        <v>279</v>
      </c>
      <c r="I2749" s="173">
        <v>150735.53351548137</v>
      </c>
      <c r="J2749" s="168">
        <f>IFERROR(MIN('MP Calculations'!$E$30/I2749,1),"-")</f>
        <v>0.24630200300931615</v>
      </c>
      <c r="K2749" s="12"/>
      <c r="L2749" s="159">
        <v>37.541013</v>
      </c>
      <c r="M2749" s="187" t="s">
        <v>280</v>
      </c>
      <c r="N2749" s="272">
        <v>192.78728599999999</v>
      </c>
      <c r="O2749" s="186">
        <f t="shared" si="133"/>
        <v>7237.4300099607181</v>
      </c>
      <c r="P2749" s="186">
        <f t="shared" si="134"/>
        <v>1782.5935080930599</v>
      </c>
      <c r="Q2749" s="215">
        <f>IF(P2749="-",0,P2749/(1+'General inputs'!$H$30)^'MP Calculations'!$C$40)</f>
        <v>3959.6553609278481</v>
      </c>
    </row>
    <row r="2750" spans="3:17">
      <c r="C2750" s="159"/>
      <c r="D2750" s="165" t="s">
        <v>292</v>
      </c>
      <c r="E2750" s="162">
        <v>32702</v>
      </c>
      <c r="F2750" s="166" t="str">
        <f t="shared" si="132"/>
        <v>Date check - OK</v>
      </c>
      <c r="G2750" s="68"/>
      <c r="H2750" s="162" t="s">
        <v>279</v>
      </c>
      <c r="I2750" s="173">
        <v>150735.53351548137</v>
      </c>
      <c r="J2750" s="168">
        <f>IFERROR(MIN('MP Calculations'!$E$30/I2750,1),"-")</f>
        <v>0.24630200300931615</v>
      </c>
      <c r="K2750" s="12"/>
      <c r="L2750" s="159">
        <v>5.4984330000000003</v>
      </c>
      <c r="M2750" s="187" t="s">
        <v>280</v>
      </c>
      <c r="N2750" s="272">
        <v>560.03424299999995</v>
      </c>
      <c r="O2750" s="186">
        <f t="shared" si="133"/>
        <v>3079.310762841219</v>
      </c>
      <c r="P2750" s="186">
        <f t="shared" si="134"/>
        <v>758.4404087759375</v>
      </c>
      <c r="Q2750" s="215">
        <f>IF(P2750="-",0,P2750/(1+'General inputs'!$H$30)^'MP Calculations'!$C$40)</f>
        <v>1684.7153413941244</v>
      </c>
    </row>
    <row r="2751" spans="3:17">
      <c r="C2751" s="159"/>
      <c r="D2751" s="165" t="s">
        <v>292</v>
      </c>
      <c r="E2751" s="162">
        <v>32702</v>
      </c>
      <c r="F2751" s="166" t="str">
        <f t="shared" si="132"/>
        <v>Date check - OK</v>
      </c>
      <c r="G2751" s="68"/>
      <c r="H2751" s="162" t="s">
        <v>279</v>
      </c>
      <c r="I2751" s="173">
        <v>150735.53351548137</v>
      </c>
      <c r="J2751" s="168">
        <f>IFERROR(MIN('MP Calculations'!$E$30/I2751,1),"-")</f>
        <v>0.24630200300931615</v>
      </c>
      <c r="K2751" s="12"/>
      <c r="L2751" s="159">
        <v>7.498767</v>
      </c>
      <c r="M2751" s="187" t="s">
        <v>280</v>
      </c>
      <c r="N2751" s="272">
        <v>560.03424299999995</v>
      </c>
      <c r="O2751" s="186">
        <f t="shared" si="133"/>
        <v>4199.5663002783804</v>
      </c>
      <c r="P2751" s="186">
        <f t="shared" si="134"/>
        <v>1034.3615915289884</v>
      </c>
      <c r="Q2751" s="215">
        <f>IF(P2751="-",0,P2751/(1+'General inputs'!$H$30)^'MP Calculations'!$C$40)</f>
        <v>2297.6160310473902</v>
      </c>
    </row>
    <row r="2752" spans="3:17">
      <c r="C2752" s="159"/>
      <c r="D2752" s="165" t="s">
        <v>292</v>
      </c>
      <c r="E2752" s="162">
        <v>32702</v>
      </c>
      <c r="F2752" s="166" t="str">
        <f t="shared" si="132"/>
        <v>Date check - OK</v>
      </c>
      <c r="G2752" s="68"/>
      <c r="H2752" s="162" t="s">
        <v>279</v>
      </c>
      <c r="I2752" s="173">
        <v>150735.53351548137</v>
      </c>
      <c r="J2752" s="168">
        <f>IFERROR(MIN('MP Calculations'!$E$30/I2752,1),"-")</f>
        <v>0.24630200300931615</v>
      </c>
      <c r="K2752" s="12"/>
      <c r="L2752" s="159">
        <v>10.997057</v>
      </c>
      <c r="M2752" s="187" t="s">
        <v>280</v>
      </c>
      <c r="N2752" s="272">
        <v>560.03424299999995</v>
      </c>
      <c r="O2752" s="186">
        <f t="shared" si="133"/>
        <v>6158.72849222285</v>
      </c>
      <c r="P2752" s="186">
        <f t="shared" si="134"/>
        <v>1516.9071636250335</v>
      </c>
      <c r="Q2752" s="215">
        <f>IF(P2752="-",0,P2752/(1+'General inputs'!$H$30)^'MP Calculations'!$C$40)</f>
        <v>3369.4892050308958</v>
      </c>
    </row>
    <row r="2753" spans="3:17">
      <c r="C2753" s="159"/>
      <c r="D2753" s="165" t="s">
        <v>294</v>
      </c>
      <c r="E2753" s="162">
        <v>32715</v>
      </c>
      <c r="F2753" s="166" t="str">
        <f t="shared" si="132"/>
        <v>Date check - OK</v>
      </c>
      <c r="G2753" s="68"/>
      <c r="H2753" s="162" t="s">
        <v>279</v>
      </c>
      <c r="I2753" s="173">
        <v>150735.53351548137</v>
      </c>
      <c r="J2753" s="168">
        <f>IFERROR(MIN('MP Calculations'!$E$30/I2753,1),"-")</f>
        <v>0.24630200300931615</v>
      </c>
      <c r="K2753" s="12"/>
      <c r="L2753" s="159">
        <v>5.2349370000000004</v>
      </c>
      <c r="M2753" s="187" t="s">
        <v>280</v>
      </c>
      <c r="N2753" s="272">
        <v>707.97319300000004</v>
      </c>
      <c r="O2753" s="186">
        <f t="shared" si="133"/>
        <v>3706.1950630438414</v>
      </c>
      <c r="P2753" s="186">
        <f t="shared" si="134"/>
        <v>912.84326757093686</v>
      </c>
      <c r="Q2753" s="215">
        <f>IF(P2753="-",0,P2753/(1+'General inputs'!$H$30)^'MP Calculations'!$C$40)</f>
        <v>2027.6887140640576</v>
      </c>
    </row>
    <row r="2754" spans="3:17">
      <c r="C2754" s="159"/>
      <c r="D2754" s="165" t="s">
        <v>294</v>
      </c>
      <c r="E2754" s="162">
        <v>32715</v>
      </c>
      <c r="F2754" s="166" t="str">
        <f t="shared" ref="F2754:F2817" si="135">IF(E2754="","-",IF(OR(E2754&lt;$E$15,E2754&gt;$E$16),"ERROR - date outside of range","Date check - OK"))</f>
        <v>Date check - OK</v>
      </c>
      <c r="G2754" s="68"/>
      <c r="H2754" s="162" t="s">
        <v>279</v>
      </c>
      <c r="I2754" s="173">
        <v>150735.53351548137</v>
      </c>
      <c r="J2754" s="168">
        <f>IFERROR(MIN('MP Calculations'!$E$30/I2754,1),"-")</f>
        <v>0.24630200300931615</v>
      </c>
      <c r="K2754" s="12"/>
      <c r="L2754" s="159">
        <v>2.2056079999999998</v>
      </c>
      <c r="M2754" s="187" t="s">
        <v>280</v>
      </c>
      <c r="N2754" s="272">
        <v>707.97319300000004</v>
      </c>
      <c r="O2754" s="186">
        <f t="shared" ref="O2754:O2817" si="136">IF(N2754="","-",L2754*N2754)</f>
        <v>1561.511338266344</v>
      </c>
      <c r="P2754" s="186">
        <f t="shared" ref="P2754:P2817" si="137">IF(O2754="-","-",IF(OR(E2754&lt;$E$15,E2754&gt;$E$16),0,O2754*J2754))</f>
        <v>384.60337033675836</v>
      </c>
      <c r="Q2754" s="215">
        <f>IF(P2754="-",0,P2754/(1+'General inputs'!$H$30)^'MP Calculations'!$C$40)</f>
        <v>854.31523803426819</v>
      </c>
    </row>
    <row r="2755" spans="3:17">
      <c r="C2755" s="159"/>
      <c r="D2755" s="165" t="s">
        <v>294</v>
      </c>
      <c r="E2755" s="162">
        <v>32715</v>
      </c>
      <c r="F2755" s="166" t="str">
        <f t="shared" si="135"/>
        <v>Date check - OK</v>
      </c>
      <c r="G2755" s="68"/>
      <c r="H2755" s="162" t="s">
        <v>279</v>
      </c>
      <c r="I2755" s="173">
        <v>150735.53351548137</v>
      </c>
      <c r="J2755" s="168">
        <f>IFERROR(MIN('MP Calculations'!$E$30/I2755,1),"-")</f>
        <v>0.24630200300931615</v>
      </c>
      <c r="K2755" s="12"/>
      <c r="L2755" s="159">
        <v>7.3698550000000003</v>
      </c>
      <c r="M2755" s="187" t="s">
        <v>280</v>
      </c>
      <c r="N2755" s="272">
        <v>707.97319300000004</v>
      </c>
      <c r="O2755" s="186">
        <f t="shared" si="136"/>
        <v>5217.659776297015</v>
      </c>
      <c r="P2755" s="186">
        <f t="shared" si="137"/>
        <v>1285.1200539230952</v>
      </c>
      <c r="Q2755" s="215">
        <f>IF(P2755="-",0,P2755/(1+'General inputs'!$H$30)^'MP Calculations'!$C$40)</f>
        <v>2854.6230466170969</v>
      </c>
    </row>
    <row r="2756" spans="3:17">
      <c r="C2756" s="159"/>
      <c r="D2756" s="165" t="s">
        <v>294</v>
      </c>
      <c r="E2756" s="162">
        <v>32715</v>
      </c>
      <c r="F2756" s="166" t="str">
        <f t="shared" si="135"/>
        <v>Date check - OK</v>
      </c>
      <c r="G2756" s="68"/>
      <c r="H2756" s="162" t="s">
        <v>279</v>
      </c>
      <c r="I2756" s="173">
        <v>150735.53351548137</v>
      </c>
      <c r="J2756" s="168">
        <f>IFERROR(MIN('MP Calculations'!$E$30/I2756,1),"-")</f>
        <v>0.24630200300931615</v>
      </c>
      <c r="K2756" s="12"/>
      <c r="L2756" s="159">
        <v>2.2719870000000002</v>
      </c>
      <c r="M2756" s="187" t="s">
        <v>280</v>
      </c>
      <c r="N2756" s="272">
        <v>707.97319300000004</v>
      </c>
      <c r="O2756" s="186">
        <f t="shared" si="136"/>
        <v>1608.5058908444912</v>
      </c>
      <c r="P2756" s="186">
        <f t="shared" si="137"/>
        <v>396.17822276728265</v>
      </c>
      <c r="Q2756" s="215">
        <f>IF(P2756="-",0,P2756/(1+'General inputs'!$H$30)^'MP Calculations'!$C$40)</f>
        <v>880.02633047928884</v>
      </c>
    </row>
    <row r="2757" spans="3:17">
      <c r="C2757" s="159"/>
      <c r="D2757" s="165" t="s">
        <v>294</v>
      </c>
      <c r="E2757" s="162">
        <v>32715</v>
      </c>
      <c r="F2757" s="166" t="str">
        <f t="shared" si="135"/>
        <v>Date check - OK</v>
      </c>
      <c r="G2757" s="68"/>
      <c r="H2757" s="162" t="s">
        <v>279</v>
      </c>
      <c r="I2757" s="173">
        <v>150735.53351548137</v>
      </c>
      <c r="J2757" s="168">
        <f>IFERROR(MIN('MP Calculations'!$E$30/I2757,1),"-")</f>
        <v>0.24630200300931615</v>
      </c>
      <c r="K2757" s="12"/>
      <c r="L2757" s="159">
        <v>2.813704</v>
      </c>
      <c r="M2757" s="187" t="s">
        <v>280</v>
      </c>
      <c r="N2757" s="272">
        <v>707.97319300000004</v>
      </c>
      <c r="O2757" s="186">
        <f t="shared" si="136"/>
        <v>1992.0270050368722</v>
      </c>
      <c r="P2757" s="186">
        <f t="shared" si="137"/>
        <v>490.64024138923071</v>
      </c>
      <c r="Q2757" s="215">
        <f>IF(P2757="-",0,P2757/(1+'General inputs'!$H$30)^'MP Calculations'!$C$40)</f>
        <v>1089.8537738881853</v>
      </c>
    </row>
    <row r="2758" spans="3:17">
      <c r="C2758" s="159"/>
      <c r="D2758" s="165" t="s">
        <v>292</v>
      </c>
      <c r="E2758" s="162">
        <v>32715</v>
      </c>
      <c r="F2758" s="166" t="str">
        <f t="shared" si="135"/>
        <v>Date check - OK</v>
      </c>
      <c r="G2758" s="68"/>
      <c r="H2758" s="162" t="s">
        <v>279</v>
      </c>
      <c r="I2758" s="173">
        <v>150735.53351548137</v>
      </c>
      <c r="J2758" s="168">
        <f>IFERROR(MIN('MP Calculations'!$E$30/I2758,1),"-")</f>
        <v>0.24630200300931615</v>
      </c>
      <c r="K2758" s="12"/>
      <c r="L2758" s="159">
        <v>3.4007209999999999</v>
      </c>
      <c r="M2758" s="187" t="s">
        <v>280</v>
      </c>
      <c r="N2758" s="272">
        <v>560.03424299999995</v>
      </c>
      <c r="O2758" s="186">
        <f t="shared" si="136"/>
        <v>1904.5202108892026</v>
      </c>
      <c r="P2758" s="186">
        <f t="shared" si="137"/>
        <v>469.08714271373583</v>
      </c>
      <c r="Q2758" s="215">
        <f>IF(P2758="-",0,P2758/(1+'General inputs'!$H$30)^'MP Calculations'!$C$40)</f>
        <v>1041.9781127643398</v>
      </c>
    </row>
    <row r="2759" spans="3:17">
      <c r="C2759" s="159"/>
      <c r="D2759" s="165" t="s">
        <v>278</v>
      </c>
      <c r="E2759" s="162">
        <v>32742</v>
      </c>
      <c r="F2759" s="166" t="str">
        <f t="shared" si="135"/>
        <v>Date check - OK</v>
      </c>
      <c r="G2759" s="68"/>
      <c r="H2759" s="162" t="s">
        <v>279</v>
      </c>
      <c r="I2759" s="173">
        <v>150735.53351548137</v>
      </c>
      <c r="J2759" s="168">
        <f>IFERROR(MIN('MP Calculations'!$E$30/I2759,1),"-")</f>
        <v>0.24630200300931615</v>
      </c>
      <c r="K2759" s="12"/>
      <c r="L2759" s="159">
        <v>22.404358999999999</v>
      </c>
      <c r="M2759" s="187" t="s">
        <v>280</v>
      </c>
      <c r="N2759" s="272">
        <v>192.78728599999999</v>
      </c>
      <c r="O2759" s="186">
        <f t="shared" si="136"/>
        <v>4319.2755661796737</v>
      </c>
      <c r="P2759" s="186">
        <f t="shared" si="137"/>
        <v>1063.8462234992517</v>
      </c>
      <c r="Q2759" s="215">
        <f>IF(P2759="-",0,P2759/(1+'General inputs'!$H$30)^'MP Calculations'!$C$40)</f>
        <v>2363.1099198762181</v>
      </c>
    </row>
    <row r="2760" spans="3:17">
      <c r="C2760" s="159"/>
      <c r="D2760" s="165" t="s">
        <v>278</v>
      </c>
      <c r="E2760" s="162">
        <v>32742</v>
      </c>
      <c r="F2760" s="166" t="str">
        <f t="shared" si="135"/>
        <v>Date check - OK</v>
      </c>
      <c r="G2760" s="68"/>
      <c r="H2760" s="162" t="s">
        <v>279</v>
      </c>
      <c r="I2760" s="173">
        <v>150735.53351548137</v>
      </c>
      <c r="J2760" s="168">
        <f>IFERROR(MIN('MP Calculations'!$E$30/I2760,1),"-")</f>
        <v>0.24630200300931615</v>
      </c>
      <c r="K2760" s="12"/>
      <c r="L2760" s="159">
        <v>9.9974369999999997</v>
      </c>
      <c r="M2760" s="187" t="s">
        <v>280</v>
      </c>
      <c r="N2760" s="272">
        <v>192.78728599999999</v>
      </c>
      <c r="O2760" s="186">
        <f t="shared" si="136"/>
        <v>1927.378746185982</v>
      </c>
      <c r="P2760" s="186">
        <f t="shared" si="137"/>
        <v>474.71724574319171</v>
      </c>
      <c r="Q2760" s="215">
        <f>IF(P2760="-",0,P2760/(1+'General inputs'!$H$30)^'MP Calculations'!$C$40)</f>
        <v>1054.4841987238974</v>
      </c>
    </row>
    <row r="2761" spans="3:17">
      <c r="C2761" s="159"/>
      <c r="D2761" s="165" t="s">
        <v>278</v>
      </c>
      <c r="E2761" s="162">
        <v>32742</v>
      </c>
      <c r="F2761" s="166" t="str">
        <f t="shared" si="135"/>
        <v>Date check - OK</v>
      </c>
      <c r="G2761" s="68"/>
      <c r="H2761" s="162" t="s">
        <v>279</v>
      </c>
      <c r="I2761" s="173">
        <v>150735.53351548137</v>
      </c>
      <c r="J2761" s="168">
        <f>IFERROR(MIN('MP Calculations'!$E$30/I2761,1),"-")</f>
        <v>0.24630200300931615</v>
      </c>
      <c r="K2761" s="12"/>
      <c r="L2761" s="159">
        <v>1.8190789999999999</v>
      </c>
      <c r="M2761" s="187" t="s">
        <v>280</v>
      </c>
      <c r="N2761" s="272">
        <v>192.78728599999999</v>
      </c>
      <c r="O2761" s="186">
        <f t="shared" si="136"/>
        <v>350.69530342959399</v>
      </c>
      <c r="P2761" s="186">
        <f t="shared" si="137"/>
        <v>86.3769556806689</v>
      </c>
      <c r="Q2761" s="215">
        <f>IF(P2761="-",0,P2761/(1+'General inputs'!$H$30)^'MP Calculations'!$C$40)</f>
        <v>191.86818198809041</v>
      </c>
    </row>
    <row r="2762" spans="3:17">
      <c r="C2762" s="159"/>
      <c r="D2762" s="165" t="s">
        <v>281</v>
      </c>
      <c r="E2762" s="162">
        <v>32742</v>
      </c>
      <c r="F2762" s="166" t="str">
        <f t="shared" si="135"/>
        <v>Date check - OK</v>
      </c>
      <c r="G2762" s="68"/>
      <c r="H2762" s="162" t="s">
        <v>279</v>
      </c>
      <c r="I2762" s="173">
        <v>150735.53351548137</v>
      </c>
      <c r="J2762" s="168">
        <f>IFERROR(MIN('MP Calculations'!$E$30/I2762,1),"-")</f>
        <v>0.24630200300931615</v>
      </c>
      <c r="K2762" s="12"/>
      <c r="L2762" s="159">
        <v>50.803339999999999</v>
      </c>
      <c r="M2762" s="187" t="s">
        <v>280</v>
      </c>
      <c r="N2762" s="272">
        <v>421.28581700000001</v>
      </c>
      <c r="O2762" s="186">
        <f t="shared" si="136"/>
        <v>21402.726598228779</v>
      </c>
      <c r="P2762" s="186">
        <f t="shared" si="137"/>
        <v>5271.5344310045157</v>
      </c>
      <c r="Q2762" s="215">
        <f>IF(P2762="-",0,P2762/(1+'General inputs'!$H$30)^'MP Calculations'!$C$40)</f>
        <v>11709.601474074856</v>
      </c>
    </row>
    <row r="2763" spans="3:17">
      <c r="C2763" s="159"/>
      <c r="D2763" s="165" t="s">
        <v>278</v>
      </c>
      <c r="E2763" s="162">
        <v>32742</v>
      </c>
      <c r="F2763" s="166" t="str">
        <f t="shared" si="135"/>
        <v>Date check - OK</v>
      </c>
      <c r="G2763" s="68"/>
      <c r="H2763" s="162" t="s">
        <v>279</v>
      </c>
      <c r="I2763" s="173">
        <v>150735.53351548137</v>
      </c>
      <c r="J2763" s="168">
        <f>IFERROR(MIN('MP Calculations'!$E$30/I2763,1),"-")</f>
        <v>0.24630200300931615</v>
      </c>
      <c r="K2763" s="12"/>
      <c r="L2763" s="159">
        <v>1.499133</v>
      </c>
      <c r="M2763" s="187" t="s">
        <v>280</v>
      </c>
      <c r="N2763" s="272">
        <v>192.78728599999999</v>
      </c>
      <c r="O2763" s="186">
        <f t="shared" si="136"/>
        <v>289.01378242303798</v>
      </c>
      <c r="P2763" s="186">
        <f t="shared" si="137"/>
        <v>71.184673508092942</v>
      </c>
      <c r="Q2763" s="215">
        <f>IF(P2763="-",0,P2763/(1+'General inputs'!$H$30)^'MP Calculations'!$C$40)</f>
        <v>158.12173262862797</v>
      </c>
    </row>
    <row r="2764" spans="3:17">
      <c r="C2764" s="159"/>
      <c r="D2764" s="165" t="s">
        <v>281</v>
      </c>
      <c r="E2764" s="162">
        <v>32742</v>
      </c>
      <c r="F2764" s="166" t="str">
        <f t="shared" si="135"/>
        <v>Date check - OK</v>
      </c>
      <c r="G2764" s="68"/>
      <c r="H2764" s="162" t="s">
        <v>279</v>
      </c>
      <c r="I2764" s="173">
        <v>150735.53351548137</v>
      </c>
      <c r="J2764" s="168">
        <f>IFERROR(MIN('MP Calculations'!$E$30/I2764,1),"-")</f>
        <v>0.24630200300931615</v>
      </c>
      <c r="K2764" s="12"/>
      <c r="L2764" s="159">
        <v>1.927308</v>
      </c>
      <c r="M2764" s="187" t="s">
        <v>280</v>
      </c>
      <c r="N2764" s="272">
        <v>421.28581700000001</v>
      </c>
      <c r="O2764" s="186">
        <f t="shared" si="136"/>
        <v>811.94752539063597</v>
      </c>
      <c r="P2764" s="186">
        <f t="shared" si="137"/>
        <v>199.98430184217122</v>
      </c>
      <c r="Q2764" s="215">
        <f>IF(P2764="-",0,P2764/(1+'General inputs'!$H$30)^'MP Calculations'!$C$40)</f>
        <v>444.22293096863831</v>
      </c>
    </row>
    <row r="2765" spans="3:17">
      <c r="C2765" s="159"/>
      <c r="D2765" s="165" t="s">
        <v>278</v>
      </c>
      <c r="E2765" s="162">
        <v>32742</v>
      </c>
      <c r="F2765" s="166" t="str">
        <f t="shared" si="135"/>
        <v>Date check - OK</v>
      </c>
      <c r="G2765" s="68"/>
      <c r="H2765" s="162" t="s">
        <v>279</v>
      </c>
      <c r="I2765" s="173">
        <v>150735.53351548137</v>
      </c>
      <c r="J2765" s="168">
        <f>IFERROR(MIN('MP Calculations'!$E$30/I2765,1),"-")</f>
        <v>0.24630200300931615</v>
      </c>
      <c r="K2765" s="12"/>
      <c r="L2765" s="159">
        <v>0.99936000000000003</v>
      </c>
      <c r="M2765" s="187" t="s">
        <v>280</v>
      </c>
      <c r="N2765" s="272">
        <v>192.78728599999999</v>
      </c>
      <c r="O2765" s="186">
        <f t="shared" si="136"/>
        <v>192.66390213695999</v>
      </c>
      <c r="P2765" s="186">
        <f t="shared" si="137"/>
        <v>47.453505003924114</v>
      </c>
      <c r="Q2765" s="215">
        <f>IF(P2765="-",0,P2765/(1+'General inputs'!$H$30)^'MP Calculations'!$C$40)</f>
        <v>105.40794894098499</v>
      </c>
    </row>
    <row r="2766" spans="3:17">
      <c r="C2766" s="159"/>
      <c r="D2766" s="165" t="s">
        <v>278</v>
      </c>
      <c r="E2766" s="162">
        <v>32742</v>
      </c>
      <c r="F2766" s="166" t="str">
        <f t="shared" si="135"/>
        <v>Date check - OK</v>
      </c>
      <c r="G2766" s="68"/>
      <c r="H2766" s="162" t="s">
        <v>279</v>
      </c>
      <c r="I2766" s="173">
        <v>150735.53351548137</v>
      </c>
      <c r="J2766" s="168">
        <f>IFERROR(MIN('MP Calculations'!$E$30/I2766,1),"-")</f>
        <v>0.24630200300931615</v>
      </c>
      <c r="K2766" s="12"/>
      <c r="L2766" s="159">
        <v>6.9986410000000001</v>
      </c>
      <c r="M2766" s="187" t="s">
        <v>280</v>
      </c>
      <c r="N2766" s="272">
        <v>192.78728599999999</v>
      </c>
      <c r="O2766" s="186">
        <f t="shared" si="136"/>
        <v>1349.2490040783259</v>
      </c>
      <c r="P2766" s="186">
        <f t="shared" si="137"/>
        <v>332.32273226281666</v>
      </c>
      <c r="Q2766" s="215">
        <f>IF(P2766="-",0,P2766/(1+'General inputs'!$H$30)^'MP Calculations'!$C$40)</f>
        <v>738.18483147642905</v>
      </c>
    </row>
    <row r="2767" spans="3:17">
      <c r="C2767" s="159"/>
      <c r="D2767" s="165" t="s">
        <v>278</v>
      </c>
      <c r="E2767" s="162">
        <v>32742</v>
      </c>
      <c r="F2767" s="166" t="str">
        <f t="shared" si="135"/>
        <v>Date check - OK</v>
      </c>
      <c r="G2767" s="68"/>
      <c r="H2767" s="162" t="s">
        <v>279</v>
      </c>
      <c r="I2767" s="173">
        <v>150735.53351548137</v>
      </c>
      <c r="J2767" s="168">
        <f>IFERROR(MIN('MP Calculations'!$E$30/I2767,1),"-")</f>
        <v>0.24630200300931615</v>
      </c>
      <c r="K2767" s="12"/>
      <c r="L2767" s="159">
        <v>11.153337000000001</v>
      </c>
      <c r="M2767" s="187" t="s">
        <v>280</v>
      </c>
      <c r="N2767" s="272">
        <v>192.78728599999999</v>
      </c>
      <c r="O2767" s="186">
        <f t="shared" si="136"/>
        <v>2150.2215700733818</v>
      </c>
      <c r="P2767" s="186">
        <f t="shared" si="137"/>
        <v>529.60387962291054</v>
      </c>
      <c r="Q2767" s="215">
        <f>IF(P2767="-",0,P2767/(1+'General inputs'!$H$30)^'MP Calculations'!$C$40)</f>
        <v>1176.4032751136713</v>
      </c>
    </row>
    <row r="2768" spans="3:17">
      <c r="C2768" s="159"/>
      <c r="D2768" s="165" t="s">
        <v>278</v>
      </c>
      <c r="E2768" s="162">
        <v>32742</v>
      </c>
      <c r="F2768" s="166" t="str">
        <f t="shared" si="135"/>
        <v>Date check - OK</v>
      </c>
      <c r="G2768" s="68"/>
      <c r="H2768" s="162" t="s">
        <v>279</v>
      </c>
      <c r="I2768" s="173">
        <v>150735.53351548137</v>
      </c>
      <c r="J2768" s="168">
        <f>IFERROR(MIN('MP Calculations'!$E$30/I2768,1),"-")</f>
        <v>0.24630200300931615</v>
      </c>
      <c r="K2768" s="12"/>
      <c r="L2768" s="159">
        <v>16.470306000000001</v>
      </c>
      <c r="M2768" s="187" t="s">
        <v>280</v>
      </c>
      <c r="N2768" s="272">
        <v>192.78728599999999</v>
      </c>
      <c r="O2768" s="186">
        <f t="shared" si="136"/>
        <v>3175.2655933295159</v>
      </c>
      <c r="P2768" s="186">
        <f t="shared" si="137"/>
        <v>782.07427572362451</v>
      </c>
      <c r="Q2768" s="215">
        <f>IF(P2768="-",0,P2768/(1+'General inputs'!$H$30)^'MP Calculations'!$C$40)</f>
        <v>1737.2129902041295</v>
      </c>
    </row>
    <row r="2769" spans="3:17">
      <c r="C2769" s="159"/>
      <c r="D2769" s="165" t="s">
        <v>292</v>
      </c>
      <c r="E2769" s="162">
        <v>32848</v>
      </c>
      <c r="F2769" s="166" t="str">
        <f t="shared" si="135"/>
        <v>Date check - OK</v>
      </c>
      <c r="G2769" s="68"/>
      <c r="H2769" s="162" t="s">
        <v>279</v>
      </c>
      <c r="I2769" s="173">
        <v>150735.53351548137</v>
      </c>
      <c r="J2769" s="168">
        <f>IFERROR(MIN('MP Calculations'!$E$30/I2769,1),"-")</f>
        <v>0.24630200300931615</v>
      </c>
      <c r="K2769" s="12"/>
      <c r="L2769" s="159">
        <v>81.513032999999993</v>
      </c>
      <c r="M2769" s="187" t="s">
        <v>280</v>
      </c>
      <c r="N2769" s="272">
        <v>560.03424299999995</v>
      </c>
      <c r="O2769" s="186">
        <f t="shared" si="136"/>
        <v>45650.089730789012</v>
      </c>
      <c r="P2769" s="186">
        <f t="shared" si="137"/>
        <v>11243.708538248347</v>
      </c>
      <c r="Q2769" s="215">
        <f>IF(P2769="-",0,P2769/(1+'General inputs'!$H$30)^'MP Calculations'!$C$40)</f>
        <v>24975.52615784634</v>
      </c>
    </row>
    <row r="2770" spans="3:17">
      <c r="C2770" s="159"/>
      <c r="D2770" s="165" t="s">
        <v>282</v>
      </c>
      <c r="E2770" s="162">
        <v>32850</v>
      </c>
      <c r="F2770" s="166" t="str">
        <f t="shared" si="135"/>
        <v>Date check - OK</v>
      </c>
      <c r="G2770" s="68"/>
      <c r="H2770" s="162" t="s">
        <v>279</v>
      </c>
      <c r="I2770" s="173">
        <v>150735.53351548137</v>
      </c>
      <c r="J2770" s="168">
        <f>IFERROR(MIN('MP Calculations'!$E$30/I2770,1),"-")</f>
        <v>0.24630200300931615</v>
      </c>
      <c r="K2770" s="12"/>
      <c r="L2770" s="159">
        <v>4.9308670000000001</v>
      </c>
      <c r="M2770" s="187" t="s">
        <v>280</v>
      </c>
      <c r="N2770" s="272">
        <v>237.97403299999999</v>
      </c>
      <c r="O2770" s="186">
        <f t="shared" si="136"/>
        <v>1173.4183061766109</v>
      </c>
      <c r="P2770" s="186">
        <f t="shared" si="137"/>
        <v>289.01527917909829</v>
      </c>
      <c r="Q2770" s="215">
        <f>IF(P2770="-",0,P2770/(1+'General inputs'!$H$30)^'MP Calculations'!$C$40)</f>
        <v>641.98646208232014</v>
      </c>
    </row>
    <row r="2771" spans="3:17">
      <c r="C2771" s="159"/>
      <c r="D2771" s="165" t="s">
        <v>282</v>
      </c>
      <c r="E2771" s="162">
        <v>32850</v>
      </c>
      <c r="F2771" s="166" t="str">
        <f t="shared" si="135"/>
        <v>Date check - OK</v>
      </c>
      <c r="G2771" s="68"/>
      <c r="H2771" s="162" t="s">
        <v>279</v>
      </c>
      <c r="I2771" s="173">
        <v>150735.53351548137</v>
      </c>
      <c r="J2771" s="168">
        <f>IFERROR(MIN('MP Calculations'!$E$30/I2771,1),"-")</f>
        <v>0.24630200300931615</v>
      </c>
      <c r="K2771" s="12"/>
      <c r="L2771" s="159">
        <v>12.424554000000001</v>
      </c>
      <c r="M2771" s="187" t="s">
        <v>280</v>
      </c>
      <c r="N2771" s="272">
        <v>237.97403299999999</v>
      </c>
      <c r="O2771" s="186">
        <f t="shared" si="136"/>
        <v>2956.7212236062819</v>
      </c>
      <c r="P2771" s="186">
        <f t="shared" si="137"/>
        <v>728.2463597143834</v>
      </c>
      <c r="Q2771" s="215">
        <f>IF(P2771="-",0,P2771/(1+'General inputs'!$H$30)^'MP Calculations'!$C$40)</f>
        <v>1617.6456321800486</v>
      </c>
    </row>
    <row r="2772" spans="3:17">
      <c r="C2772" s="159"/>
      <c r="D2772" s="165" t="s">
        <v>289</v>
      </c>
      <c r="E2772" s="162">
        <v>32850</v>
      </c>
      <c r="F2772" s="166" t="str">
        <f t="shared" si="135"/>
        <v>Date check - OK</v>
      </c>
      <c r="G2772" s="68"/>
      <c r="H2772" s="162" t="s">
        <v>279</v>
      </c>
      <c r="I2772" s="173">
        <v>150735.53351548137</v>
      </c>
      <c r="J2772" s="168">
        <f>IFERROR(MIN('MP Calculations'!$E$30/I2772,1),"-")</f>
        <v>0.24630200300931615</v>
      </c>
      <c r="K2772" s="12"/>
      <c r="L2772" s="159">
        <v>4.9567600000000001</v>
      </c>
      <c r="M2772" s="187" t="s">
        <v>280</v>
      </c>
      <c r="N2772" s="272">
        <v>315.45229399999999</v>
      </c>
      <c r="O2772" s="186">
        <f t="shared" si="136"/>
        <v>1563.6213128074401</v>
      </c>
      <c r="P2772" s="186">
        <f t="shared" si="137"/>
        <v>385.12306129252897</v>
      </c>
      <c r="Q2772" s="215">
        <f>IF(P2772="-",0,P2772/(1+'General inputs'!$H$30)^'MP Calculations'!$C$40)</f>
        <v>855.46962184061579</v>
      </c>
    </row>
    <row r="2773" spans="3:17">
      <c r="C2773" s="159"/>
      <c r="D2773" s="165" t="s">
        <v>289</v>
      </c>
      <c r="E2773" s="162">
        <v>32850</v>
      </c>
      <c r="F2773" s="166" t="str">
        <f t="shared" si="135"/>
        <v>Date check - OK</v>
      </c>
      <c r="G2773" s="68"/>
      <c r="H2773" s="162" t="s">
        <v>279</v>
      </c>
      <c r="I2773" s="173">
        <v>150735.53351548137</v>
      </c>
      <c r="J2773" s="168">
        <f>IFERROR(MIN('MP Calculations'!$E$30/I2773,1),"-")</f>
        <v>0.24630200300931615</v>
      </c>
      <c r="K2773" s="12"/>
      <c r="L2773" s="159">
        <v>43.348312</v>
      </c>
      <c r="M2773" s="187" t="s">
        <v>280</v>
      </c>
      <c r="N2773" s="272">
        <v>315.45229399999999</v>
      </c>
      <c r="O2773" s="186">
        <f t="shared" si="136"/>
        <v>13674.324461427728</v>
      </c>
      <c r="P2773" s="186">
        <f t="shared" si="137"/>
        <v>3368.0135046489377</v>
      </c>
      <c r="Q2773" s="215">
        <f>IF(P2773="-",0,P2773/(1+'General inputs'!$H$30)^'MP Calculations'!$C$40)</f>
        <v>7481.3313684884934</v>
      </c>
    </row>
    <row r="2774" spans="3:17">
      <c r="C2774" s="159"/>
      <c r="D2774" s="165" t="s">
        <v>289</v>
      </c>
      <c r="E2774" s="162">
        <v>32850</v>
      </c>
      <c r="F2774" s="166" t="str">
        <f t="shared" si="135"/>
        <v>Date check - OK</v>
      </c>
      <c r="G2774" s="68"/>
      <c r="H2774" s="162" t="s">
        <v>279</v>
      </c>
      <c r="I2774" s="173">
        <v>150735.53351548137</v>
      </c>
      <c r="J2774" s="168">
        <f>IFERROR(MIN('MP Calculations'!$E$30/I2774,1),"-")</f>
        <v>0.24630200300931615</v>
      </c>
      <c r="K2774" s="12"/>
      <c r="L2774" s="159">
        <v>8.0333989999999993</v>
      </c>
      <c r="M2774" s="187" t="s">
        <v>280</v>
      </c>
      <c r="N2774" s="272">
        <v>315.45229399999999</v>
      </c>
      <c r="O2774" s="186">
        <f t="shared" si="136"/>
        <v>2534.1541431673058</v>
      </c>
      <c r="P2774" s="186">
        <f t="shared" si="137"/>
        <v>624.16724139646476</v>
      </c>
      <c r="Q2774" s="215">
        <f>IF(P2774="-",0,P2774/(1+'General inputs'!$H$30)^'MP Calculations'!$C$40)</f>
        <v>1386.4558309510205</v>
      </c>
    </row>
    <row r="2775" spans="3:17">
      <c r="C2775" s="159"/>
      <c r="D2775" s="165" t="s">
        <v>289</v>
      </c>
      <c r="E2775" s="162">
        <v>32850</v>
      </c>
      <c r="F2775" s="166" t="str">
        <f t="shared" si="135"/>
        <v>Date check - OK</v>
      </c>
      <c r="G2775" s="68"/>
      <c r="H2775" s="162" t="s">
        <v>279</v>
      </c>
      <c r="I2775" s="173">
        <v>150735.53351548137</v>
      </c>
      <c r="J2775" s="168">
        <f>IFERROR(MIN('MP Calculations'!$E$30/I2775,1),"-")</f>
        <v>0.24630200300931615</v>
      </c>
      <c r="K2775" s="12"/>
      <c r="L2775" s="159">
        <v>31.542134999999998</v>
      </c>
      <c r="M2775" s="187" t="s">
        <v>280</v>
      </c>
      <c r="N2775" s="272">
        <v>315.45229399999999</v>
      </c>
      <c r="O2775" s="186">
        <f t="shared" si="136"/>
        <v>9950.0388434076885</v>
      </c>
      <c r="P2775" s="186">
        <f t="shared" si="137"/>
        <v>2450.7144971518132</v>
      </c>
      <c r="Q2775" s="215">
        <f>IF(P2775="-",0,P2775/(1+'General inputs'!$H$30)^'MP Calculations'!$C$40)</f>
        <v>5443.7451683147146</v>
      </c>
    </row>
    <row r="2776" spans="3:17">
      <c r="C2776" s="159"/>
      <c r="D2776" s="165" t="s">
        <v>282</v>
      </c>
      <c r="E2776" s="162">
        <v>32850</v>
      </c>
      <c r="F2776" s="166" t="str">
        <f t="shared" si="135"/>
        <v>Date check - OK</v>
      </c>
      <c r="G2776" s="68"/>
      <c r="H2776" s="162" t="s">
        <v>279</v>
      </c>
      <c r="I2776" s="173">
        <v>150735.53351548137</v>
      </c>
      <c r="J2776" s="168">
        <f>IFERROR(MIN('MP Calculations'!$E$30/I2776,1),"-")</f>
        <v>0.24630200300931615</v>
      </c>
      <c r="K2776" s="12"/>
      <c r="L2776" s="159">
        <v>31.413920999999998</v>
      </c>
      <c r="M2776" s="187" t="s">
        <v>280</v>
      </c>
      <c r="N2776" s="272">
        <v>237.97403299999999</v>
      </c>
      <c r="O2776" s="186">
        <f t="shared" si="136"/>
        <v>7475.697472713392</v>
      </c>
      <c r="P2776" s="186">
        <f t="shared" si="137"/>
        <v>1841.2792614209911</v>
      </c>
      <c r="Q2776" s="215">
        <f>IF(P2776="-",0,P2776/(1+'General inputs'!$H$30)^'MP Calculations'!$C$40)</f>
        <v>4090.0133795787838</v>
      </c>
    </row>
    <row r="2777" spans="3:17">
      <c r="C2777" s="159"/>
      <c r="D2777" s="165" t="s">
        <v>289</v>
      </c>
      <c r="E2777" s="162">
        <v>32850</v>
      </c>
      <c r="F2777" s="166" t="str">
        <f t="shared" si="135"/>
        <v>Date check - OK</v>
      </c>
      <c r="G2777" s="68"/>
      <c r="H2777" s="162" t="s">
        <v>279</v>
      </c>
      <c r="I2777" s="173">
        <v>150735.53351548137</v>
      </c>
      <c r="J2777" s="168">
        <f>IFERROR(MIN('MP Calculations'!$E$30/I2777,1),"-")</f>
        <v>0.24630200300931615</v>
      </c>
      <c r="K2777" s="12"/>
      <c r="L2777" s="159">
        <v>103.753466</v>
      </c>
      <c r="M2777" s="187" t="s">
        <v>280</v>
      </c>
      <c r="N2777" s="272">
        <v>315.45229399999999</v>
      </c>
      <c r="O2777" s="186">
        <f t="shared" si="136"/>
        <v>32729.268860151005</v>
      </c>
      <c r="P2777" s="186">
        <f t="shared" si="137"/>
        <v>8061.2844772856306</v>
      </c>
      <c r="Q2777" s="215">
        <f>IF(P2777="-",0,P2777/(1+'General inputs'!$H$30)^'MP Calculations'!$C$40)</f>
        <v>17906.442580167928</v>
      </c>
    </row>
    <row r="2778" spans="3:17">
      <c r="C2778" s="159"/>
      <c r="D2778" s="165" t="s">
        <v>289</v>
      </c>
      <c r="E2778" s="162">
        <v>32850</v>
      </c>
      <c r="F2778" s="166" t="str">
        <f t="shared" si="135"/>
        <v>Date check - OK</v>
      </c>
      <c r="G2778" s="68"/>
      <c r="H2778" s="162" t="s">
        <v>279</v>
      </c>
      <c r="I2778" s="173">
        <v>150735.53351548137</v>
      </c>
      <c r="J2778" s="168">
        <f>IFERROR(MIN('MP Calculations'!$E$30/I2778,1),"-")</f>
        <v>0.24630200300931615</v>
      </c>
      <c r="K2778" s="12"/>
      <c r="L2778" s="159">
        <v>1.7593780000000001</v>
      </c>
      <c r="M2778" s="187" t="s">
        <v>280</v>
      </c>
      <c r="N2778" s="272">
        <v>315.45229399999999</v>
      </c>
      <c r="O2778" s="186">
        <f t="shared" si="136"/>
        <v>554.99982611313203</v>
      </c>
      <c r="P2778" s="186">
        <f t="shared" si="137"/>
        <v>136.69756884148657</v>
      </c>
      <c r="Q2778" s="215">
        <f>IF(P2778="-",0,P2778/(1+'General inputs'!$H$30)^'MP Calculations'!$C$40)</f>
        <v>303.64480675576357</v>
      </c>
    </row>
    <row r="2779" spans="3:17">
      <c r="C2779" s="159"/>
      <c r="D2779" s="165" t="s">
        <v>282</v>
      </c>
      <c r="E2779" s="162">
        <v>32850</v>
      </c>
      <c r="F2779" s="166" t="str">
        <f t="shared" si="135"/>
        <v>Date check - OK</v>
      </c>
      <c r="G2779" s="68"/>
      <c r="H2779" s="162" t="s">
        <v>279</v>
      </c>
      <c r="I2779" s="173">
        <v>150735.53351548137</v>
      </c>
      <c r="J2779" s="168">
        <f>IFERROR(MIN('MP Calculations'!$E$30/I2779,1),"-")</f>
        <v>0.24630200300931615</v>
      </c>
      <c r="K2779" s="12"/>
      <c r="L2779" s="159">
        <v>43.544260000000001</v>
      </c>
      <c r="M2779" s="187" t="s">
        <v>280</v>
      </c>
      <c r="N2779" s="272">
        <v>237.97403299999999</v>
      </c>
      <c r="O2779" s="186">
        <f t="shared" si="136"/>
        <v>10362.40316620058</v>
      </c>
      <c r="P2779" s="186">
        <f t="shared" si="137"/>
        <v>2552.2806558252823</v>
      </c>
      <c r="Q2779" s="215">
        <f>IF(P2779="-",0,P2779/(1+'General inputs'!$H$30)^'MP Calculations'!$C$40)</f>
        <v>5669.3529599140857</v>
      </c>
    </row>
    <row r="2780" spans="3:17">
      <c r="C2780" s="159"/>
      <c r="D2780" s="165" t="s">
        <v>282</v>
      </c>
      <c r="E2780" s="162">
        <v>32850</v>
      </c>
      <c r="F2780" s="166" t="str">
        <f t="shared" si="135"/>
        <v>Date check - OK</v>
      </c>
      <c r="G2780" s="68"/>
      <c r="H2780" s="162" t="s">
        <v>279</v>
      </c>
      <c r="I2780" s="173">
        <v>150735.53351548137</v>
      </c>
      <c r="J2780" s="168">
        <f>IFERROR(MIN('MP Calculations'!$E$30/I2780,1),"-")</f>
        <v>0.24630200300931615</v>
      </c>
      <c r="K2780" s="12"/>
      <c r="L2780" s="159">
        <v>106.268182</v>
      </c>
      <c r="M2780" s="187" t="s">
        <v>280</v>
      </c>
      <c r="N2780" s="272">
        <v>237.97403299999999</v>
      </c>
      <c r="O2780" s="186">
        <f t="shared" si="136"/>
        <v>25289.067850118005</v>
      </c>
      <c r="P2780" s="186">
        <f t="shared" si="137"/>
        <v>6228.7480657225651</v>
      </c>
      <c r="Q2780" s="215">
        <f>IF(P2780="-",0,P2780/(1+'General inputs'!$H$30)^'MP Calculations'!$C$40)</f>
        <v>13835.849596855907</v>
      </c>
    </row>
    <row r="2781" spans="3:17">
      <c r="C2781" s="159"/>
      <c r="D2781" s="165" t="s">
        <v>278</v>
      </c>
      <c r="E2781" s="162">
        <v>32854</v>
      </c>
      <c r="F2781" s="166" t="str">
        <f t="shared" si="135"/>
        <v>Date check - OK</v>
      </c>
      <c r="G2781" s="68"/>
      <c r="H2781" s="162" t="s">
        <v>279</v>
      </c>
      <c r="I2781" s="173">
        <v>150735.53351548137</v>
      </c>
      <c r="J2781" s="168">
        <f>IFERROR(MIN('MP Calculations'!$E$30/I2781,1),"-")</f>
        <v>0.24630200300931615</v>
      </c>
      <c r="K2781" s="12"/>
      <c r="L2781" s="159">
        <v>73.961671999999993</v>
      </c>
      <c r="M2781" s="187" t="s">
        <v>280</v>
      </c>
      <c r="N2781" s="272">
        <v>192.78728599999999</v>
      </c>
      <c r="O2781" s="186">
        <f t="shared" si="136"/>
        <v>14258.870012902191</v>
      </c>
      <c r="P2781" s="186">
        <f t="shared" si="137"/>
        <v>3511.9882448272833</v>
      </c>
      <c r="Q2781" s="215">
        <f>IF(P2781="-",0,P2781/(1+'General inputs'!$H$30)^'MP Calculations'!$C$40)</f>
        <v>7801.1408759264723</v>
      </c>
    </row>
    <row r="2782" spans="3:17">
      <c r="C2782" s="159"/>
      <c r="D2782" s="165" t="s">
        <v>278</v>
      </c>
      <c r="E2782" s="162">
        <v>32854</v>
      </c>
      <c r="F2782" s="166" t="str">
        <f t="shared" si="135"/>
        <v>Date check - OK</v>
      </c>
      <c r="G2782" s="68"/>
      <c r="H2782" s="162" t="s">
        <v>279</v>
      </c>
      <c r="I2782" s="173">
        <v>150735.53351548137</v>
      </c>
      <c r="J2782" s="168">
        <f>IFERROR(MIN('MP Calculations'!$E$30/I2782,1),"-")</f>
        <v>0.24630200300931615</v>
      </c>
      <c r="K2782" s="12"/>
      <c r="L2782" s="159">
        <v>22.205659000000001</v>
      </c>
      <c r="M2782" s="187" t="s">
        <v>280</v>
      </c>
      <c r="N2782" s="272">
        <v>192.78728599999999</v>
      </c>
      <c r="O2782" s="186">
        <f t="shared" si="136"/>
        <v>4280.9687324514744</v>
      </c>
      <c r="P2782" s="186">
        <f t="shared" si="137"/>
        <v>1054.4111736230514</v>
      </c>
      <c r="Q2782" s="215">
        <f>IF(P2782="-",0,P2782/(1+'General inputs'!$H$30)^'MP Calculations'!$C$40)</f>
        <v>2342.1519473192084</v>
      </c>
    </row>
    <row r="2783" spans="3:17">
      <c r="C2783" s="159"/>
      <c r="D2783" s="165" t="s">
        <v>289</v>
      </c>
      <c r="E2783" s="162">
        <v>32874</v>
      </c>
      <c r="F2783" s="166" t="str">
        <f t="shared" si="135"/>
        <v>Date check - OK</v>
      </c>
      <c r="G2783" s="68"/>
      <c r="H2783" s="162" t="s">
        <v>279</v>
      </c>
      <c r="I2783" s="173">
        <v>150735.53351548137</v>
      </c>
      <c r="J2783" s="168">
        <f>IFERROR(MIN('MP Calculations'!$E$30/I2783,1),"-")</f>
        <v>0.24630200300931615</v>
      </c>
      <c r="K2783" s="12"/>
      <c r="L2783" s="159">
        <v>18.290327000000001</v>
      </c>
      <c r="M2783" s="187" t="s">
        <v>280</v>
      </c>
      <c r="N2783" s="272">
        <v>315.45229399999999</v>
      </c>
      <c r="O2783" s="186">
        <f t="shared" si="136"/>
        <v>5769.7256101601379</v>
      </c>
      <c r="P2783" s="186">
        <f t="shared" si="137"/>
        <v>1421.0949745965906</v>
      </c>
      <c r="Q2783" s="215">
        <f>IF(P2783="-",0,P2783/(1+'General inputs'!$H$30)^'MP Calculations'!$C$40)</f>
        <v>3156.6626429424064</v>
      </c>
    </row>
    <row r="2784" spans="3:17">
      <c r="C2784" s="159"/>
      <c r="D2784" s="165" t="s">
        <v>281</v>
      </c>
      <c r="E2784" s="162">
        <v>32997</v>
      </c>
      <c r="F2784" s="166" t="str">
        <f t="shared" si="135"/>
        <v>Date check - OK</v>
      </c>
      <c r="G2784" s="68"/>
      <c r="H2784" s="162" t="s">
        <v>279</v>
      </c>
      <c r="I2784" s="173">
        <v>150735.53351548137</v>
      </c>
      <c r="J2784" s="168">
        <f>IFERROR(MIN('MP Calculations'!$E$30/I2784,1),"-")</f>
        <v>0.24630200300931615</v>
      </c>
      <c r="K2784" s="12"/>
      <c r="L2784" s="159">
        <v>37.239654000000002</v>
      </c>
      <c r="M2784" s="187" t="s">
        <v>280</v>
      </c>
      <c r="N2784" s="272">
        <v>421.28581700000001</v>
      </c>
      <c r="O2784" s="186">
        <f t="shared" si="136"/>
        <v>15688.538060187318</v>
      </c>
      <c r="P2784" s="186">
        <f t="shared" si="137"/>
        <v>3864.1183485120278</v>
      </c>
      <c r="Q2784" s="215">
        <f>IF(P2784="-",0,P2784/(1+'General inputs'!$H$30)^'MP Calculations'!$C$40)</f>
        <v>8583.3236037716742</v>
      </c>
    </row>
    <row r="2785" spans="3:17">
      <c r="C2785" s="159"/>
      <c r="D2785" s="165" t="s">
        <v>278</v>
      </c>
      <c r="E2785" s="162">
        <v>33074</v>
      </c>
      <c r="F2785" s="166" t="str">
        <f t="shared" si="135"/>
        <v>Date check - OK</v>
      </c>
      <c r="G2785" s="68"/>
      <c r="H2785" s="162" t="s">
        <v>279</v>
      </c>
      <c r="I2785" s="173">
        <v>150735.53351548137</v>
      </c>
      <c r="J2785" s="168">
        <f>IFERROR(MIN('MP Calculations'!$E$30/I2785,1),"-")</f>
        <v>0.24630200300931615</v>
      </c>
      <c r="K2785" s="12"/>
      <c r="L2785" s="159">
        <v>19.802426000000001</v>
      </c>
      <c r="M2785" s="187" t="s">
        <v>280</v>
      </c>
      <c r="N2785" s="272">
        <v>192.78728599999999</v>
      </c>
      <c r="O2785" s="186">
        <f t="shared" si="136"/>
        <v>3817.6559647558361</v>
      </c>
      <c r="P2785" s="186">
        <f t="shared" si="137"/>
        <v>940.29631091982571</v>
      </c>
      <c r="Q2785" s="215">
        <f>IF(P2785="-",0,P2785/(1+'General inputs'!$H$30)^'MP Calculations'!$C$40)</f>
        <v>2088.6698574243856</v>
      </c>
    </row>
    <row r="2786" spans="3:17">
      <c r="C2786" s="159"/>
      <c r="D2786" s="165" t="s">
        <v>278</v>
      </c>
      <c r="E2786" s="162">
        <v>33074</v>
      </c>
      <c r="F2786" s="166" t="str">
        <f t="shared" si="135"/>
        <v>Date check - OK</v>
      </c>
      <c r="G2786" s="68"/>
      <c r="H2786" s="162" t="s">
        <v>279</v>
      </c>
      <c r="I2786" s="173">
        <v>150735.53351548137</v>
      </c>
      <c r="J2786" s="168">
        <f>IFERROR(MIN('MP Calculations'!$E$30/I2786,1),"-")</f>
        <v>0.24630200300931615</v>
      </c>
      <c r="K2786" s="12"/>
      <c r="L2786" s="159">
        <v>0.39988099999999999</v>
      </c>
      <c r="M2786" s="187" t="s">
        <v>280</v>
      </c>
      <c r="N2786" s="272">
        <v>192.78728599999999</v>
      </c>
      <c r="O2786" s="186">
        <f t="shared" si="136"/>
        <v>77.091972712965998</v>
      </c>
      <c r="P2786" s="186">
        <f t="shared" si="137"/>
        <v>18.987907295143071</v>
      </c>
      <c r="Q2786" s="215">
        <f>IF(P2786="-",0,P2786/(1+'General inputs'!$H$30)^'MP Calculations'!$C$40)</f>
        <v>42.177629713486652</v>
      </c>
    </row>
    <row r="2787" spans="3:17">
      <c r="C2787" s="159"/>
      <c r="D2787" s="165" t="s">
        <v>278</v>
      </c>
      <c r="E2787" s="162">
        <v>33074</v>
      </c>
      <c r="F2787" s="166" t="str">
        <f t="shared" si="135"/>
        <v>Date check - OK</v>
      </c>
      <c r="G2787" s="68"/>
      <c r="H2787" s="162" t="s">
        <v>279</v>
      </c>
      <c r="I2787" s="173">
        <v>150735.53351548137</v>
      </c>
      <c r="J2787" s="168">
        <f>IFERROR(MIN('MP Calculations'!$E$30/I2787,1),"-")</f>
        <v>0.24630200300931615</v>
      </c>
      <c r="K2787" s="12"/>
      <c r="L2787" s="159">
        <v>66.389466999999996</v>
      </c>
      <c r="M2787" s="187" t="s">
        <v>280</v>
      </c>
      <c r="N2787" s="272">
        <v>192.78728599999999</v>
      </c>
      <c r="O2787" s="186">
        <f t="shared" si="136"/>
        <v>12799.045161916561</v>
      </c>
      <c r="P2787" s="186">
        <f t="shared" si="137"/>
        <v>3152.4304599867464</v>
      </c>
      <c r="Q2787" s="215">
        <f>IF(P2787="-",0,P2787/(1+'General inputs'!$H$30)^'MP Calculations'!$C$40)</f>
        <v>7002.4591215930277</v>
      </c>
    </row>
    <row r="2788" spans="3:17">
      <c r="C2788" s="159"/>
      <c r="D2788" s="165" t="s">
        <v>278</v>
      </c>
      <c r="E2788" s="162">
        <v>33074</v>
      </c>
      <c r="F2788" s="166" t="str">
        <f t="shared" si="135"/>
        <v>Date check - OK</v>
      </c>
      <c r="G2788" s="68"/>
      <c r="H2788" s="162" t="s">
        <v>279</v>
      </c>
      <c r="I2788" s="173">
        <v>150735.53351548137</v>
      </c>
      <c r="J2788" s="168">
        <f>IFERROR(MIN('MP Calculations'!$E$30/I2788,1),"-")</f>
        <v>0.24630200300931615</v>
      </c>
      <c r="K2788" s="12"/>
      <c r="L2788" s="159">
        <v>31.494669999999999</v>
      </c>
      <c r="M2788" s="187" t="s">
        <v>280</v>
      </c>
      <c r="N2788" s="272">
        <v>192.78728599999999</v>
      </c>
      <c r="O2788" s="186">
        <f t="shared" si="136"/>
        <v>6071.77195276562</v>
      </c>
      <c r="P2788" s="186">
        <f t="shared" si="137"/>
        <v>1495.4895937819592</v>
      </c>
      <c r="Q2788" s="215">
        <f>IF(P2788="-",0,P2788/(1+'General inputs'!$H$30)^'MP Calculations'!$C$40)</f>
        <v>3321.9145926124443</v>
      </c>
    </row>
    <row r="2789" spans="3:17">
      <c r="C2789" s="159"/>
      <c r="D2789" s="165" t="s">
        <v>278</v>
      </c>
      <c r="E2789" s="162">
        <v>33074</v>
      </c>
      <c r="F2789" s="166" t="str">
        <f t="shared" si="135"/>
        <v>Date check - OK</v>
      </c>
      <c r="G2789" s="68"/>
      <c r="H2789" s="162" t="s">
        <v>279</v>
      </c>
      <c r="I2789" s="173">
        <v>150735.53351548137</v>
      </c>
      <c r="J2789" s="168">
        <f>IFERROR(MIN('MP Calculations'!$E$30/I2789,1),"-")</f>
        <v>0.24630200300931615</v>
      </c>
      <c r="K2789" s="12"/>
      <c r="L2789" s="159">
        <v>7.1976620000000002</v>
      </c>
      <c r="M2789" s="187" t="s">
        <v>280</v>
      </c>
      <c r="N2789" s="272">
        <v>192.78728599999999</v>
      </c>
      <c r="O2789" s="186">
        <f t="shared" si="136"/>
        <v>1387.6177225253321</v>
      </c>
      <c r="P2789" s="186">
        <f t="shared" si="137"/>
        <v>341.77302446921476</v>
      </c>
      <c r="Q2789" s="215">
        <f>IF(P2789="-",0,P2789/(1+'General inputs'!$H$30)^'MP Calculations'!$C$40)</f>
        <v>759.17666165392654</v>
      </c>
    </row>
    <row r="2790" spans="3:17">
      <c r="C2790" s="159"/>
      <c r="D2790" s="165" t="s">
        <v>278</v>
      </c>
      <c r="E2790" s="162">
        <v>33074</v>
      </c>
      <c r="F2790" s="166" t="str">
        <f t="shared" si="135"/>
        <v>Date check - OK</v>
      </c>
      <c r="G2790" s="68"/>
      <c r="H2790" s="162" t="s">
        <v>279</v>
      </c>
      <c r="I2790" s="173">
        <v>150735.53351548137</v>
      </c>
      <c r="J2790" s="168">
        <f>IFERROR(MIN('MP Calculations'!$E$30/I2790,1),"-")</f>
        <v>0.24630200300931615</v>
      </c>
      <c r="K2790" s="12"/>
      <c r="L2790" s="159">
        <v>81.890652000000003</v>
      </c>
      <c r="M2790" s="187" t="s">
        <v>280</v>
      </c>
      <c r="N2790" s="272">
        <v>192.78728599999999</v>
      </c>
      <c r="O2790" s="186">
        <f t="shared" si="136"/>
        <v>15787.476547850472</v>
      </c>
      <c r="P2790" s="186">
        <f t="shared" si="137"/>
        <v>3888.4870961981751</v>
      </c>
      <c r="Q2790" s="215">
        <f>IF(P2790="-",0,P2790/(1+'General inputs'!$H$30)^'MP Calculations'!$C$40)</f>
        <v>8637.4536350864255</v>
      </c>
    </row>
    <row r="2791" spans="3:17">
      <c r="C2791" s="159"/>
      <c r="D2791" s="165" t="s">
        <v>278</v>
      </c>
      <c r="E2791" s="162">
        <v>33074</v>
      </c>
      <c r="F2791" s="166" t="str">
        <f t="shared" si="135"/>
        <v>Date check - OK</v>
      </c>
      <c r="G2791" s="68"/>
      <c r="H2791" s="162" t="s">
        <v>279</v>
      </c>
      <c r="I2791" s="173">
        <v>150735.53351548137</v>
      </c>
      <c r="J2791" s="168">
        <f>IFERROR(MIN('MP Calculations'!$E$30/I2791,1),"-")</f>
        <v>0.24630200300931615</v>
      </c>
      <c r="K2791" s="12"/>
      <c r="L2791" s="159">
        <v>0.79932999999999998</v>
      </c>
      <c r="M2791" s="187" t="s">
        <v>280</v>
      </c>
      <c r="N2791" s="272">
        <v>192.78728599999999</v>
      </c>
      <c r="O2791" s="186">
        <f t="shared" si="136"/>
        <v>154.10066131837999</v>
      </c>
      <c r="P2791" s="186">
        <f t="shared" si="137"/>
        <v>37.955301547777239</v>
      </c>
      <c r="Q2791" s="215">
        <f>IF(P2791="-",0,P2791/(1+'General inputs'!$H$30)^'MP Calculations'!$C$40)</f>
        <v>84.309694031177486</v>
      </c>
    </row>
    <row r="2792" spans="3:17">
      <c r="C2792" s="159"/>
      <c r="D2792" s="165" t="s">
        <v>278</v>
      </c>
      <c r="E2792" s="162">
        <v>33074</v>
      </c>
      <c r="F2792" s="166" t="str">
        <f t="shared" si="135"/>
        <v>Date check - OK</v>
      </c>
      <c r="G2792" s="68"/>
      <c r="H2792" s="162" t="s">
        <v>279</v>
      </c>
      <c r="I2792" s="173">
        <v>150735.53351548137</v>
      </c>
      <c r="J2792" s="168">
        <f>IFERROR(MIN('MP Calculations'!$E$30/I2792,1),"-")</f>
        <v>0.24630200300931615</v>
      </c>
      <c r="K2792" s="12"/>
      <c r="L2792" s="159">
        <v>93.932526999999993</v>
      </c>
      <c r="M2792" s="187" t="s">
        <v>280</v>
      </c>
      <c r="N2792" s="272">
        <v>192.78728599999999</v>
      </c>
      <c r="O2792" s="186">
        <f t="shared" si="136"/>
        <v>18108.99694745172</v>
      </c>
      <c r="P2792" s="186">
        <f t="shared" si="137"/>
        <v>4460.2822206469509</v>
      </c>
      <c r="Q2792" s="215">
        <f>IF(P2792="-",0,P2792/(1+'General inputs'!$H$30)^'MP Calculations'!$C$40)</f>
        <v>9907.5758584631112</v>
      </c>
    </row>
    <row r="2793" spans="3:17">
      <c r="C2793" s="159"/>
      <c r="D2793" s="165" t="s">
        <v>289</v>
      </c>
      <c r="E2793" s="162">
        <v>33086</v>
      </c>
      <c r="F2793" s="166" t="str">
        <f t="shared" si="135"/>
        <v>Date check - OK</v>
      </c>
      <c r="G2793" s="68"/>
      <c r="H2793" s="162" t="s">
        <v>279</v>
      </c>
      <c r="I2793" s="173">
        <v>150735.53351548137</v>
      </c>
      <c r="J2793" s="168">
        <f>IFERROR(MIN('MP Calculations'!$E$30/I2793,1),"-")</f>
        <v>0.24630200300931615</v>
      </c>
      <c r="K2793" s="12"/>
      <c r="L2793" s="159">
        <v>1.156091</v>
      </c>
      <c r="M2793" s="187" t="s">
        <v>280</v>
      </c>
      <c r="N2793" s="272">
        <v>315.45229399999999</v>
      </c>
      <c r="O2793" s="186">
        <f t="shared" si="136"/>
        <v>364.69155802275401</v>
      </c>
      <c r="P2793" s="186">
        <f t="shared" si="137"/>
        <v>89.82426122159255</v>
      </c>
      <c r="Q2793" s="215">
        <f>IF(P2793="-",0,P2793/(1+'General inputs'!$H$30)^'MP Calculations'!$C$40)</f>
        <v>199.52564388498521</v>
      </c>
    </row>
    <row r="2794" spans="3:17">
      <c r="C2794" s="159"/>
      <c r="D2794" s="165" t="s">
        <v>281</v>
      </c>
      <c r="E2794" s="162">
        <v>33086</v>
      </c>
      <c r="F2794" s="166" t="str">
        <f t="shared" si="135"/>
        <v>Date check - OK</v>
      </c>
      <c r="G2794" s="68"/>
      <c r="H2794" s="162" t="s">
        <v>279</v>
      </c>
      <c r="I2794" s="173">
        <v>150735.53351548137</v>
      </c>
      <c r="J2794" s="168">
        <f>IFERROR(MIN('MP Calculations'!$E$30/I2794,1),"-")</f>
        <v>0.24630200300931615</v>
      </c>
      <c r="K2794" s="12"/>
      <c r="L2794" s="159">
        <v>0.97064899999999998</v>
      </c>
      <c r="M2794" s="187" t="s">
        <v>280</v>
      </c>
      <c r="N2794" s="272">
        <v>421.28581700000001</v>
      </c>
      <c r="O2794" s="186">
        <f t="shared" si="136"/>
        <v>408.92065698523299</v>
      </c>
      <c r="P2794" s="186">
        <f t="shared" si="137"/>
        <v>100.7179768873484</v>
      </c>
      <c r="Q2794" s="215">
        <f>IF(P2794="-",0,P2794/(1+'General inputs'!$H$30)^'MP Calculations'!$C$40)</f>
        <v>223.72373472313603</v>
      </c>
    </row>
    <row r="2795" spans="3:17">
      <c r="C2795" s="159"/>
      <c r="D2795" s="165" t="s">
        <v>289</v>
      </c>
      <c r="E2795" s="162">
        <v>33086</v>
      </c>
      <c r="F2795" s="166" t="str">
        <f t="shared" si="135"/>
        <v>Date check - OK</v>
      </c>
      <c r="G2795" s="68"/>
      <c r="H2795" s="162" t="s">
        <v>279</v>
      </c>
      <c r="I2795" s="173">
        <v>150735.53351548137</v>
      </c>
      <c r="J2795" s="168">
        <f>IFERROR(MIN('MP Calculations'!$E$30/I2795,1),"-")</f>
        <v>0.24630200300931615</v>
      </c>
      <c r="K2795" s="12"/>
      <c r="L2795" s="159">
        <v>35.993518999999999</v>
      </c>
      <c r="M2795" s="187" t="s">
        <v>280</v>
      </c>
      <c r="N2795" s="272">
        <v>315.45229399999999</v>
      </c>
      <c r="O2795" s="186">
        <f t="shared" si="136"/>
        <v>11354.238137682585</v>
      </c>
      <c r="P2795" s="186">
        <f t="shared" si="137"/>
        <v>2796.5715959559884</v>
      </c>
      <c r="Q2795" s="215">
        <f>IF(P2795="-",0,P2795/(1+'General inputs'!$H$30)^'MP Calculations'!$C$40)</f>
        <v>6211.9937393868204</v>
      </c>
    </row>
    <row r="2796" spans="3:17">
      <c r="C2796" s="159"/>
      <c r="D2796" s="165" t="s">
        <v>281</v>
      </c>
      <c r="E2796" s="162">
        <v>33086</v>
      </c>
      <c r="F2796" s="166" t="str">
        <f t="shared" si="135"/>
        <v>Date check - OK</v>
      </c>
      <c r="G2796" s="68"/>
      <c r="H2796" s="162" t="s">
        <v>279</v>
      </c>
      <c r="I2796" s="173">
        <v>150735.53351548137</v>
      </c>
      <c r="J2796" s="168">
        <f>IFERROR(MIN('MP Calculations'!$E$30/I2796,1),"-")</f>
        <v>0.24630200300931615</v>
      </c>
      <c r="K2796" s="12"/>
      <c r="L2796" s="159">
        <v>3.3008839999999999</v>
      </c>
      <c r="M2796" s="187" t="s">
        <v>280</v>
      </c>
      <c r="N2796" s="272">
        <v>421.28581700000001</v>
      </c>
      <c r="O2796" s="186">
        <f t="shared" si="136"/>
        <v>1390.615612762228</v>
      </c>
      <c r="P2796" s="186">
        <f t="shared" si="137"/>
        <v>342.51141083936432</v>
      </c>
      <c r="Q2796" s="215">
        <f>IF(P2796="-",0,P2796/(1+'General inputs'!$H$30)^'MP Calculations'!$C$40)</f>
        <v>760.81683117980253</v>
      </c>
    </row>
    <row r="2797" spans="3:17">
      <c r="C2797" s="159"/>
      <c r="D2797" s="165" t="s">
        <v>281</v>
      </c>
      <c r="E2797" s="162">
        <v>33086</v>
      </c>
      <c r="F2797" s="166" t="str">
        <f t="shared" si="135"/>
        <v>Date check - OK</v>
      </c>
      <c r="G2797" s="68"/>
      <c r="H2797" s="162" t="s">
        <v>279</v>
      </c>
      <c r="I2797" s="173">
        <v>150735.53351548137</v>
      </c>
      <c r="J2797" s="168">
        <f>IFERROR(MIN('MP Calculations'!$E$30/I2797,1),"-")</f>
        <v>0.24630200300931615</v>
      </c>
      <c r="K2797" s="12"/>
      <c r="L2797" s="159">
        <v>0.61885500000000004</v>
      </c>
      <c r="M2797" s="187" t="s">
        <v>280</v>
      </c>
      <c r="N2797" s="272">
        <v>421.28581700000001</v>
      </c>
      <c r="O2797" s="186">
        <f t="shared" si="136"/>
        <v>260.71483427953501</v>
      </c>
      <c r="P2797" s="186">
        <f t="shared" si="137"/>
        <v>64.2145858972914</v>
      </c>
      <c r="Q2797" s="215">
        <f>IF(P2797="-",0,P2797/(1+'General inputs'!$H$30)^'MP Calculations'!$C$40)</f>
        <v>142.63915365089375</v>
      </c>
    </row>
    <row r="2798" spans="3:17">
      <c r="C2798" s="159"/>
      <c r="D2798" s="165" t="s">
        <v>289</v>
      </c>
      <c r="E2798" s="162">
        <v>33086</v>
      </c>
      <c r="F2798" s="166" t="str">
        <f t="shared" si="135"/>
        <v>Date check - OK</v>
      </c>
      <c r="G2798" s="68"/>
      <c r="H2798" s="162" t="s">
        <v>279</v>
      </c>
      <c r="I2798" s="173">
        <v>150735.53351548137</v>
      </c>
      <c r="J2798" s="168">
        <f>IFERROR(MIN('MP Calculations'!$E$30/I2798,1),"-")</f>
        <v>0.24630200300931615</v>
      </c>
      <c r="K2798" s="12"/>
      <c r="L2798" s="159">
        <v>23.402372</v>
      </c>
      <c r="M2798" s="187" t="s">
        <v>280</v>
      </c>
      <c r="N2798" s="272">
        <v>315.45229399999999</v>
      </c>
      <c r="O2798" s="186">
        <f t="shared" si="136"/>
        <v>7382.3319324413678</v>
      </c>
      <c r="P2798" s="186">
        <f t="shared" si="137"/>
        <v>1818.2831418399444</v>
      </c>
      <c r="Q2798" s="215">
        <f>IF(P2798="-",0,P2798/(1+'General inputs'!$H$30)^'MP Calculations'!$C$40)</f>
        <v>4038.932351982628</v>
      </c>
    </row>
    <row r="2799" spans="3:17">
      <c r="C2799" s="159"/>
      <c r="D2799" s="165" t="s">
        <v>281</v>
      </c>
      <c r="E2799" s="162">
        <v>33086</v>
      </c>
      <c r="F2799" s="166" t="str">
        <f t="shared" si="135"/>
        <v>Date check - OK</v>
      </c>
      <c r="G2799" s="68"/>
      <c r="H2799" s="162" t="s">
        <v>279</v>
      </c>
      <c r="I2799" s="173">
        <v>150735.53351548137</v>
      </c>
      <c r="J2799" s="168">
        <f>IFERROR(MIN('MP Calculations'!$E$30/I2799,1),"-")</f>
        <v>0.24630200300931615</v>
      </c>
      <c r="K2799" s="12"/>
      <c r="L2799" s="159">
        <v>1.1892469999999999</v>
      </c>
      <c r="M2799" s="187" t="s">
        <v>280</v>
      </c>
      <c r="N2799" s="272">
        <v>421.28581700000001</v>
      </c>
      <c r="O2799" s="186">
        <f t="shared" si="136"/>
        <v>501.01289400979897</v>
      </c>
      <c r="P2799" s="186">
        <f t="shared" si="137"/>
        <v>123.40047932810769</v>
      </c>
      <c r="Q2799" s="215">
        <f>IF(P2799="-",0,P2799/(1+'General inputs'!$H$30)^'MP Calculations'!$C$40)</f>
        <v>274.10812801361288</v>
      </c>
    </row>
    <row r="2800" spans="3:17">
      <c r="C2800" s="159"/>
      <c r="D2800" s="165" t="s">
        <v>289</v>
      </c>
      <c r="E2800" s="162">
        <v>33086</v>
      </c>
      <c r="F2800" s="166" t="str">
        <f t="shared" si="135"/>
        <v>Date check - OK</v>
      </c>
      <c r="G2800" s="68"/>
      <c r="H2800" s="162" t="s">
        <v>279</v>
      </c>
      <c r="I2800" s="173">
        <v>150735.53351548137</v>
      </c>
      <c r="J2800" s="168">
        <f>IFERROR(MIN('MP Calculations'!$E$30/I2800,1),"-")</f>
        <v>0.24630200300931615</v>
      </c>
      <c r="K2800" s="12"/>
      <c r="L2800" s="159">
        <v>51.488357999999998</v>
      </c>
      <c r="M2800" s="187" t="s">
        <v>280</v>
      </c>
      <c r="N2800" s="272">
        <v>315.45229399999999</v>
      </c>
      <c r="O2800" s="186">
        <f t="shared" si="136"/>
        <v>16242.120645393252</v>
      </c>
      <c r="P2800" s="186">
        <f t="shared" si="137"/>
        <v>4000.4668480793248</v>
      </c>
      <c r="Q2800" s="215">
        <f>IF(P2800="-",0,P2800/(1+'General inputs'!$H$30)^'MP Calculations'!$C$40)</f>
        <v>8886.1930267864973</v>
      </c>
    </row>
    <row r="2801" spans="3:17">
      <c r="C2801" s="159"/>
      <c r="D2801" s="165" t="s">
        <v>281</v>
      </c>
      <c r="E2801" s="162">
        <v>33086</v>
      </c>
      <c r="F2801" s="166" t="str">
        <f t="shared" si="135"/>
        <v>Date check - OK</v>
      </c>
      <c r="G2801" s="68"/>
      <c r="H2801" s="162" t="s">
        <v>279</v>
      </c>
      <c r="I2801" s="173">
        <v>150735.53351548137</v>
      </c>
      <c r="J2801" s="168">
        <f>IFERROR(MIN('MP Calculations'!$E$30/I2801,1),"-")</f>
        <v>0.24630200300931615</v>
      </c>
      <c r="K2801" s="12"/>
      <c r="L2801" s="159">
        <v>0.85528899999999997</v>
      </c>
      <c r="M2801" s="187" t="s">
        <v>280</v>
      </c>
      <c r="N2801" s="272">
        <v>421.28581700000001</v>
      </c>
      <c r="O2801" s="186">
        <f t="shared" si="136"/>
        <v>360.32112513611298</v>
      </c>
      <c r="P2801" s="186">
        <f t="shared" si="137"/>
        <v>88.74781484759508</v>
      </c>
      <c r="Q2801" s="215">
        <f>IF(P2801="-",0,P2801/(1+'General inputs'!$H$30)^'MP Calculations'!$C$40)</f>
        <v>197.13454538933877</v>
      </c>
    </row>
    <row r="2802" spans="3:17">
      <c r="C2802" s="159"/>
      <c r="D2802" s="165" t="s">
        <v>289</v>
      </c>
      <c r="E2802" s="162">
        <v>33086</v>
      </c>
      <c r="F2802" s="166" t="str">
        <f t="shared" si="135"/>
        <v>Date check - OK</v>
      </c>
      <c r="G2802" s="68"/>
      <c r="H2802" s="162" t="s">
        <v>279</v>
      </c>
      <c r="I2802" s="173">
        <v>150735.53351548137</v>
      </c>
      <c r="J2802" s="168">
        <f>IFERROR(MIN('MP Calculations'!$E$30/I2802,1),"-")</f>
        <v>0.24630200300931615</v>
      </c>
      <c r="K2802" s="12"/>
      <c r="L2802" s="159">
        <v>3.9990589999999999</v>
      </c>
      <c r="M2802" s="187" t="s">
        <v>280</v>
      </c>
      <c r="N2802" s="272">
        <v>315.45229399999999</v>
      </c>
      <c r="O2802" s="186">
        <f t="shared" si="136"/>
        <v>1261.5123353913459</v>
      </c>
      <c r="P2802" s="186">
        <f t="shared" si="137"/>
        <v>310.71301502784871</v>
      </c>
      <c r="Q2802" s="215">
        <f>IF(P2802="-",0,P2802/(1+'General inputs'!$H$30)^'MP Calculations'!$C$40)</f>
        <v>690.18340416891488</v>
      </c>
    </row>
    <row r="2803" spans="3:17">
      <c r="C2803" s="159"/>
      <c r="D2803" s="165" t="s">
        <v>289</v>
      </c>
      <c r="E2803" s="162">
        <v>33086</v>
      </c>
      <c r="F2803" s="166" t="str">
        <f t="shared" si="135"/>
        <v>Date check - OK</v>
      </c>
      <c r="G2803" s="68"/>
      <c r="H2803" s="162" t="s">
        <v>279</v>
      </c>
      <c r="I2803" s="173">
        <v>150735.53351548137</v>
      </c>
      <c r="J2803" s="168">
        <f>IFERROR(MIN('MP Calculations'!$E$30/I2803,1),"-")</f>
        <v>0.24630200300931615</v>
      </c>
      <c r="K2803" s="12"/>
      <c r="L2803" s="159">
        <v>35.116473999999997</v>
      </c>
      <c r="M2803" s="187" t="s">
        <v>280</v>
      </c>
      <c r="N2803" s="272">
        <v>315.45229399999999</v>
      </c>
      <c r="O2803" s="186">
        <f t="shared" si="136"/>
        <v>11077.572280491355</v>
      </c>
      <c r="P2803" s="186">
        <f t="shared" si="137"/>
        <v>2728.428241165499</v>
      </c>
      <c r="Q2803" s="215">
        <f>IF(P2803="-",0,P2803/(1+'General inputs'!$H$30)^'MP Calculations'!$C$40)</f>
        <v>6060.6276545880401</v>
      </c>
    </row>
    <row r="2804" spans="3:17">
      <c r="C2804" s="159"/>
      <c r="D2804" s="165" t="s">
        <v>289</v>
      </c>
      <c r="E2804" s="162">
        <v>33086</v>
      </c>
      <c r="F2804" s="166" t="str">
        <f t="shared" si="135"/>
        <v>Date check - OK</v>
      </c>
      <c r="G2804" s="68"/>
      <c r="H2804" s="162" t="s">
        <v>279</v>
      </c>
      <c r="I2804" s="173">
        <v>150735.53351548137</v>
      </c>
      <c r="J2804" s="168">
        <f>IFERROR(MIN('MP Calculations'!$E$30/I2804,1),"-")</f>
        <v>0.24630200300931615</v>
      </c>
      <c r="K2804" s="12"/>
      <c r="L2804" s="159">
        <v>39.394714999999998</v>
      </c>
      <c r="M2804" s="187" t="s">
        <v>280</v>
      </c>
      <c r="N2804" s="272">
        <v>315.45229399999999</v>
      </c>
      <c r="O2804" s="186">
        <f t="shared" si="136"/>
        <v>12427.153218226209</v>
      </c>
      <c r="P2804" s="186">
        <f t="shared" si="137"/>
        <v>3060.8327293527846</v>
      </c>
      <c r="Q2804" s="215">
        <f>IF(P2804="-",0,P2804/(1+'General inputs'!$H$30)^'MP Calculations'!$C$40)</f>
        <v>6798.9940896006319</v>
      </c>
    </row>
    <row r="2805" spans="3:17">
      <c r="C2805" s="159"/>
      <c r="D2805" s="165" t="s">
        <v>281</v>
      </c>
      <c r="E2805" s="162">
        <v>33086</v>
      </c>
      <c r="F2805" s="166" t="str">
        <f t="shared" si="135"/>
        <v>Date check - OK</v>
      </c>
      <c r="G2805" s="68"/>
      <c r="H2805" s="162" t="s">
        <v>279</v>
      </c>
      <c r="I2805" s="173">
        <v>150735.53351548137</v>
      </c>
      <c r="J2805" s="168">
        <f>IFERROR(MIN('MP Calculations'!$E$30/I2805,1),"-")</f>
        <v>0.24630200300931615</v>
      </c>
      <c r="K2805" s="12"/>
      <c r="L2805" s="159">
        <v>71.088909000000001</v>
      </c>
      <c r="M2805" s="187" t="s">
        <v>280</v>
      </c>
      <c r="N2805" s="272">
        <v>421.28581700000001</v>
      </c>
      <c r="O2805" s="186">
        <f t="shared" si="136"/>
        <v>29948.749107703654</v>
      </c>
      <c r="P2805" s="186">
        <f t="shared" si="137"/>
        <v>7376.4368928508793</v>
      </c>
      <c r="Q2805" s="215">
        <f>IF(P2805="-",0,P2805/(1+'General inputs'!$H$30)^'MP Calculations'!$C$40)</f>
        <v>16385.198170371739</v>
      </c>
    </row>
    <row r="2806" spans="3:17">
      <c r="C2806" s="159"/>
      <c r="D2806" s="165" t="s">
        <v>281</v>
      </c>
      <c r="E2806" s="162">
        <v>33086</v>
      </c>
      <c r="F2806" s="166" t="str">
        <f t="shared" si="135"/>
        <v>Date check - OK</v>
      </c>
      <c r="G2806" s="68"/>
      <c r="H2806" s="162" t="s">
        <v>279</v>
      </c>
      <c r="I2806" s="173">
        <v>150735.53351548137</v>
      </c>
      <c r="J2806" s="168">
        <f>IFERROR(MIN('MP Calculations'!$E$30/I2806,1),"-")</f>
        <v>0.24630200300931615</v>
      </c>
      <c r="K2806" s="12"/>
      <c r="L2806" s="159">
        <v>12.926852</v>
      </c>
      <c r="M2806" s="187" t="s">
        <v>280</v>
      </c>
      <c r="N2806" s="272">
        <v>421.28581700000001</v>
      </c>
      <c r="O2806" s="186">
        <f t="shared" si="136"/>
        <v>5445.8994060580844</v>
      </c>
      <c r="P2806" s="186">
        <f t="shared" si="137"/>
        <v>1341.3359318993514</v>
      </c>
      <c r="Q2806" s="215">
        <f>IF(P2806="-",0,P2806/(1+'General inputs'!$H$30)^'MP Calculations'!$C$40)</f>
        <v>2979.4947583042281</v>
      </c>
    </row>
    <row r="2807" spans="3:17">
      <c r="C2807" s="159"/>
      <c r="D2807" s="165" t="s">
        <v>281</v>
      </c>
      <c r="E2807" s="162">
        <v>33086</v>
      </c>
      <c r="F2807" s="166" t="str">
        <f t="shared" si="135"/>
        <v>Date check - OK</v>
      </c>
      <c r="G2807" s="68"/>
      <c r="H2807" s="162" t="s">
        <v>279</v>
      </c>
      <c r="I2807" s="173">
        <v>150735.53351548137</v>
      </c>
      <c r="J2807" s="168">
        <f>IFERROR(MIN('MP Calculations'!$E$30/I2807,1),"-")</f>
        <v>0.24630200300931615</v>
      </c>
      <c r="K2807" s="12"/>
      <c r="L2807" s="159">
        <v>23.694042</v>
      </c>
      <c r="M2807" s="187" t="s">
        <v>280</v>
      </c>
      <c r="N2807" s="272">
        <v>421.28581700000001</v>
      </c>
      <c r="O2807" s="186">
        <f t="shared" si="136"/>
        <v>9981.9638420023148</v>
      </c>
      <c r="P2807" s="186">
        <f t="shared" si="137"/>
        <v>2458.5776882517393</v>
      </c>
      <c r="Q2807" s="215">
        <f>IF(P2807="-",0,P2807/(1+'General inputs'!$H$30)^'MP Calculations'!$C$40)</f>
        <v>5461.2115882536782</v>
      </c>
    </row>
    <row r="2808" spans="3:17">
      <c r="C2808" s="159"/>
      <c r="D2808" s="165" t="s">
        <v>281</v>
      </c>
      <c r="E2808" s="162">
        <v>33086</v>
      </c>
      <c r="F2808" s="166" t="str">
        <f t="shared" si="135"/>
        <v>Date check - OK</v>
      </c>
      <c r="G2808" s="68"/>
      <c r="H2808" s="162" t="s">
        <v>279</v>
      </c>
      <c r="I2808" s="173">
        <v>150735.53351548137</v>
      </c>
      <c r="J2808" s="168">
        <f>IFERROR(MIN('MP Calculations'!$E$30/I2808,1),"-")</f>
        <v>0.24630200300931615</v>
      </c>
      <c r="K2808" s="12"/>
      <c r="L2808" s="159">
        <v>44.873727000000002</v>
      </c>
      <c r="M2808" s="187" t="s">
        <v>280</v>
      </c>
      <c r="N2808" s="272">
        <v>421.28581700000001</v>
      </c>
      <c r="O2808" s="186">
        <f t="shared" si="136"/>
        <v>18904.664741029959</v>
      </c>
      <c r="P2808" s="186">
        <f t="shared" si="137"/>
        <v>4656.2567919352741</v>
      </c>
      <c r="Q2808" s="215">
        <f>IF(P2808="-",0,P2808/(1+'General inputs'!$H$30)^'MP Calculations'!$C$40)</f>
        <v>10342.892019037188</v>
      </c>
    </row>
    <row r="2809" spans="3:17">
      <c r="C2809" s="159"/>
      <c r="D2809" s="165" t="s">
        <v>281</v>
      </c>
      <c r="E2809" s="162">
        <v>33086</v>
      </c>
      <c r="F2809" s="166" t="str">
        <f t="shared" si="135"/>
        <v>Date check - OK</v>
      </c>
      <c r="G2809" s="68"/>
      <c r="H2809" s="162" t="s">
        <v>279</v>
      </c>
      <c r="I2809" s="173">
        <v>150735.53351548137</v>
      </c>
      <c r="J2809" s="168">
        <f>IFERROR(MIN('MP Calculations'!$E$30/I2809,1),"-")</f>
        <v>0.24630200300931615</v>
      </c>
      <c r="K2809" s="12"/>
      <c r="L2809" s="159">
        <v>16.286241</v>
      </c>
      <c r="M2809" s="187" t="s">
        <v>280</v>
      </c>
      <c r="N2809" s="272">
        <v>421.28581700000001</v>
      </c>
      <c r="O2809" s="186">
        <f t="shared" si="136"/>
        <v>6861.1623455438976</v>
      </c>
      <c r="P2809" s="186">
        <f t="shared" si="137"/>
        <v>1689.9180286795597</v>
      </c>
      <c r="Q2809" s="215">
        <f>IF(P2809="-",0,P2809/(1+'General inputs'!$H$30)^'MP Calculations'!$C$40)</f>
        <v>3753.796337420697</v>
      </c>
    </row>
    <row r="2810" spans="3:17">
      <c r="C2810" s="159"/>
      <c r="D2810" s="165" t="s">
        <v>281</v>
      </c>
      <c r="E2810" s="162">
        <v>33086</v>
      </c>
      <c r="F2810" s="166" t="str">
        <f t="shared" si="135"/>
        <v>Date check - OK</v>
      </c>
      <c r="G2810" s="68"/>
      <c r="H2810" s="162" t="s">
        <v>279</v>
      </c>
      <c r="I2810" s="173">
        <v>150735.53351548137</v>
      </c>
      <c r="J2810" s="168">
        <f>IFERROR(MIN('MP Calculations'!$E$30/I2810,1),"-")</f>
        <v>0.24630200300931615</v>
      </c>
      <c r="K2810" s="12"/>
      <c r="L2810" s="159">
        <v>33.565367000000002</v>
      </c>
      <c r="M2810" s="187" t="s">
        <v>280</v>
      </c>
      <c r="N2810" s="272">
        <v>421.28581700000001</v>
      </c>
      <c r="O2810" s="186">
        <f t="shared" si="136"/>
        <v>14140.613059499839</v>
      </c>
      <c r="P2810" s="186">
        <f t="shared" si="137"/>
        <v>3482.8613203345049</v>
      </c>
      <c r="Q2810" s="215">
        <f>IF(P2810="-",0,P2810/(1+'General inputs'!$H$30)^'MP Calculations'!$C$40)</f>
        <v>7736.4415587845915</v>
      </c>
    </row>
    <row r="2811" spans="3:17">
      <c r="C2811" s="159"/>
      <c r="D2811" s="165" t="s">
        <v>281</v>
      </c>
      <c r="E2811" s="162">
        <v>33086</v>
      </c>
      <c r="F2811" s="166" t="str">
        <f t="shared" si="135"/>
        <v>Date check - OK</v>
      </c>
      <c r="G2811" s="68"/>
      <c r="H2811" s="162" t="s">
        <v>279</v>
      </c>
      <c r="I2811" s="173">
        <v>150735.53351548137</v>
      </c>
      <c r="J2811" s="168">
        <f>IFERROR(MIN('MP Calculations'!$E$30/I2811,1),"-")</f>
        <v>0.24630200300931615</v>
      </c>
      <c r="K2811" s="12"/>
      <c r="L2811" s="159">
        <v>7.0248699999999999</v>
      </c>
      <c r="M2811" s="187" t="s">
        <v>280</v>
      </c>
      <c r="N2811" s="272">
        <v>421.28581700000001</v>
      </c>
      <c r="O2811" s="186">
        <f t="shared" si="136"/>
        <v>2959.47809726879</v>
      </c>
      <c r="P2811" s="186">
        <f t="shared" si="137"/>
        <v>728.92538321950269</v>
      </c>
      <c r="Q2811" s="215">
        <f>IF(P2811="-",0,P2811/(1+'General inputs'!$H$30)^'MP Calculations'!$C$40)</f>
        <v>1619.1539396264936</v>
      </c>
    </row>
    <row r="2812" spans="3:17">
      <c r="C2812" s="159"/>
      <c r="D2812" s="165" t="s">
        <v>278</v>
      </c>
      <c r="E2812" s="162">
        <v>33151</v>
      </c>
      <c r="F2812" s="166" t="str">
        <f t="shared" si="135"/>
        <v>Date check - OK</v>
      </c>
      <c r="G2812" s="68"/>
      <c r="H2812" s="162" t="s">
        <v>279</v>
      </c>
      <c r="I2812" s="173">
        <v>150735.53351548137</v>
      </c>
      <c r="J2812" s="168">
        <f>IFERROR(MIN('MP Calculations'!$E$30/I2812,1),"-")</f>
        <v>0.24630200300931615</v>
      </c>
      <c r="K2812" s="12"/>
      <c r="L2812" s="159">
        <v>28.406025</v>
      </c>
      <c r="M2812" s="187" t="s">
        <v>280</v>
      </c>
      <c r="N2812" s="272">
        <v>192.78728599999999</v>
      </c>
      <c r="O2812" s="186">
        <f t="shared" si="136"/>
        <v>5476.3204657981496</v>
      </c>
      <c r="P2812" s="186">
        <f t="shared" si="137"/>
        <v>1348.8286998469955</v>
      </c>
      <c r="Q2812" s="215">
        <f>IF(P2812="-",0,P2812/(1+'General inputs'!$H$30)^'MP Calculations'!$C$40)</f>
        <v>2996.1383613676185</v>
      </c>
    </row>
    <row r="2813" spans="3:17">
      <c r="C2813" s="159"/>
      <c r="D2813" s="165" t="s">
        <v>278</v>
      </c>
      <c r="E2813" s="162">
        <v>33228</v>
      </c>
      <c r="F2813" s="166" t="str">
        <f t="shared" si="135"/>
        <v>Date check - OK</v>
      </c>
      <c r="G2813" s="68"/>
      <c r="H2813" s="162" t="s">
        <v>279</v>
      </c>
      <c r="I2813" s="173">
        <v>150735.53351548137</v>
      </c>
      <c r="J2813" s="168">
        <f>IFERROR(MIN('MP Calculations'!$E$30/I2813,1),"-")</f>
        <v>0.24630200300931615</v>
      </c>
      <c r="K2813" s="12"/>
      <c r="L2813" s="159">
        <v>77.482892000000007</v>
      </c>
      <c r="M2813" s="187" t="s">
        <v>280</v>
      </c>
      <c r="N2813" s="272">
        <v>192.78728599999999</v>
      </c>
      <c r="O2813" s="186">
        <f t="shared" si="136"/>
        <v>14937.716460111113</v>
      </c>
      <c r="P2813" s="186">
        <f t="shared" si="137"/>
        <v>3679.1894845105985</v>
      </c>
      <c r="Q2813" s="215">
        <f>IF(P2813="-",0,P2813/(1+'General inputs'!$H$30)^'MP Calculations'!$C$40)</f>
        <v>8172.5431513527201</v>
      </c>
    </row>
    <row r="2814" spans="3:17">
      <c r="C2814" s="159"/>
      <c r="D2814" s="165" t="s">
        <v>278</v>
      </c>
      <c r="E2814" s="162">
        <v>33228</v>
      </c>
      <c r="F2814" s="166" t="str">
        <f t="shared" si="135"/>
        <v>Date check - OK</v>
      </c>
      <c r="G2814" s="68"/>
      <c r="H2814" s="162" t="s">
        <v>279</v>
      </c>
      <c r="I2814" s="173">
        <v>150735.53351548137</v>
      </c>
      <c r="J2814" s="168">
        <f>IFERROR(MIN('MP Calculations'!$E$30/I2814,1),"-")</f>
        <v>0.24630200300931615</v>
      </c>
      <c r="K2814" s="12"/>
      <c r="L2814" s="159">
        <v>32.181634000000003</v>
      </c>
      <c r="M2814" s="187" t="s">
        <v>280</v>
      </c>
      <c r="N2814" s="272">
        <v>192.78728599999999</v>
      </c>
      <c r="O2814" s="186">
        <f t="shared" si="136"/>
        <v>6204.209877905324</v>
      </c>
      <c r="P2814" s="186">
        <f t="shared" si="137"/>
        <v>1528.1093200182661</v>
      </c>
      <c r="Q2814" s="215">
        <f>IF(P2814="-",0,P2814/(1+'General inputs'!$H$30)^'MP Calculations'!$C$40)</f>
        <v>3394.372431865861</v>
      </c>
    </row>
    <row r="2815" spans="3:17">
      <c r="C2815" s="159"/>
      <c r="D2815" s="165" t="s">
        <v>278</v>
      </c>
      <c r="E2815" s="162">
        <v>33228</v>
      </c>
      <c r="F2815" s="166" t="str">
        <f t="shared" si="135"/>
        <v>Date check - OK</v>
      </c>
      <c r="G2815" s="68"/>
      <c r="H2815" s="162" t="s">
        <v>279</v>
      </c>
      <c r="I2815" s="173">
        <v>150735.53351548137</v>
      </c>
      <c r="J2815" s="168">
        <f>IFERROR(MIN('MP Calculations'!$E$30/I2815,1),"-")</f>
        <v>0.24630200300931615</v>
      </c>
      <c r="K2815" s="12"/>
      <c r="L2815" s="159">
        <v>4.4986560000000004</v>
      </c>
      <c r="M2815" s="187" t="s">
        <v>280</v>
      </c>
      <c r="N2815" s="272">
        <v>192.78728599999999</v>
      </c>
      <c r="O2815" s="186">
        <f t="shared" si="136"/>
        <v>867.28368088761601</v>
      </c>
      <c r="P2815" s="186">
        <f t="shared" si="137"/>
        <v>213.61370777991237</v>
      </c>
      <c r="Q2815" s="215">
        <f>IF(P2815="-",0,P2815/(1+'General inputs'!$H$30)^'MP Calculations'!$C$40)</f>
        <v>474.49778053059538</v>
      </c>
    </row>
    <row r="2816" spans="3:17">
      <c r="C2816" s="159"/>
      <c r="D2816" s="165" t="s">
        <v>278</v>
      </c>
      <c r="E2816" s="162">
        <v>33228</v>
      </c>
      <c r="F2816" s="166" t="str">
        <f t="shared" si="135"/>
        <v>Date check - OK</v>
      </c>
      <c r="G2816" s="68"/>
      <c r="H2816" s="162" t="s">
        <v>279</v>
      </c>
      <c r="I2816" s="173">
        <v>150735.53351548137</v>
      </c>
      <c r="J2816" s="168">
        <f>IFERROR(MIN('MP Calculations'!$E$30/I2816,1),"-")</f>
        <v>0.24630200300931615</v>
      </c>
      <c r="K2816" s="12"/>
      <c r="L2816" s="159">
        <v>34.659439999999996</v>
      </c>
      <c r="M2816" s="187" t="s">
        <v>280</v>
      </c>
      <c r="N2816" s="272">
        <v>192.78728599999999</v>
      </c>
      <c r="O2816" s="186">
        <f t="shared" si="136"/>
        <v>6681.8993718798392</v>
      </c>
      <c r="P2816" s="186">
        <f t="shared" si="137"/>
        <v>1645.7651992006959</v>
      </c>
      <c r="Q2816" s="215">
        <f>IF(P2816="-",0,P2816/(1+'General inputs'!$H$30)^'MP Calculations'!$C$40)</f>
        <v>3655.7201427344826</v>
      </c>
    </row>
    <row r="2817" spans="3:17">
      <c r="C2817" s="159"/>
      <c r="D2817" s="165" t="s">
        <v>278</v>
      </c>
      <c r="E2817" s="162">
        <v>33228</v>
      </c>
      <c r="F2817" s="166" t="str">
        <f t="shared" si="135"/>
        <v>Date check - OK</v>
      </c>
      <c r="G2817" s="68"/>
      <c r="H2817" s="162" t="s">
        <v>279</v>
      </c>
      <c r="I2817" s="173">
        <v>150735.53351548137</v>
      </c>
      <c r="J2817" s="168">
        <f>IFERROR(MIN('MP Calculations'!$E$30/I2817,1),"-")</f>
        <v>0.24630200300931615</v>
      </c>
      <c r="K2817" s="12"/>
      <c r="L2817" s="159">
        <v>2.1</v>
      </c>
      <c r="M2817" s="187" t="s">
        <v>280</v>
      </c>
      <c r="N2817" s="272">
        <v>192.78728599999999</v>
      </c>
      <c r="O2817" s="186">
        <f t="shared" si="136"/>
        <v>404.85330060000001</v>
      </c>
      <c r="P2817" s="186">
        <f t="shared" si="137"/>
        <v>99.716178862712781</v>
      </c>
      <c r="Q2817" s="215">
        <f>IF(P2817="-",0,P2817/(1+'General inputs'!$H$30)^'MP Calculations'!$C$40)</f>
        <v>221.49845178521105</v>
      </c>
    </row>
    <row r="2818" spans="3:17">
      <c r="C2818" s="159"/>
      <c r="D2818" s="165" t="s">
        <v>278</v>
      </c>
      <c r="E2818" s="162">
        <v>33228</v>
      </c>
      <c r="F2818" s="166" t="str">
        <f t="shared" ref="F2818:F2881" si="138">IF(E2818="","-",IF(OR(E2818&lt;$E$15,E2818&gt;$E$16),"ERROR - date outside of range","Date check - OK"))</f>
        <v>Date check - OK</v>
      </c>
      <c r="G2818" s="68"/>
      <c r="H2818" s="162" t="s">
        <v>279</v>
      </c>
      <c r="I2818" s="173">
        <v>150735.53351548137</v>
      </c>
      <c r="J2818" s="168">
        <f>IFERROR(MIN('MP Calculations'!$E$30/I2818,1),"-")</f>
        <v>0.24630200300931615</v>
      </c>
      <c r="K2818" s="12"/>
      <c r="L2818" s="159">
        <v>0.59973100000000001</v>
      </c>
      <c r="M2818" s="187" t="s">
        <v>280</v>
      </c>
      <c r="N2818" s="272">
        <v>192.78728599999999</v>
      </c>
      <c r="O2818" s="186">
        <f t="shared" ref="O2818:O2881" si="139">IF(N2818="","-",L2818*N2818)</f>
        <v>115.620511820066</v>
      </c>
      <c r="P2818" s="186">
        <f t="shared" ref="P2818:P2881" si="140">IF(O2818="-","-",IF(OR(E2818&lt;$E$15,E2818&gt;$E$16),0,O2818*J2818))</f>
        <v>28.477563650244569</v>
      </c>
      <c r="Q2818" s="215">
        <f>IF(P2818="-",0,P2818/(1+'General inputs'!$H$30)^'MP Calculations'!$C$40)</f>
        <v>63.256899041712565</v>
      </c>
    </row>
    <row r="2819" spans="3:17">
      <c r="C2819" s="159"/>
      <c r="D2819" s="165" t="s">
        <v>278</v>
      </c>
      <c r="E2819" s="162">
        <v>33228</v>
      </c>
      <c r="F2819" s="166" t="str">
        <f t="shared" si="138"/>
        <v>Date check - OK</v>
      </c>
      <c r="G2819" s="68"/>
      <c r="H2819" s="162" t="s">
        <v>279</v>
      </c>
      <c r="I2819" s="173">
        <v>150735.53351548137</v>
      </c>
      <c r="J2819" s="168">
        <f>IFERROR(MIN('MP Calculations'!$E$30/I2819,1),"-")</f>
        <v>0.24630200300931615</v>
      </c>
      <c r="K2819" s="12"/>
      <c r="L2819" s="159">
        <v>11.920524</v>
      </c>
      <c r="M2819" s="187" t="s">
        <v>280</v>
      </c>
      <c r="N2819" s="272">
        <v>192.78728599999999</v>
      </c>
      <c r="O2819" s="186">
        <f t="shared" si="139"/>
        <v>2298.125469657864</v>
      </c>
      <c r="P2819" s="186">
        <f t="shared" si="140"/>
        <v>566.03290634345728</v>
      </c>
      <c r="Q2819" s="215">
        <f>IF(P2819="-",0,P2819/(1+'General inputs'!$H$30)^'MP Calculations'!$C$40)</f>
        <v>1257.3226716516433</v>
      </c>
    </row>
    <row r="2820" spans="3:17">
      <c r="C2820" s="159"/>
      <c r="D2820" s="165" t="s">
        <v>278</v>
      </c>
      <c r="E2820" s="162">
        <v>33262</v>
      </c>
      <c r="F2820" s="166" t="str">
        <f t="shared" si="138"/>
        <v>Date check - OK</v>
      </c>
      <c r="G2820" s="68"/>
      <c r="H2820" s="162" t="s">
        <v>279</v>
      </c>
      <c r="I2820" s="173">
        <v>150735.53351548137</v>
      </c>
      <c r="J2820" s="168">
        <f>IFERROR(MIN('MP Calculations'!$E$30/I2820,1),"-")</f>
        <v>0.24630200300931615</v>
      </c>
      <c r="K2820" s="12"/>
      <c r="L2820" s="159">
        <v>39.027358999999997</v>
      </c>
      <c r="M2820" s="187" t="s">
        <v>280</v>
      </c>
      <c r="N2820" s="272">
        <v>192.78728599999999</v>
      </c>
      <c r="O2820" s="186">
        <f t="shared" si="139"/>
        <v>7523.9786213576735</v>
      </c>
      <c r="P2820" s="186">
        <f t="shared" si="140"/>
        <v>1853.171005039668</v>
      </c>
      <c r="Q2820" s="215">
        <f>IF(P2820="-",0,P2820/(1+'General inputs'!$H$30)^'MP Calculations'!$C$40)</f>
        <v>4116.4283789360097</v>
      </c>
    </row>
    <row r="2821" spans="3:17">
      <c r="C2821" s="159"/>
      <c r="D2821" s="165" t="s">
        <v>278</v>
      </c>
      <c r="E2821" s="162">
        <v>33262</v>
      </c>
      <c r="F2821" s="166" t="str">
        <f t="shared" si="138"/>
        <v>Date check - OK</v>
      </c>
      <c r="G2821" s="68"/>
      <c r="H2821" s="162" t="s">
        <v>279</v>
      </c>
      <c r="I2821" s="173">
        <v>150735.53351548137</v>
      </c>
      <c r="J2821" s="168">
        <f>IFERROR(MIN('MP Calculations'!$E$30/I2821,1),"-")</f>
        <v>0.24630200300931615</v>
      </c>
      <c r="K2821" s="12"/>
      <c r="L2821" s="159">
        <v>30.178529999999999</v>
      </c>
      <c r="M2821" s="187" t="s">
        <v>280</v>
      </c>
      <c r="N2821" s="272">
        <v>192.78728599999999</v>
      </c>
      <c r="O2821" s="186">
        <f t="shared" si="139"/>
        <v>5818.0368941695797</v>
      </c>
      <c r="P2821" s="186">
        <f t="shared" si="140"/>
        <v>1432.9941406160683</v>
      </c>
      <c r="Q2821" s="215">
        <f>IF(P2821="-",0,P2821/(1+'General inputs'!$H$30)^'MP Calculations'!$C$40)</f>
        <v>3183.094129596926</v>
      </c>
    </row>
    <row r="2822" spans="3:17">
      <c r="C2822" s="159"/>
      <c r="D2822" s="165" t="s">
        <v>278</v>
      </c>
      <c r="E2822" s="162">
        <v>33262</v>
      </c>
      <c r="F2822" s="166" t="str">
        <f t="shared" si="138"/>
        <v>Date check - OK</v>
      </c>
      <c r="G2822" s="68"/>
      <c r="H2822" s="162" t="s">
        <v>279</v>
      </c>
      <c r="I2822" s="173">
        <v>150735.53351548137</v>
      </c>
      <c r="J2822" s="168">
        <f>IFERROR(MIN('MP Calculations'!$E$30/I2822,1),"-")</f>
        <v>0.24630200300931615</v>
      </c>
      <c r="K2822" s="12"/>
      <c r="L2822" s="159">
        <v>2.3987050000000001</v>
      </c>
      <c r="M2822" s="187" t="s">
        <v>280</v>
      </c>
      <c r="N2822" s="272">
        <v>192.78728599999999</v>
      </c>
      <c r="O2822" s="186">
        <f t="shared" si="139"/>
        <v>462.43982686462999</v>
      </c>
      <c r="P2822" s="186">
        <f t="shared" si="140"/>
        <v>113.89985562803973</v>
      </c>
      <c r="Q2822" s="215">
        <f>IF(P2822="-",0,P2822/(1+'General inputs'!$H$30)^'MP Calculations'!$C$40)</f>
        <v>253.00449704259265</v>
      </c>
    </row>
    <row r="2823" spans="3:17">
      <c r="C2823" s="159"/>
      <c r="D2823" s="165" t="s">
        <v>278</v>
      </c>
      <c r="E2823" s="162">
        <v>33262</v>
      </c>
      <c r="F2823" s="166" t="str">
        <f t="shared" si="138"/>
        <v>Date check - OK</v>
      </c>
      <c r="G2823" s="68"/>
      <c r="H2823" s="162" t="s">
        <v>279</v>
      </c>
      <c r="I2823" s="173">
        <v>150735.53351548137</v>
      </c>
      <c r="J2823" s="168">
        <f>IFERROR(MIN('MP Calculations'!$E$30/I2823,1),"-")</f>
        <v>0.24630200300931615</v>
      </c>
      <c r="K2823" s="12"/>
      <c r="L2823" s="159">
        <v>3.8298350000000001</v>
      </c>
      <c r="M2823" s="187" t="s">
        <v>280</v>
      </c>
      <c r="N2823" s="272">
        <v>192.78728599999999</v>
      </c>
      <c r="O2823" s="186">
        <f t="shared" si="139"/>
        <v>738.34349547781005</v>
      </c>
      <c r="P2823" s="186">
        <f t="shared" si="140"/>
        <v>181.85548184508457</v>
      </c>
      <c r="Q2823" s="215">
        <f>IF(P2823="-",0,P2823/(1+'General inputs'!$H$30)^'MP Calculations'!$C$40)</f>
        <v>403.95358242514936</v>
      </c>
    </row>
    <row r="2824" spans="3:17">
      <c r="C2824" s="159"/>
      <c r="D2824" s="165" t="s">
        <v>278</v>
      </c>
      <c r="E2824" s="162">
        <v>33262</v>
      </c>
      <c r="F2824" s="166" t="str">
        <f t="shared" si="138"/>
        <v>Date check - OK</v>
      </c>
      <c r="G2824" s="68"/>
      <c r="H2824" s="162" t="s">
        <v>279</v>
      </c>
      <c r="I2824" s="173">
        <v>150735.53351548137</v>
      </c>
      <c r="J2824" s="168">
        <f>IFERROR(MIN('MP Calculations'!$E$30/I2824,1),"-")</f>
        <v>0.24630200300931615</v>
      </c>
      <c r="K2824" s="12"/>
      <c r="L2824" s="159">
        <v>14.302958</v>
      </c>
      <c r="M2824" s="187" t="s">
        <v>280</v>
      </c>
      <c r="N2824" s="272">
        <v>192.78728599999999</v>
      </c>
      <c r="O2824" s="186">
        <f t="shared" si="139"/>
        <v>2757.4284545919882</v>
      </c>
      <c r="P2824" s="186">
        <f t="shared" si="140"/>
        <v>679.16015152088983</v>
      </c>
      <c r="Q2824" s="215">
        <f>IF(P2824="-",0,P2824/(1+'General inputs'!$H$30)^'MP Calculations'!$C$40)</f>
        <v>1508.6109775947136</v>
      </c>
    </row>
    <row r="2825" spans="3:17">
      <c r="C2825" s="159"/>
      <c r="D2825" s="165" t="s">
        <v>278</v>
      </c>
      <c r="E2825" s="162">
        <v>33262</v>
      </c>
      <c r="F2825" s="166" t="str">
        <f t="shared" si="138"/>
        <v>Date check - OK</v>
      </c>
      <c r="G2825" s="68"/>
      <c r="H2825" s="162" t="s">
        <v>279</v>
      </c>
      <c r="I2825" s="173">
        <v>150735.53351548137</v>
      </c>
      <c r="J2825" s="168">
        <f>IFERROR(MIN('MP Calculations'!$E$30/I2825,1),"-")</f>
        <v>0.24630200300931615</v>
      </c>
      <c r="K2825" s="12"/>
      <c r="L2825" s="159">
        <v>0.49923499999999998</v>
      </c>
      <c r="M2825" s="187" t="s">
        <v>280</v>
      </c>
      <c r="N2825" s="272">
        <v>192.78728599999999</v>
      </c>
      <c r="O2825" s="186">
        <f t="shared" si="139"/>
        <v>96.246160726209993</v>
      </c>
      <c r="P2825" s="186">
        <f t="shared" si="140"/>
        <v>23.705622168822099</v>
      </c>
      <c r="Q2825" s="215">
        <f>IF(P2825="-",0,P2825/(1+'General inputs'!$H$30)^'MP Calculations'!$C$40)</f>
        <v>52.657037893804677</v>
      </c>
    </row>
    <row r="2826" spans="3:17">
      <c r="C2826" s="159"/>
      <c r="D2826" s="165" t="s">
        <v>278</v>
      </c>
      <c r="E2826" s="162">
        <v>33262</v>
      </c>
      <c r="F2826" s="166" t="str">
        <f t="shared" si="138"/>
        <v>Date check - OK</v>
      </c>
      <c r="G2826" s="68"/>
      <c r="H2826" s="162" t="s">
        <v>279</v>
      </c>
      <c r="I2826" s="173">
        <v>150735.53351548137</v>
      </c>
      <c r="J2826" s="168">
        <f>IFERROR(MIN('MP Calculations'!$E$30/I2826,1),"-")</f>
        <v>0.24630200300931615</v>
      </c>
      <c r="K2826" s="12"/>
      <c r="L2826" s="159">
        <v>3.9451550000000002</v>
      </c>
      <c r="M2826" s="187" t="s">
        <v>280</v>
      </c>
      <c r="N2826" s="272">
        <v>192.78728599999999</v>
      </c>
      <c r="O2826" s="186">
        <f t="shared" si="139"/>
        <v>760.57572529932997</v>
      </c>
      <c r="P2826" s="186">
        <f t="shared" si="140"/>
        <v>187.33132458148839</v>
      </c>
      <c r="Q2826" s="215">
        <f>IF(P2826="-",0,P2826/(1+'General inputs'!$H$30)^'MP Calculations'!$C$40)</f>
        <v>416.11701169175439</v>
      </c>
    </row>
    <row r="2827" spans="3:17">
      <c r="C2827" s="159"/>
      <c r="D2827" s="165" t="s">
        <v>278</v>
      </c>
      <c r="E2827" s="162">
        <v>33262</v>
      </c>
      <c r="F2827" s="166" t="str">
        <f t="shared" si="138"/>
        <v>Date check - OK</v>
      </c>
      <c r="G2827" s="68"/>
      <c r="H2827" s="162" t="s">
        <v>279</v>
      </c>
      <c r="I2827" s="173">
        <v>150735.53351548137</v>
      </c>
      <c r="J2827" s="168">
        <f>IFERROR(MIN('MP Calculations'!$E$30/I2827,1),"-")</f>
        <v>0.24630200300931615</v>
      </c>
      <c r="K2827" s="12"/>
      <c r="L2827" s="159">
        <v>1.016311</v>
      </c>
      <c r="M2827" s="187" t="s">
        <v>280</v>
      </c>
      <c r="N2827" s="272">
        <v>192.78728599999999</v>
      </c>
      <c r="O2827" s="186">
        <f t="shared" si="139"/>
        <v>195.93183942194599</v>
      </c>
      <c r="P2827" s="186">
        <f t="shared" si="140"/>
        <v>48.258404502924989</v>
      </c>
      <c r="Q2827" s="215">
        <f>IF(P2827="-",0,P2827/(1+'General inputs'!$H$30)^'MP Calculations'!$C$40)</f>
        <v>107.19586334870456</v>
      </c>
    </row>
    <row r="2828" spans="3:17">
      <c r="C2828" s="159"/>
      <c r="D2828" s="165" t="s">
        <v>278</v>
      </c>
      <c r="E2828" s="162">
        <v>33262</v>
      </c>
      <c r="F2828" s="166" t="str">
        <f t="shared" si="138"/>
        <v>Date check - OK</v>
      </c>
      <c r="G2828" s="68"/>
      <c r="H2828" s="162" t="s">
        <v>279</v>
      </c>
      <c r="I2828" s="173">
        <v>150735.53351548137</v>
      </c>
      <c r="J2828" s="168">
        <f>IFERROR(MIN('MP Calculations'!$E$30/I2828,1),"-")</f>
        <v>0.24630200300931615</v>
      </c>
      <c r="K2828" s="12"/>
      <c r="L2828" s="159">
        <v>4.2062429999999997</v>
      </c>
      <c r="M2828" s="187" t="s">
        <v>280</v>
      </c>
      <c r="N2828" s="272">
        <v>192.78728599999999</v>
      </c>
      <c r="O2828" s="186">
        <f t="shared" si="139"/>
        <v>810.91017222649793</v>
      </c>
      <c r="P2828" s="186">
        <f t="shared" si="140"/>
        <v>199.72879968001598</v>
      </c>
      <c r="Q2828" s="215">
        <f>IF(P2828="-",0,P2828/(1+'General inputs'!$H$30)^'MP Calculations'!$C$40)</f>
        <v>443.65538682494349</v>
      </c>
    </row>
    <row r="2829" spans="3:17">
      <c r="C2829" s="159"/>
      <c r="D2829" s="165" t="s">
        <v>278</v>
      </c>
      <c r="E2829" s="162">
        <v>33262</v>
      </c>
      <c r="F2829" s="166" t="str">
        <f t="shared" si="138"/>
        <v>Date check - OK</v>
      </c>
      <c r="G2829" s="68"/>
      <c r="H2829" s="162" t="s">
        <v>279</v>
      </c>
      <c r="I2829" s="173">
        <v>150735.53351548137</v>
      </c>
      <c r="J2829" s="168">
        <f>IFERROR(MIN('MP Calculations'!$E$30/I2829,1),"-")</f>
        <v>0.24630200300931615</v>
      </c>
      <c r="K2829" s="12"/>
      <c r="L2829" s="159">
        <v>42.057313999999998</v>
      </c>
      <c r="M2829" s="187" t="s">
        <v>280</v>
      </c>
      <c r="N2829" s="272">
        <v>192.78728599999999</v>
      </c>
      <c r="O2829" s="186">
        <f t="shared" si="139"/>
        <v>8108.1154225098035</v>
      </c>
      <c r="P2829" s="186">
        <f t="shared" si="140"/>
        <v>1997.0450691948922</v>
      </c>
      <c r="Q2829" s="215">
        <f>IF(P2829="-",0,P2829/(1+'General inputs'!$H$30)^'MP Calculations'!$C$40)</f>
        <v>4436.0142558307043</v>
      </c>
    </row>
    <row r="2830" spans="3:17">
      <c r="C2830" s="159"/>
      <c r="D2830" s="165" t="s">
        <v>278</v>
      </c>
      <c r="E2830" s="162">
        <v>33262</v>
      </c>
      <c r="F2830" s="166" t="str">
        <f t="shared" si="138"/>
        <v>Date check - OK</v>
      </c>
      <c r="G2830" s="68"/>
      <c r="H2830" s="162" t="s">
        <v>279</v>
      </c>
      <c r="I2830" s="173">
        <v>150735.53351548137</v>
      </c>
      <c r="J2830" s="168">
        <f>IFERROR(MIN('MP Calculations'!$E$30/I2830,1),"-")</f>
        <v>0.24630200300931615</v>
      </c>
      <c r="K2830" s="12"/>
      <c r="L2830" s="159">
        <v>0.99974200000000002</v>
      </c>
      <c r="M2830" s="187" t="s">
        <v>280</v>
      </c>
      <c r="N2830" s="272">
        <v>192.78728599999999</v>
      </c>
      <c r="O2830" s="186">
        <f t="shared" si="139"/>
        <v>192.73754688021199</v>
      </c>
      <c r="P2830" s="186">
        <f t="shared" si="140"/>
        <v>47.47164385169819</v>
      </c>
      <c r="Q2830" s="215">
        <f>IF(P2830="-",0,P2830/(1+'General inputs'!$H$30)^'MP Calculations'!$C$40)</f>
        <v>105.44824056411926</v>
      </c>
    </row>
    <row r="2831" spans="3:17">
      <c r="C2831" s="159"/>
      <c r="D2831" s="165" t="s">
        <v>278</v>
      </c>
      <c r="E2831" s="162">
        <v>33262</v>
      </c>
      <c r="F2831" s="166" t="str">
        <f t="shared" si="138"/>
        <v>Date check - OK</v>
      </c>
      <c r="G2831" s="68"/>
      <c r="H2831" s="162" t="s">
        <v>279</v>
      </c>
      <c r="I2831" s="173">
        <v>150735.53351548137</v>
      </c>
      <c r="J2831" s="168">
        <f>IFERROR(MIN('MP Calculations'!$E$30/I2831,1),"-")</f>
        <v>0.24630200300931615</v>
      </c>
      <c r="K2831" s="12"/>
      <c r="L2831" s="159">
        <v>7.200615</v>
      </c>
      <c r="M2831" s="187" t="s">
        <v>280</v>
      </c>
      <c r="N2831" s="272">
        <v>192.78728599999999</v>
      </c>
      <c r="O2831" s="186">
        <f t="shared" si="139"/>
        <v>1388.18702338089</v>
      </c>
      <c r="P2831" s="186">
        <f t="shared" si="140"/>
        <v>341.91324441025358</v>
      </c>
      <c r="Q2831" s="215">
        <f>IF(P2831="-",0,P2831/(1+'General inputs'!$H$30)^'MP Calculations'!$C$40)</f>
        <v>759.48813066731771</v>
      </c>
    </row>
    <row r="2832" spans="3:17">
      <c r="C2832" s="159"/>
      <c r="D2832" s="165" t="s">
        <v>278</v>
      </c>
      <c r="E2832" s="162">
        <v>33262</v>
      </c>
      <c r="F2832" s="166" t="str">
        <f t="shared" si="138"/>
        <v>Date check - OK</v>
      </c>
      <c r="G2832" s="68"/>
      <c r="H2832" s="162" t="s">
        <v>279</v>
      </c>
      <c r="I2832" s="173">
        <v>150735.53351548137</v>
      </c>
      <c r="J2832" s="168">
        <f>IFERROR(MIN('MP Calculations'!$E$30/I2832,1),"-")</f>
        <v>0.24630200300931615</v>
      </c>
      <c r="K2832" s="12"/>
      <c r="L2832" s="159">
        <v>19.896476</v>
      </c>
      <c r="M2832" s="187" t="s">
        <v>280</v>
      </c>
      <c r="N2832" s="272">
        <v>192.78728599999999</v>
      </c>
      <c r="O2832" s="186">
        <f t="shared" si="139"/>
        <v>3835.7876090041359</v>
      </c>
      <c r="P2832" s="186">
        <f t="shared" si="140"/>
        <v>944.76217121603429</v>
      </c>
      <c r="Q2832" s="215">
        <f>IF(P2832="-",0,P2832/(1+'General inputs'!$H$30)^'MP Calculations'!$C$40)</f>
        <v>2098.5898238007658</v>
      </c>
    </row>
    <row r="2833" spans="3:17">
      <c r="C2833" s="159"/>
      <c r="D2833" s="165" t="s">
        <v>278</v>
      </c>
      <c r="E2833" s="162">
        <v>33262</v>
      </c>
      <c r="F2833" s="166" t="str">
        <f t="shared" si="138"/>
        <v>Date check - OK</v>
      </c>
      <c r="G2833" s="68"/>
      <c r="H2833" s="162" t="s">
        <v>279</v>
      </c>
      <c r="I2833" s="173">
        <v>150735.53351548137</v>
      </c>
      <c r="J2833" s="168">
        <f>IFERROR(MIN('MP Calculations'!$E$30/I2833,1),"-")</f>
        <v>0.24630200300931615</v>
      </c>
      <c r="K2833" s="12"/>
      <c r="L2833" s="159">
        <v>18.591031000000001</v>
      </c>
      <c r="M2833" s="187" t="s">
        <v>280</v>
      </c>
      <c r="N2833" s="272">
        <v>192.78728599999999</v>
      </c>
      <c r="O2833" s="186">
        <f t="shared" si="139"/>
        <v>3584.114410431866</v>
      </c>
      <c r="P2833" s="186">
        <f t="shared" si="140"/>
        <v>882.77455830392284</v>
      </c>
      <c r="Q2833" s="215">
        <f>IF(P2833="-",0,P2833/(1+'General inputs'!$H$30)^'MP Calculations'!$C$40)</f>
        <v>1960.8974207575541</v>
      </c>
    </row>
    <row r="2834" spans="3:17">
      <c r="C2834" s="159"/>
      <c r="D2834" s="165" t="s">
        <v>278</v>
      </c>
      <c r="E2834" s="162">
        <v>33262</v>
      </c>
      <c r="F2834" s="166" t="str">
        <f t="shared" si="138"/>
        <v>Date check - OK</v>
      </c>
      <c r="G2834" s="68"/>
      <c r="H2834" s="162" t="s">
        <v>279</v>
      </c>
      <c r="I2834" s="173">
        <v>150735.53351548137</v>
      </c>
      <c r="J2834" s="168">
        <f>IFERROR(MIN('MP Calculations'!$E$30/I2834,1),"-")</f>
        <v>0.24630200300931615</v>
      </c>
      <c r="K2834" s="12"/>
      <c r="L2834" s="159">
        <v>34.000027000000003</v>
      </c>
      <c r="M2834" s="187" t="s">
        <v>280</v>
      </c>
      <c r="N2834" s="272">
        <v>192.78728599999999</v>
      </c>
      <c r="O2834" s="186">
        <f t="shared" si="139"/>
        <v>6554.7729292567228</v>
      </c>
      <c r="P2834" s="186">
        <f t="shared" si="140"/>
        <v>1614.4537017471735</v>
      </c>
      <c r="Q2834" s="215">
        <f>IF(P2834="-",0,P2834/(1+'General inputs'!$H$30)^'MP Calculations'!$C$40)</f>
        <v>3586.1682576930352</v>
      </c>
    </row>
    <row r="2835" spans="3:17">
      <c r="C2835" s="159"/>
      <c r="D2835" s="165" t="s">
        <v>278</v>
      </c>
      <c r="E2835" s="162">
        <v>33262</v>
      </c>
      <c r="F2835" s="166" t="str">
        <f t="shared" si="138"/>
        <v>Date check - OK</v>
      </c>
      <c r="G2835" s="68"/>
      <c r="H2835" s="162" t="s">
        <v>279</v>
      </c>
      <c r="I2835" s="173">
        <v>150735.53351548137</v>
      </c>
      <c r="J2835" s="168">
        <f>IFERROR(MIN('MP Calculations'!$E$30/I2835,1),"-")</f>
        <v>0.24630200300931615</v>
      </c>
      <c r="K2835" s="12"/>
      <c r="L2835" s="159">
        <v>38.121946000000001</v>
      </c>
      <c r="M2835" s="187" t="s">
        <v>280</v>
      </c>
      <c r="N2835" s="272">
        <v>192.78728599999999</v>
      </c>
      <c r="O2835" s="186">
        <f t="shared" si="139"/>
        <v>7349.426506378556</v>
      </c>
      <c r="P2835" s="186">
        <f t="shared" si="140"/>
        <v>1810.178469490799</v>
      </c>
      <c r="Q2835" s="215">
        <f>IF(P2835="-",0,P2835/(1+'General inputs'!$H$30)^'MP Calculations'!$C$40)</f>
        <v>4020.929532399723</v>
      </c>
    </row>
    <row r="2836" spans="3:17">
      <c r="C2836" s="159"/>
      <c r="D2836" s="165" t="s">
        <v>278</v>
      </c>
      <c r="E2836" s="162">
        <v>33262</v>
      </c>
      <c r="F2836" s="166" t="str">
        <f t="shared" si="138"/>
        <v>Date check - OK</v>
      </c>
      <c r="G2836" s="68"/>
      <c r="H2836" s="162" t="s">
        <v>279</v>
      </c>
      <c r="I2836" s="173">
        <v>150735.53351548137</v>
      </c>
      <c r="J2836" s="168">
        <f>IFERROR(MIN('MP Calculations'!$E$30/I2836,1),"-")</f>
        <v>0.24630200300931615</v>
      </c>
      <c r="K2836" s="12"/>
      <c r="L2836" s="159">
        <v>18.705853000000001</v>
      </c>
      <c r="M2836" s="187" t="s">
        <v>280</v>
      </c>
      <c r="N2836" s="272">
        <v>192.78728599999999</v>
      </c>
      <c r="O2836" s="186">
        <f t="shared" si="139"/>
        <v>3606.2506321849582</v>
      </c>
      <c r="P2836" s="186">
        <f t="shared" si="140"/>
        <v>888.2267540607678</v>
      </c>
      <c r="Q2836" s="215">
        <f>IF(P2836="-",0,P2836/(1+'General inputs'!$H$30)^'MP Calculations'!$C$40)</f>
        <v>1973.0083232484501</v>
      </c>
    </row>
    <row r="2837" spans="3:17">
      <c r="C2837" s="159"/>
      <c r="D2837" s="165" t="s">
        <v>278</v>
      </c>
      <c r="E2837" s="162">
        <v>33262</v>
      </c>
      <c r="F2837" s="166" t="str">
        <f t="shared" si="138"/>
        <v>Date check - OK</v>
      </c>
      <c r="G2837" s="68"/>
      <c r="H2837" s="162" t="s">
        <v>279</v>
      </c>
      <c r="I2837" s="173">
        <v>150735.53351548137</v>
      </c>
      <c r="J2837" s="168">
        <f>IFERROR(MIN('MP Calculations'!$E$30/I2837,1),"-")</f>
        <v>0.24630200300931615</v>
      </c>
      <c r="K2837" s="12"/>
      <c r="L2837" s="159">
        <v>2.4999889999999998</v>
      </c>
      <c r="M2837" s="187" t="s">
        <v>280</v>
      </c>
      <c r="N2837" s="272">
        <v>192.78728599999999</v>
      </c>
      <c r="O2837" s="186">
        <f t="shared" si="139"/>
        <v>481.96609433985395</v>
      </c>
      <c r="P2837" s="186">
        <f t="shared" si="140"/>
        <v>118.70921441848306</v>
      </c>
      <c r="Q2837" s="215">
        <f>IF(P2837="-",0,P2837/(1+'General inputs'!$H$30)^'MP Calculations'!$C$40)</f>
        <v>263.68747284764657</v>
      </c>
    </row>
    <row r="2838" spans="3:17">
      <c r="C2838" s="159"/>
      <c r="D2838" s="165" t="s">
        <v>278</v>
      </c>
      <c r="E2838" s="162">
        <v>33281</v>
      </c>
      <c r="F2838" s="166" t="str">
        <f t="shared" si="138"/>
        <v>Date check - OK</v>
      </c>
      <c r="G2838" s="68"/>
      <c r="H2838" s="162" t="s">
        <v>279</v>
      </c>
      <c r="I2838" s="173">
        <v>150735.53351548137</v>
      </c>
      <c r="J2838" s="168">
        <f>IFERROR(MIN('MP Calculations'!$E$30/I2838,1),"-")</f>
        <v>0.24630200300931615</v>
      </c>
      <c r="K2838" s="12"/>
      <c r="L2838" s="159">
        <v>0.80586800000000003</v>
      </c>
      <c r="M2838" s="187" t="s">
        <v>280</v>
      </c>
      <c r="N2838" s="272">
        <v>192.78728599999999</v>
      </c>
      <c r="O2838" s="186">
        <f t="shared" si="139"/>
        <v>155.36110459424799</v>
      </c>
      <c r="P2838" s="186">
        <f t="shared" si="140"/>
        <v>38.265751251303151</v>
      </c>
      <c r="Q2838" s="215">
        <f>IF(P2838="-",0,P2838/(1+'General inputs'!$H$30)^'MP Calculations'!$C$40)</f>
        <v>84.99929254440211</v>
      </c>
    </row>
    <row r="2839" spans="3:17">
      <c r="C2839" s="159"/>
      <c r="D2839" s="165" t="s">
        <v>278</v>
      </c>
      <c r="E2839" s="162">
        <v>33281</v>
      </c>
      <c r="F2839" s="166" t="str">
        <f t="shared" si="138"/>
        <v>Date check - OK</v>
      </c>
      <c r="G2839" s="68"/>
      <c r="H2839" s="162" t="s">
        <v>279</v>
      </c>
      <c r="I2839" s="173">
        <v>150735.53351548137</v>
      </c>
      <c r="J2839" s="168">
        <f>IFERROR(MIN('MP Calculations'!$E$30/I2839,1),"-")</f>
        <v>0.24630200300931615</v>
      </c>
      <c r="K2839" s="12"/>
      <c r="L2839" s="159">
        <v>63.427706000000001</v>
      </c>
      <c r="M2839" s="187" t="s">
        <v>280</v>
      </c>
      <c r="N2839" s="272">
        <v>192.78728599999999</v>
      </c>
      <c r="O2839" s="186">
        <f t="shared" si="139"/>
        <v>12228.055296945915</v>
      </c>
      <c r="P2839" s="186">
        <f t="shared" si="140"/>
        <v>3011.7945125464571</v>
      </c>
      <c r="Q2839" s="215">
        <f>IF(P2839="-",0,P2839/(1+'General inputs'!$H$30)^'MP Calculations'!$C$40)</f>
        <v>6690.0660377559707</v>
      </c>
    </row>
    <row r="2840" spans="3:17">
      <c r="C2840" s="159"/>
      <c r="D2840" s="165" t="s">
        <v>278</v>
      </c>
      <c r="E2840" s="162">
        <v>33281</v>
      </c>
      <c r="F2840" s="166" t="str">
        <f t="shared" si="138"/>
        <v>Date check - OK</v>
      </c>
      <c r="G2840" s="68"/>
      <c r="H2840" s="162" t="s">
        <v>279</v>
      </c>
      <c r="I2840" s="173">
        <v>150735.53351548137</v>
      </c>
      <c r="J2840" s="168">
        <f>IFERROR(MIN('MP Calculations'!$E$30/I2840,1),"-")</f>
        <v>0.24630200300931615</v>
      </c>
      <c r="K2840" s="12"/>
      <c r="L2840" s="159">
        <v>26.596876999999999</v>
      </c>
      <c r="M2840" s="187" t="s">
        <v>280</v>
      </c>
      <c r="N2840" s="272">
        <v>192.78728599999999</v>
      </c>
      <c r="O2840" s="186">
        <f t="shared" si="139"/>
        <v>5127.5397329058214</v>
      </c>
      <c r="P2840" s="186">
        <f t="shared" si="140"/>
        <v>1262.9233067245577</v>
      </c>
      <c r="Q2840" s="215">
        <f>IF(P2840="-",0,P2840/(1+'General inputs'!$H$30)^'MP Calculations'!$C$40)</f>
        <v>2805.3176561055652</v>
      </c>
    </row>
    <row r="2841" spans="3:17">
      <c r="C2841" s="159"/>
      <c r="D2841" s="165" t="s">
        <v>278</v>
      </c>
      <c r="E2841" s="162">
        <v>33281</v>
      </c>
      <c r="F2841" s="166" t="str">
        <f t="shared" si="138"/>
        <v>Date check - OK</v>
      </c>
      <c r="G2841" s="68"/>
      <c r="H2841" s="162" t="s">
        <v>279</v>
      </c>
      <c r="I2841" s="173">
        <v>150735.53351548137</v>
      </c>
      <c r="J2841" s="168">
        <f>IFERROR(MIN('MP Calculations'!$E$30/I2841,1),"-")</f>
        <v>0.24630200300931615</v>
      </c>
      <c r="K2841" s="12"/>
      <c r="L2841" s="159">
        <v>5.9864329999999999</v>
      </c>
      <c r="M2841" s="187" t="s">
        <v>280</v>
      </c>
      <c r="N2841" s="272">
        <v>192.78728599999999</v>
      </c>
      <c r="O2841" s="186">
        <f t="shared" si="139"/>
        <v>1154.108170890838</v>
      </c>
      <c r="P2841" s="186">
        <f t="shared" si="140"/>
        <v>284.25915417983151</v>
      </c>
      <c r="Q2841" s="215">
        <f>IF(P2841="-",0,P2841/(1+'General inputs'!$H$30)^'MP Calculations'!$C$40)</f>
        <v>631.42173391233143</v>
      </c>
    </row>
    <row r="2842" spans="3:17">
      <c r="C2842" s="159"/>
      <c r="D2842" s="165" t="s">
        <v>278</v>
      </c>
      <c r="E2842" s="162">
        <v>33281</v>
      </c>
      <c r="F2842" s="166" t="str">
        <f t="shared" si="138"/>
        <v>Date check - OK</v>
      </c>
      <c r="G2842" s="68"/>
      <c r="H2842" s="162" t="s">
        <v>279</v>
      </c>
      <c r="I2842" s="173">
        <v>150735.53351548137</v>
      </c>
      <c r="J2842" s="168">
        <f>IFERROR(MIN('MP Calculations'!$E$30/I2842,1),"-")</f>
        <v>0.24630200300931615</v>
      </c>
      <c r="K2842" s="12"/>
      <c r="L2842" s="159">
        <v>2.1004010000000002</v>
      </c>
      <c r="M2842" s="187" t="s">
        <v>280</v>
      </c>
      <c r="N2842" s="272">
        <v>192.78728599999999</v>
      </c>
      <c r="O2842" s="186">
        <f t="shared" si="139"/>
        <v>404.93060830168605</v>
      </c>
      <c r="P2842" s="186">
        <f t="shared" si="140"/>
        <v>99.735219904486101</v>
      </c>
      <c r="Q2842" s="215">
        <f>IF(P2842="-",0,P2842/(1+'General inputs'!$H$30)^'MP Calculations'!$C$40)</f>
        <v>221.54074744195671</v>
      </c>
    </row>
    <row r="2843" spans="3:17">
      <c r="C2843" s="159"/>
      <c r="D2843" s="165" t="s">
        <v>278</v>
      </c>
      <c r="E2843" s="162">
        <v>33281</v>
      </c>
      <c r="F2843" s="166" t="str">
        <f t="shared" si="138"/>
        <v>Date check - OK</v>
      </c>
      <c r="G2843" s="68"/>
      <c r="H2843" s="162" t="s">
        <v>279</v>
      </c>
      <c r="I2843" s="173">
        <v>150735.53351548137</v>
      </c>
      <c r="J2843" s="168">
        <f>IFERROR(MIN('MP Calculations'!$E$30/I2843,1),"-")</f>
        <v>0.24630200300931615</v>
      </c>
      <c r="K2843" s="12"/>
      <c r="L2843" s="159">
        <v>21.547221</v>
      </c>
      <c r="M2843" s="187" t="s">
        <v>280</v>
      </c>
      <c r="N2843" s="272">
        <v>192.78728599999999</v>
      </c>
      <c r="O2843" s="186">
        <f t="shared" si="139"/>
        <v>4154.0302574322059</v>
      </c>
      <c r="P2843" s="186">
        <f t="shared" si="140"/>
        <v>1023.1459729668575</v>
      </c>
      <c r="Q2843" s="215">
        <f>IF(P2843="-",0,P2843/(1+'General inputs'!$H$30)^'MP Calculations'!$C$40)</f>
        <v>2272.7029008446602</v>
      </c>
    </row>
    <row r="2844" spans="3:17">
      <c r="C2844" s="159"/>
      <c r="D2844" s="165" t="s">
        <v>278</v>
      </c>
      <c r="E2844" s="162">
        <v>33281</v>
      </c>
      <c r="F2844" s="166" t="str">
        <f t="shared" si="138"/>
        <v>Date check - OK</v>
      </c>
      <c r="G2844" s="68"/>
      <c r="H2844" s="162" t="s">
        <v>279</v>
      </c>
      <c r="I2844" s="173">
        <v>150735.53351548137</v>
      </c>
      <c r="J2844" s="168">
        <f>IFERROR(MIN('MP Calculations'!$E$30/I2844,1),"-")</f>
        <v>0.24630200300931615</v>
      </c>
      <c r="K2844" s="12"/>
      <c r="L2844" s="159">
        <v>3.9995820000000002</v>
      </c>
      <c r="M2844" s="187" t="s">
        <v>280</v>
      </c>
      <c r="N2844" s="272">
        <v>192.78728599999999</v>
      </c>
      <c r="O2844" s="186">
        <f t="shared" si="139"/>
        <v>771.06855891445207</v>
      </c>
      <c r="P2844" s="186">
        <f t="shared" si="140"/>
        <v>189.91573051813643</v>
      </c>
      <c r="Q2844" s="215">
        <f>IF(P2844="-",0,P2844/(1+'General inputs'!$H$30)^'MP Calculations'!$C$40)</f>
        <v>421.85772418476091</v>
      </c>
    </row>
    <row r="2845" spans="3:17">
      <c r="C2845" s="159"/>
      <c r="D2845" s="165" t="s">
        <v>278</v>
      </c>
      <c r="E2845" s="162">
        <v>33281</v>
      </c>
      <c r="F2845" s="166" t="str">
        <f t="shared" si="138"/>
        <v>Date check - OK</v>
      </c>
      <c r="G2845" s="68"/>
      <c r="H2845" s="162" t="s">
        <v>279</v>
      </c>
      <c r="I2845" s="173">
        <v>150735.53351548137</v>
      </c>
      <c r="J2845" s="168">
        <f>IFERROR(MIN('MP Calculations'!$E$30/I2845,1),"-")</f>
        <v>0.24630200300931615</v>
      </c>
      <c r="K2845" s="12"/>
      <c r="L2845" s="159">
        <v>41.111514999999997</v>
      </c>
      <c r="M2845" s="187" t="s">
        <v>280</v>
      </c>
      <c r="N2845" s="272">
        <v>192.78728599999999</v>
      </c>
      <c r="O2845" s="186">
        <f t="shared" si="139"/>
        <v>7925.7774001982889</v>
      </c>
      <c r="P2845" s="186">
        <f t="shared" si="140"/>
        <v>1952.1348490748089</v>
      </c>
      <c r="Q2845" s="215">
        <f>IF(P2845="-",0,P2845/(1+'General inputs'!$H$30)^'MP Calculations'!$C$40)</f>
        <v>4336.255677640228</v>
      </c>
    </row>
    <row r="2846" spans="3:17">
      <c r="C2846" s="159"/>
      <c r="D2846" s="165" t="s">
        <v>278</v>
      </c>
      <c r="E2846" s="162">
        <v>33281</v>
      </c>
      <c r="F2846" s="166" t="str">
        <f t="shared" si="138"/>
        <v>Date check - OK</v>
      </c>
      <c r="G2846" s="68"/>
      <c r="H2846" s="162" t="s">
        <v>279</v>
      </c>
      <c r="I2846" s="173">
        <v>150735.53351548137</v>
      </c>
      <c r="J2846" s="168">
        <f>IFERROR(MIN('MP Calculations'!$E$30/I2846,1),"-")</f>
        <v>0.24630200300931615</v>
      </c>
      <c r="K2846" s="12"/>
      <c r="L2846" s="159">
        <v>43.208969000000003</v>
      </c>
      <c r="M2846" s="187" t="s">
        <v>280</v>
      </c>
      <c r="N2846" s="272">
        <v>192.78728599999999</v>
      </c>
      <c r="O2846" s="186">
        <f t="shared" si="139"/>
        <v>8330.139864368135</v>
      </c>
      <c r="P2846" s="186">
        <f t="shared" si="140"/>
        <v>2051.7301339416249</v>
      </c>
      <c r="Q2846" s="215">
        <f>IF(P2846="-",0,P2846/(1+'General inputs'!$H$30)^'MP Calculations'!$C$40)</f>
        <v>4557.4855889215141</v>
      </c>
    </row>
    <row r="2847" spans="3:17">
      <c r="C2847" s="159"/>
      <c r="D2847" s="165" t="s">
        <v>278</v>
      </c>
      <c r="E2847" s="162">
        <v>33281</v>
      </c>
      <c r="F2847" s="166" t="str">
        <f t="shared" si="138"/>
        <v>Date check - OK</v>
      </c>
      <c r="G2847" s="68"/>
      <c r="H2847" s="162" t="s">
        <v>279</v>
      </c>
      <c r="I2847" s="173">
        <v>150735.53351548137</v>
      </c>
      <c r="J2847" s="168">
        <f>IFERROR(MIN('MP Calculations'!$E$30/I2847,1),"-")</f>
        <v>0.24630200300931615</v>
      </c>
      <c r="K2847" s="12"/>
      <c r="L2847" s="159">
        <v>66.486998</v>
      </c>
      <c r="M2847" s="187" t="s">
        <v>280</v>
      </c>
      <c r="N2847" s="272">
        <v>192.78728599999999</v>
      </c>
      <c r="O2847" s="186">
        <f t="shared" si="139"/>
        <v>12817.847898707427</v>
      </c>
      <c r="P2847" s="186">
        <f t="shared" si="140"/>
        <v>3157.0616117203936</v>
      </c>
      <c r="Q2847" s="215">
        <f>IF(P2847="-",0,P2847/(1+'General inputs'!$H$30)^'MP Calculations'!$C$40)</f>
        <v>7012.7462480221056</v>
      </c>
    </row>
    <row r="2848" spans="3:17">
      <c r="C2848" s="159"/>
      <c r="D2848" s="165" t="s">
        <v>278</v>
      </c>
      <c r="E2848" s="162">
        <v>33311</v>
      </c>
      <c r="F2848" s="166" t="str">
        <f t="shared" si="138"/>
        <v>Date check - OK</v>
      </c>
      <c r="G2848" s="68"/>
      <c r="H2848" s="162" t="s">
        <v>279</v>
      </c>
      <c r="I2848" s="173">
        <v>150735.53351548137</v>
      </c>
      <c r="J2848" s="168">
        <f>IFERROR(MIN('MP Calculations'!$E$30/I2848,1),"-")</f>
        <v>0.24630200300931615</v>
      </c>
      <c r="K2848" s="12"/>
      <c r="L2848" s="159">
        <v>47.294144000000003</v>
      </c>
      <c r="M2848" s="187" t="s">
        <v>280</v>
      </c>
      <c r="N2848" s="272">
        <v>192.78728599999999</v>
      </c>
      <c r="O2848" s="186">
        <f t="shared" si="139"/>
        <v>9117.7096654531852</v>
      </c>
      <c r="P2848" s="186">
        <f t="shared" si="140"/>
        <v>2245.7101534585213</v>
      </c>
      <c r="Q2848" s="215">
        <f>IF(P2848="-",0,P2848/(1+'General inputs'!$H$30)^'MP Calculations'!$C$40)</f>
        <v>4988.3712735746803</v>
      </c>
    </row>
    <row r="2849" spans="3:17">
      <c r="C2849" s="159"/>
      <c r="D2849" s="165" t="s">
        <v>278</v>
      </c>
      <c r="E2849" s="162">
        <v>33311</v>
      </c>
      <c r="F2849" s="166" t="str">
        <f t="shared" si="138"/>
        <v>Date check - OK</v>
      </c>
      <c r="G2849" s="68"/>
      <c r="H2849" s="162" t="s">
        <v>279</v>
      </c>
      <c r="I2849" s="173">
        <v>150735.53351548137</v>
      </c>
      <c r="J2849" s="168">
        <f>IFERROR(MIN('MP Calculations'!$E$30/I2849,1),"-")</f>
        <v>0.24630200300931615</v>
      </c>
      <c r="K2849" s="12"/>
      <c r="L2849" s="159">
        <v>5.5247299999999999</v>
      </c>
      <c r="M2849" s="187" t="s">
        <v>280</v>
      </c>
      <c r="N2849" s="272">
        <v>192.78728599999999</v>
      </c>
      <c r="O2849" s="186">
        <f t="shared" si="139"/>
        <v>1065.0977025827799</v>
      </c>
      <c r="P2849" s="186">
        <f t="shared" si="140"/>
        <v>262.33569754675955</v>
      </c>
      <c r="Q2849" s="215">
        <f>IF(P2849="-",0,P2849/(1+'General inputs'!$H$30)^'MP Calculations'!$C$40)</f>
        <v>582.72340072919462</v>
      </c>
    </row>
    <row r="2850" spans="3:17">
      <c r="C2850" s="159"/>
      <c r="D2850" s="165" t="s">
        <v>278</v>
      </c>
      <c r="E2850" s="162">
        <v>33311</v>
      </c>
      <c r="F2850" s="166" t="str">
        <f t="shared" si="138"/>
        <v>Date check - OK</v>
      </c>
      <c r="G2850" s="68"/>
      <c r="H2850" s="162" t="s">
        <v>279</v>
      </c>
      <c r="I2850" s="173">
        <v>150735.53351548137</v>
      </c>
      <c r="J2850" s="168">
        <f>IFERROR(MIN('MP Calculations'!$E$30/I2850,1),"-")</f>
        <v>0.24630200300931615</v>
      </c>
      <c r="K2850" s="12"/>
      <c r="L2850" s="159">
        <v>22.223993</v>
      </c>
      <c r="M2850" s="187" t="s">
        <v>280</v>
      </c>
      <c r="N2850" s="272">
        <v>192.78728599999999</v>
      </c>
      <c r="O2850" s="186">
        <f t="shared" si="139"/>
        <v>4284.5032945529983</v>
      </c>
      <c r="P2850" s="186">
        <f t="shared" si="140"/>
        <v>1055.2817433484176</v>
      </c>
      <c r="Q2850" s="215">
        <f>IF(P2850="-",0,P2850/(1+'General inputs'!$H$30)^'MP Calculations'!$C$40)</f>
        <v>2344.0857342787467</v>
      </c>
    </row>
    <row r="2851" spans="3:17">
      <c r="C2851" s="159"/>
      <c r="D2851" s="165" t="s">
        <v>278</v>
      </c>
      <c r="E2851" s="162">
        <v>33311</v>
      </c>
      <c r="F2851" s="166" t="str">
        <f t="shared" si="138"/>
        <v>Date check - OK</v>
      </c>
      <c r="G2851" s="68"/>
      <c r="H2851" s="162" t="s">
        <v>279</v>
      </c>
      <c r="I2851" s="173">
        <v>150735.53351548137</v>
      </c>
      <c r="J2851" s="168">
        <f>IFERROR(MIN('MP Calculations'!$E$30/I2851,1),"-")</f>
        <v>0.24630200300931615</v>
      </c>
      <c r="K2851" s="12"/>
      <c r="L2851" s="159">
        <v>5.4993559999999997</v>
      </c>
      <c r="M2851" s="187" t="s">
        <v>280</v>
      </c>
      <c r="N2851" s="272">
        <v>192.78728599999999</v>
      </c>
      <c r="O2851" s="186">
        <f t="shared" si="139"/>
        <v>1060.2059179878158</v>
      </c>
      <c r="P2851" s="186">
        <f t="shared" si="140"/>
        <v>261.13084120272981</v>
      </c>
      <c r="Q2851" s="215">
        <f>IF(P2851="-",0,P2851/(1+'General inputs'!$H$30)^'MP Calculations'!$C$40)</f>
        <v>580.04706657890995</v>
      </c>
    </row>
    <row r="2852" spans="3:17">
      <c r="C2852" s="159"/>
      <c r="D2852" s="165" t="s">
        <v>278</v>
      </c>
      <c r="E2852" s="162">
        <v>33340</v>
      </c>
      <c r="F2852" s="166" t="str">
        <f t="shared" si="138"/>
        <v>Date check - OK</v>
      </c>
      <c r="G2852" s="68"/>
      <c r="H2852" s="162" t="s">
        <v>279</v>
      </c>
      <c r="I2852" s="173">
        <v>150735.53351548137</v>
      </c>
      <c r="J2852" s="168">
        <f>IFERROR(MIN('MP Calculations'!$E$30/I2852,1),"-")</f>
        <v>0.24630200300931615</v>
      </c>
      <c r="K2852" s="12"/>
      <c r="L2852" s="159">
        <v>0.449127</v>
      </c>
      <c r="M2852" s="187" t="s">
        <v>280</v>
      </c>
      <c r="N2852" s="272">
        <v>192.78728599999999</v>
      </c>
      <c r="O2852" s="186">
        <f t="shared" si="139"/>
        <v>86.585975399321995</v>
      </c>
      <c r="P2852" s="186">
        <f t="shared" si="140"/>
        <v>21.32629917336838</v>
      </c>
      <c r="Q2852" s="215">
        <f>IF(P2852="-",0,P2852/(1+'General inputs'!$H$30)^'MP Calculations'!$C$40)</f>
        <v>47.371873883303081</v>
      </c>
    </row>
    <row r="2853" spans="3:17">
      <c r="C2853" s="159"/>
      <c r="D2853" s="165" t="s">
        <v>291</v>
      </c>
      <c r="E2853" s="162">
        <v>33361</v>
      </c>
      <c r="F2853" s="166" t="str">
        <f t="shared" si="138"/>
        <v>Date check - OK</v>
      </c>
      <c r="G2853" s="68"/>
      <c r="H2853" s="162" t="s">
        <v>279</v>
      </c>
      <c r="I2853" s="173">
        <v>150735.53351548137</v>
      </c>
      <c r="J2853" s="168">
        <f>IFERROR(MIN('MP Calculations'!$E$30/I2853,1),"-")</f>
        <v>0.24630200300931615</v>
      </c>
      <c r="K2853" s="12"/>
      <c r="L2853" s="159">
        <v>10.598575</v>
      </c>
      <c r="M2853" s="187" t="s">
        <v>280</v>
      </c>
      <c r="N2853" s="272">
        <v>297.51652200000001</v>
      </c>
      <c r="O2853" s="186">
        <f t="shared" si="139"/>
        <v>3153.25117215615</v>
      </c>
      <c r="P2853" s="186">
        <f t="shared" si="140"/>
        <v>776.65207969353378</v>
      </c>
      <c r="Q2853" s="215">
        <f>IF(P2853="-",0,P2853/(1+'General inputs'!$H$30)^'MP Calculations'!$C$40)</f>
        <v>1725.1687257764429</v>
      </c>
    </row>
    <row r="2854" spans="3:17">
      <c r="C2854" s="159"/>
      <c r="D2854" s="165" t="s">
        <v>291</v>
      </c>
      <c r="E2854" s="162">
        <v>33361</v>
      </c>
      <c r="F2854" s="166" t="str">
        <f t="shared" si="138"/>
        <v>Date check - OK</v>
      </c>
      <c r="G2854" s="68"/>
      <c r="H2854" s="162" t="s">
        <v>279</v>
      </c>
      <c r="I2854" s="173">
        <v>150735.53351548137</v>
      </c>
      <c r="J2854" s="168">
        <f>IFERROR(MIN('MP Calculations'!$E$30/I2854,1),"-")</f>
        <v>0.24630200300931615</v>
      </c>
      <c r="K2854" s="12"/>
      <c r="L2854" s="159">
        <v>13.846814</v>
      </c>
      <c r="M2854" s="187" t="s">
        <v>280</v>
      </c>
      <c r="N2854" s="272">
        <v>297.51652200000001</v>
      </c>
      <c r="O2854" s="186">
        <f t="shared" si="139"/>
        <v>4119.6559420609083</v>
      </c>
      <c r="P2854" s="186">
        <f t="shared" si="140"/>
        <v>1014.679510238833</v>
      </c>
      <c r="Q2854" s="215">
        <f>IF(P2854="-",0,P2854/(1+'General inputs'!$H$30)^'MP Calculations'!$C$40)</f>
        <v>2253.8964402708298</v>
      </c>
    </row>
    <row r="2855" spans="3:17">
      <c r="C2855" s="159"/>
      <c r="D2855" s="165" t="s">
        <v>291</v>
      </c>
      <c r="E2855" s="162">
        <v>33361</v>
      </c>
      <c r="F2855" s="166" t="str">
        <f t="shared" si="138"/>
        <v>Date check - OK</v>
      </c>
      <c r="G2855" s="68"/>
      <c r="H2855" s="162" t="s">
        <v>279</v>
      </c>
      <c r="I2855" s="173">
        <v>150735.53351548137</v>
      </c>
      <c r="J2855" s="168">
        <f>IFERROR(MIN('MP Calculations'!$E$30/I2855,1),"-")</f>
        <v>0.24630200300931615</v>
      </c>
      <c r="K2855" s="12"/>
      <c r="L2855" s="159">
        <v>11.996726000000001</v>
      </c>
      <c r="M2855" s="187" t="s">
        <v>280</v>
      </c>
      <c r="N2855" s="272">
        <v>297.51652200000001</v>
      </c>
      <c r="O2855" s="186">
        <f t="shared" si="139"/>
        <v>3569.2241949069721</v>
      </c>
      <c r="P2855" s="186">
        <f t="shared" si="140"/>
        <v>879.10706839490103</v>
      </c>
      <c r="Q2855" s="215">
        <f>IF(P2855="-",0,P2855/(1+'General inputs'!$H$30)^'MP Calculations'!$C$40)</f>
        <v>1952.7508657446044</v>
      </c>
    </row>
    <row r="2856" spans="3:17">
      <c r="C2856" s="159"/>
      <c r="D2856" s="165" t="s">
        <v>291</v>
      </c>
      <c r="E2856" s="162">
        <v>33361</v>
      </c>
      <c r="F2856" s="166" t="str">
        <f t="shared" si="138"/>
        <v>Date check - OK</v>
      </c>
      <c r="G2856" s="68"/>
      <c r="H2856" s="162" t="s">
        <v>279</v>
      </c>
      <c r="I2856" s="173">
        <v>150735.53351548137</v>
      </c>
      <c r="J2856" s="168">
        <f>IFERROR(MIN('MP Calculations'!$E$30/I2856,1),"-")</f>
        <v>0.24630200300931615</v>
      </c>
      <c r="K2856" s="12"/>
      <c r="L2856" s="159">
        <v>5.4989379999999999</v>
      </c>
      <c r="M2856" s="187" t="s">
        <v>280</v>
      </c>
      <c r="N2856" s="272">
        <v>297.51652200000001</v>
      </c>
      <c r="O2856" s="186">
        <f t="shared" si="139"/>
        <v>1636.024908453636</v>
      </c>
      <c r="P2856" s="186">
        <f t="shared" si="140"/>
        <v>402.95621192526363</v>
      </c>
      <c r="Q2856" s="215">
        <f>IF(P2856="-",0,P2856/(1+'General inputs'!$H$30)^'MP Calculations'!$C$40)</f>
        <v>895.08220327578567</v>
      </c>
    </row>
    <row r="2857" spans="3:17">
      <c r="C2857" s="159"/>
      <c r="D2857" s="165" t="s">
        <v>278</v>
      </c>
      <c r="E2857" s="162">
        <v>33377</v>
      </c>
      <c r="F2857" s="166" t="str">
        <f t="shared" si="138"/>
        <v>Date check - OK</v>
      </c>
      <c r="G2857" s="68"/>
      <c r="H2857" s="162" t="s">
        <v>279</v>
      </c>
      <c r="I2857" s="173">
        <v>150735.53351548137</v>
      </c>
      <c r="J2857" s="168">
        <f>IFERROR(MIN('MP Calculations'!$E$30/I2857,1),"-")</f>
        <v>0.24630200300931615</v>
      </c>
      <c r="K2857" s="12"/>
      <c r="L2857" s="159">
        <v>1.499161</v>
      </c>
      <c r="M2857" s="187" t="s">
        <v>280</v>
      </c>
      <c r="N2857" s="272">
        <v>192.78728599999999</v>
      </c>
      <c r="O2857" s="186">
        <f t="shared" si="139"/>
        <v>289.019180467046</v>
      </c>
      <c r="P2857" s="186">
        <f t="shared" si="140"/>
        <v>71.186003057144447</v>
      </c>
      <c r="Q2857" s="215">
        <f>IF(P2857="-",0,P2857/(1+'General inputs'!$H$30)^'MP Calculations'!$C$40)</f>
        <v>158.12468594131843</v>
      </c>
    </row>
    <row r="2858" spans="3:17">
      <c r="C2858" s="159"/>
      <c r="D2858" s="165" t="s">
        <v>278</v>
      </c>
      <c r="E2858" s="162">
        <v>33377</v>
      </c>
      <c r="F2858" s="166" t="str">
        <f t="shared" si="138"/>
        <v>Date check - OK</v>
      </c>
      <c r="G2858" s="68"/>
      <c r="H2858" s="162" t="s">
        <v>279</v>
      </c>
      <c r="I2858" s="173">
        <v>150735.53351548137</v>
      </c>
      <c r="J2858" s="168">
        <f>IFERROR(MIN('MP Calculations'!$E$30/I2858,1),"-")</f>
        <v>0.24630200300931615</v>
      </c>
      <c r="K2858" s="12"/>
      <c r="L2858" s="159">
        <v>16.163260999999999</v>
      </c>
      <c r="M2858" s="187" t="s">
        <v>280</v>
      </c>
      <c r="N2858" s="272">
        <v>192.78728599999999</v>
      </c>
      <c r="O2858" s="186">
        <f t="shared" si="139"/>
        <v>3116.0712210996458</v>
      </c>
      <c r="P2858" s="186">
        <f t="shared" si="140"/>
        <v>767.49458327652837</v>
      </c>
      <c r="Q2858" s="215">
        <f>IF(P2858="-",0,P2858/(1+'General inputs'!$H$30)^'MP Calculations'!$C$40)</f>
        <v>1704.8272796668007</v>
      </c>
    </row>
    <row r="2859" spans="3:17">
      <c r="C2859" s="159"/>
      <c r="D2859" s="165" t="s">
        <v>278</v>
      </c>
      <c r="E2859" s="162">
        <v>33377</v>
      </c>
      <c r="F2859" s="166" t="str">
        <f t="shared" si="138"/>
        <v>Date check - OK</v>
      </c>
      <c r="G2859" s="68"/>
      <c r="H2859" s="162" t="s">
        <v>279</v>
      </c>
      <c r="I2859" s="173">
        <v>150735.53351548137</v>
      </c>
      <c r="J2859" s="168">
        <f>IFERROR(MIN('MP Calculations'!$E$30/I2859,1),"-")</f>
        <v>0.24630200300931615</v>
      </c>
      <c r="K2859" s="12"/>
      <c r="L2859" s="159">
        <v>1.5012799999999999</v>
      </c>
      <c r="M2859" s="187" t="s">
        <v>280</v>
      </c>
      <c r="N2859" s="272">
        <v>192.78728599999999</v>
      </c>
      <c r="O2859" s="186">
        <f t="shared" si="139"/>
        <v>289.42769672608</v>
      </c>
      <c r="P2859" s="186">
        <f t="shared" si="140"/>
        <v>71.286621430006392</v>
      </c>
      <c r="Q2859" s="215">
        <f>IF(P2859="-",0,P2859/(1+'General inputs'!$H$30)^'MP Calculations'!$C$40)</f>
        <v>158.34818842671504</v>
      </c>
    </row>
    <row r="2860" spans="3:17">
      <c r="C2860" s="159"/>
      <c r="D2860" s="165" t="s">
        <v>278</v>
      </c>
      <c r="E2860" s="162">
        <v>33377</v>
      </c>
      <c r="F2860" s="166" t="str">
        <f t="shared" si="138"/>
        <v>Date check - OK</v>
      </c>
      <c r="G2860" s="68"/>
      <c r="H2860" s="162" t="s">
        <v>279</v>
      </c>
      <c r="I2860" s="173">
        <v>150735.53351548137</v>
      </c>
      <c r="J2860" s="168">
        <f>IFERROR(MIN('MP Calculations'!$E$30/I2860,1),"-")</f>
        <v>0.24630200300931615</v>
      </c>
      <c r="K2860" s="12"/>
      <c r="L2860" s="159">
        <v>24.295767999999999</v>
      </c>
      <c r="M2860" s="187" t="s">
        <v>280</v>
      </c>
      <c r="N2860" s="272">
        <v>192.78728599999999</v>
      </c>
      <c r="O2860" s="186">
        <f t="shared" si="139"/>
        <v>4683.9151740056477</v>
      </c>
      <c r="P2860" s="186">
        <f t="shared" si="140"/>
        <v>1153.6576892833207</v>
      </c>
      <c r="Q2860" s="215">
        <f>IF(P2860="-",0,P2860/(1+'General inputs'!$H$30)^'MP Calculations'!$C$40)</f>
        <v>2562.607141396511</v>
      </c>
    </row>
    <row r="2861" spans="3:17">
      <c r="C2861" s="159"/>
      <c r="D2861" s="165" t="s">
        <v>278</v>
      </c>
      <c r="E2861" s="162">
        <v>33377</v>
      </c>
      <c r="F2861" s="166" t="str">
        <f t="shared" si="138"/>
        <v>Date check - OK</v>
      </c>
      <c r="G2861" s="68"/>
      <c r="H2861" s="162" t="s">
        <v>279</v>
      </c>
      <c r="I2861" s="173">
        <v>150735.53351548137</v>
      </c>
      <c r="J2861" s="168">
        <f>IFERROR(MIN('MP Calculations'!$E$30/I2861,1),"-")</f>
        <v>0.24630200300931615</v>
      </c>
      <c r="K2861" s="12"/>
      <c r="L2861" s="159">
        <v>14.590717</v>
      </c>
      <c r="M2861" s="187" t="s">
        <v>280</v>
      </c>
      <c r="N2861" s="272">
        <v>192.78728599999999</v>
      </c>
      <c r="O2861" s="186">
        <f t="shared" si="139"/>
        <v>2812.9047312240618</v>
      </c>
      <c r="P2861" s="186">
        <f t="shared" si="140"/>
        <v>692.82406957486853</v>
      </c>
      <c r="Q2861" s="215">
        <f>IF(P2861="-",0,P2861/(1+'General inputs'!$H$30)^'MP Calculations'!$C$40)</f>
        <v>1538.9624885410281</v>
      </c>
    </row>
    <row r="2862" spans="3:17">
      <c r="C2862" s="159"/>
      <c r="D2862" s="165" t="s">
        <v>324</v>
      </c>
      <c r="E2862" s="162">
        <v>33419</v>
      </c>
      <c r="F2862" s="166" t="str">
        <f t="shared" si="138"/>
        <v>Date check - OK</v>
      </c>
      <c r="G2862" s="68"/>
      <c r="H2862" s="162" t="s">
        <v>279</v>
      </c>
      <c r="I2862" s="173">
        <v>150735.53351548137</v>
      </c>
      <c r="J2862" s="168">
        <f>IFERROR(MIN('MP Calculations'!$E$30/I2862,1),"-")</f>
        <v>0.24630200300931615</v>
      </c>
      <c r="K2862" s="12"/>
      <c r="L2862" s="159">
        <v>1</v>
      </c>
      <c r="M2862" s="187" t="s">
        <v>284</v>
      </c>
      <c r="N2862" s="272">
        <v>72018.393826</v>
      </c>
      <c r="O2862" s="186">
        <f t="shared" si="139"/>
        <v>72018.393826</v>
      </c>
      <c r="P2862" s="186">
        <f t="shared" si="140"/>
        <v>17738.274652857566</v>
      </c>
      <c r="Q2862" s="215">
        <f>IF(P2862="-",0,P2862/(1+'General inputs'!$H$30)^'MP Calculations'!$C$40)</f>
        <v>39401.834464176281</v>
      </c>
    </row>
    <row r="2863" spans="3:17">
      <c r="C2863" s="159"/>
      <c r="D2863" s="165" t="s">
        <v>323</v>
      </c>
      <c r="E2863" s="162">
        <v>33419</v>
      </c>
      <c r="F2863" s="166" t="str">
        <f t="shared" si="138"/>
        <v>Date check - OK</v>
      </c>
      <c r="G2863" s="68"/>
      <c r="H2863" s="162" t="s">
        <v>279</v>
      </c>
      <c r="I2863" s="173">
        <v>150735.53351548137</v>
      </c>
      <c r="J2863" s="168">
        <f>IFERROR(MIN('MP Calculations'!$E$30/I2863,1),"-")</f>
        <v>0.24630200300931615</v>
      </c>
      <c r="K2863" s="12"/>
      <c r="L2863" s="159">
        <v>1</v>
      </c>
      <c r="M2863" s="187" t="s">
        <v>284</v>
      </c>
      <c r="N2863" s="272">
        <v>56851.333369</v>
      </c>
      <c r="O2863" s="186">
        <f t="shared" si="139"/>
        <v>56851.333369</v>
      </c>
      <c r="P2863" s="186">
        <f t="shared" si="140"/>
        <v>14002.597282535075</v>
      </c>
      <c r="Q2863" s="215">
        <f>IF(P2863="-",0,P2863/(1+'General inputs'!$H$30)^'MP Calculations'!$C$40)</f>
        <v>31103.815393121698</v>
      </c>
    </row>
    <row r="2864" spans="3:17">
      <c r="C2864" s="159"/>
      <c r="D2864" s="165" t="s">
        <v>322</v>
      </c>
      <c r="E2864" s="162">
        <v>33419</v>
      </c>
      <c r="F2864" s="166" t="str">
        <f t="shared" si="138"/>
        <v>Date check - OK</v>
      </c>
      <c r="G2864" s="68"/>
      <c r="H2864" s="162" t="s">
        <v>279</v>
      </c>
      <c r="I2864" s="173">
        <v>150735.53351548137</v>
      </c>
      <c r="J2864" s="168">
        <f>IFERROR(MIN('MP Calculations'!$E$30/I2864,1),"-")</f>
        <v>0.24630200300931615</v>
      </c>
      <c r="K2864" s="12"/>
      <c r="L2864" s="159">
        <v>1</v>
      </c>
      <c r="M2864" s="187" t="s">
        <v>284</v>
      </c>
      <c r="N2864" s="272">
        <v>6472.42</v>
      </c>
      <c r="O2864" s="186">
        <f t="shared" si="139"/>
        <v>6472.42</v>
      </c>
      <c r="P2864" s="186">
        <f t="shared" si="140"/>
        <v>1594.1700103175581</v>
      </c>
      <c r="Q2864" s="215">
        <f>IF(P2864="-",0,P2864/(1+'General inputs'!$H$30)^'MP Calculations'!$C$40)</f>
        <v>3541.1123169280531</v>
      </c>
    </row>
    <row r="2865" spans="3:17">
      <c r="C2865" s="159"/>
      <c r="D2865" s="165" t="s">
        <v>278</v>
      </c>
      <c r="E2865" s="162">
        <v>33564</v>
      </c>
      <c r="F2865" s="166" t="str">
        <f t="shared" si="138"/>
        <v>Date check - OK</v>
      </c>
      <c r="G2865" s="68"/>
      <c r="H2865" s="162" t="s">
        <v>279</v>
      </c>
      <c r="I2865" s="173">
        <v>150735.53351548137</v>
      </c>
      <c r="J2865" s="168">
        <f>IFERROR(MIN('MP Calculations'!$E$30/I2865,1),"-")</f>
        <v>0.24630200300931615</v>
      </c>
      <c r="K2865" s="12"/>
      <c r="L2865" s="159">
        <v>21.154195999999999</v>
      </c>
      <c r="M2865" s="187" t="s">
        <v>280</v>
      </c>
      <c r="N2865" s="272">
        <v>192.78728599999999</v>
      </c>
      <c r="O2865" s="186">
        <f t="shared" si="139"/>
        <v>4078.2600343520558</v>
      </c>
      <c r="P2865" s="186">
        <f t="shared" si="140"/>
        <v>1004.4836152537538</v>
      </c>
      <c r="Q2865" s="215">
        <f>IF(P2865="-",0,P2865/(1+'General inputs'!$H$30)^'MP Calculations'!$C$40)</f>
        <v>2231.2484108385256</v>
      </c>
    </row>
    <row r="2866" spans="3:17">
      <c r="C2866" s="159"/>
      <c r="D2866" s="165" t="s">
        <v>278</v>
      </c>
      <c r="E2866" s="162">
        <v>33576</v>
      </c>
      <c r="F2866" s="166" t="str">
        <f t="shared" si="138"/>
        <v>Date check - OK</v>
      </c>
      <c r="G2866" s="68"/>
      <c r="H2866" s="162" t="s">
        <v>279</v>
      </c>
      <c r="I2866" s="173">
        <v>150735.53351548137</v>
      </c>
      <c r="J2866" s="168">
        <f>IFERROR(MIN('MP Calculations'!$E$30/I2866,1),"-")</f>
        <v>0.24630200300931615</v>
      </c>
      <c r="K2866" s="12"/>
      <c r="L2866" s="159">
        <v>21.714856000000001</v>
      </c>
      <c r="M2866" s="187" t="s">
        <v>280</v>
      </c>
      <c r="N2866" s="272">
        <v>192.78728599999999</v>
      </c>
      <c r="O2866" s="186">
        <f t="shared" si="139"/>
        <v>4186.3481541208157</v>
      </c>
      <c r="P2866" s="186">
        <f t="shared" si="140"/>
        <v>1031.1059356543103</v>
      </c>
      <c r="Q2866" s="215">
        <f>IF(P2866="-",0,P2866/(1+'General inputs'!$H$30)^'MP Calculations'!$C$40)</f>
        <v>2290.3842784470476</v>
      </c>
    </row>
    <row r="2867" spans="3:17">
      <c r="C2867" s="159"/>
      <c r="D2867" s="165" t="s">
        <v>278</v>
      </c>
      <c r="E2867" s="162">
        <v>33576</v>
      </c>
      <c r="F2867" s="166" t="str">
        <f t="shared" si="138"/>
        <v>Date check - OK</v>
      </c>
      <c r="G2867" s="68"/>
      <c r="H2867" s="162" t="s">
        <v>279</v>
      </c>
      <c r="I2867" s="173">
        <v>150735.53351548137</v>
      </c>
      <c r="J2867" s="168">
        <f>IFERROR(MIN('MP Calculations'!$E$30/I2867,1),"-")</f>
        <v>0.24630200300931615</v>
      </c>
      <c r="K2867" s="12"/>
      <c r="L2867" s="159">
        <v>10.59027</v>
      </c>
      <c r="M2867" s="187" t="s">
        <v>280</v>
      </c>
      <c r="N2867" s="272">
        <v>192.78728599999999</v>
      </c>
      <c r="O2867" s="186">
        <f t="shared" si="139"/>
        <v>2041.6694113072199</v>
      </c>
      <c r="P2867" s="186">
        <f t="shared" si="140"/>
        <v>502.86726548781962</v>
      </c>
      <c r="Q2867" s="215">
        <f>IF(P2867="-",0,P2867/(1+'General inputs'!$H$30)^'MP Calculations'!$C$40)</f>
        <v>1117.0135280892223</v>
      </c>
    </row>
    <row r="2868" spans="3:17">
      <c r="C2868" s="159"/>
      <c r="D2868" s="165" t="s">
        <v>278</v>
      </c>
      <c r="E2868" s="162">
        <v>33576</v>
      </c>
      <c r="F2868" s="166" t="str">
        <f t="shared" si="138"/>
        <v>Date check - OK</v>
      </c>
      <c r="G2868" s="68"/>
      <c r="H2868" s="162" t="s">
        <v>279</v>
      </c>
      <c r="I2868" s="173">
        <v>150735.53351548137</v>
      </c>
      <c r="J2868" s="168">
        <f>IFERROR(MIN('MP Calculations'!$E$30/I2868,1),"-")</f>
        <v>0.24630200300931615</v>
      </c>
      <c r="K2868" s="12"/>
      <c r="L2868" s="159">
        <v>45.294331999999997</v>
      </c>
      <c r="M2868" s="187" t="s">
        <v>280</v>
      </c>
      <c r="N2868" s="272">
        <v>192.78728599999999</v>
      </c>
      <c r="O2868" s="186">
        <f t="shared" si="139"/>
        <v>8732.1713374629508</v>
      </c>
      <c r="P2868" s="186">
        <f t="shared" si="140"/>
        <v>2150.751291037664</v>
      </c>
      <c r="Q2868" s="215">
        <f>IF(P2868="-",0,P2868/(1+'General inputs'!$H$30)^'MP Calculations'!$C$40)</f>
        <v>4777.4401964977806</v>
      </c>
    </row>
    <row r="2869" spans="3:17">
      <c r="C2869" s="159"/>
      <c r="D2869" s="165" t="s">
        <v>278</v>
      </c>
      <c r="E2869" s="162">
        <v>33576</v>
      </c>
      <c r="F2869" s="166" t="str">
        <f t="shared" si="138"/>
        <v>Date check - OK</v>
      </c>
      <c r="G2869" s="68"/>
      <c r="H2869" s="162" t="s">
        <v>279</v>
      </c>
      <c r="I2869" s="173">
        <v>150735.53351548137</v>
      </c>
      <c r="J2869" s="168">
        <f>IFERROR(MIN('MP Calculations'!$E$30/I2869,1),"-")</f>
        <v>0.24630200300931615</v>
      </c>
      <c r="K2869" s="12"/>
      <c r="L2869" s="159">
        <v>42.126272</v>
      </c>
      <c r="M2869" s="187" t="s">
        <v>280</v>
      </c>
      <c r="N2869" s="272">
        <v>192.78728599999999</v>
      </c>
      <c r="O2869" s="186">
        <f t="shared" si="139"/>
        <v>8121.4096481777915</v>
      </c>
      <c r="P2869" s="186">
        <f t="shared" si="140"/>
        <v>2000.3194636053756</v>
      </c>
      <c r="Q2869" s="215">
        <f>IF(P2869="-",0,P2869/(1+'General inputs'!$H$30)^'MP Calculations'!$C$40)</f>
        <v>4443.2876321346121</v>
      </c>
    </row>
    <row r="2870" spans="3:17">
      <c r="C2870" s="159"/>
      <c r="D2870" s="165" t="s">
        <v>278</v>
      </c>
      <c r="E2870" s="162">
        <v>33576</v>
      </c>
      <c r="F2870" s="166" t="str">
        <f t="shared" si="138"/>
        <v>Date check - OK</v>
      </c>
      <c r="G2870" s="68"/>
      <c r="H2870" s="162" t="s">
        <v>279</v>
      </c>
      <c r="I2870" s="173">
        <v>150735.53351548137</v>
      </c>
      <c r="J2870" s="168">
        <f>IFERROR(MIN('MP Calculations'!$E$30/I2870,1),"-")</f>
        <v>0.24630200300931615</v>
      </c>
      <c r="K2870" s="12"/>
      <c r="L2870" s="159">
        <v>4.4151980000000002</v>
      </c>
      <c r="M2870" s="187" t="s">
        <v>280</v>
      </c>
      <c r="N2870" s="272">
        <v>192.78728599999999</v>
      </c>
      <c r="O2870" s="186">
        <f t="shared" si="139"/>
        <v>851.19403957262796</v>
      </c>
      <c r="P2870" s="186">
        <f t="shared" si="140"/>
        <v>209.65079689632938</v>
      </c>
      <c r="Q2870" s="215">
        <f>IF(P2870="-",0,P2870/(1+'General inputs'!$H$30)^'MP Calculations'!$C$40)</f>
        <v>465.69501015483814</v>
      </c>
    </row>
    <row r="2871" spans="3:17">
      <c r="C2871" s="159"/>
      <c r="D2871" s="165" t="s">
        <v>278</v>
      </c>
      <c r="E2871" s="162">
        <v>33576</v>
      </c>
      <c r="F2871" s="166" t="str">
        <f t="shared" si="138"/>
        <v>Date check - OK</v>
      </c>
      <c r="G2871" s="68"/>
      <c r="H2871" s="162" t="s">
        <v>279</v>
      </c>
      <c r="I2871" s="173">
        <v>150735.53351548137</v>
      </c>
      <c r="J2871" s="168">
        <f>IFERROR(MIN('MP Calculations'!$E$30/I2871,1),"-")</f>
        <v>0.24630200300931615</v>
      </c>
      <c r="K2871" s="12"/>
      <c r="L2871" s="159">
        <v>1.17919</v>
      </c>
      <c r="M2871" s="187" t="s">
        <v>280</v>
      </c>
      <c r="N2871" s="272">
        <v>192.78728599999999</v>
      </c>
      <c r="O2871" s="186">
        <f t="shared" si="139"/>
        <v>227.33283977833997</v>
      </c>
      <c r="P2871" s="186">
        <f t="shared" si="140"/>
        <v>55.992533787201076</v>
      </c>
      <c r="Q2871" s="215">
        <f>IF(P2871="-",0,P2871/(1+'General inputs'!$H$30)^'MP Calculations'!$C$40)</f>
        <v>124.37559969552521</v>
      </c>
    </row>
    <row r="2872" spans="3:17">
      <c r="C2872" s="159"/>
      <c r="D2872" s="165" t="s">
        <v>278</v>
      </c>
      <c r="E2872" s="162">
        <v>33576</v>
      </c>
      <c r="F2872" s="166" t="str">
        <f t="shared" si="138"/>
        <v>Date check - OK</v>
      </c>
      <c r="G2872" s="68"/>
      <c r="H2872" s="162" t="s">
        <v>279</v>
      </c>
      <c r="I2872" s="173">
        <v>150735.53351548137</v>
      </c>
      <c r="J2872" s="168">
        <f>IFERROR(MIN('MP Calculations'!$E$30/I2872,1),"-")</f>
        <v>0.24630200300931615</v>
      </c>
      <c r="K2872" s="12"/>
      <c r="L2872" s="159">
        <v>0.64223399999999997</v>
      </c>
      <c r="M2872" s="187" t="s">
        <v>280</v>
      </c>
      <c r="N2872" s="272">
        <v>192.78728599999999</v>
      </c>
      <c r="O2872" s="186">
        <f t="shared" si="139"/>
        <v>123.81454983692399</v>
      </c>
      <c r="P2872" s="186">
        <f t="shared" si="140"/>
        <v>30.495771626531177</v>
      </c>
      <c r="Q2872" s="215">
        <f>IF(P2872="-",0,P2872/(1+'General inputs'!$H$30)^'MP Calculations'!$C$40)</f>
        <v>67.739922230391997</v>
      </c>
    </row>
    <row r="2873" spans="3:17">
      <c r="C2873" s="159"/>
      <c r="D2873" s="165" t="s">
        <v>278</v>
      </c>
      <c r="E2873" s="162">
        <v>33576</v>
      </c>
      <c r="F2873" s="166" t="str">
        <f t="shared" si="138"/>
        <v>Date check - OK</v>
      </c>
      <c r="G2873" s="68"/>
      <c r="H2873" s="162" t="s">
        <v>279</v>
      </c>
      <c r="I2873" s="173">
        <v>150735.53351548137</v>
      </c>
      <c r="J2873" s="168">
        <f>IFERROR(MIN('MP Calculations'!$E$30/I2873,1),"-")</f>
        <v>0.24630200300931615</v>
      </c>
      <c r="K2873" s="12"/>
      <c r="L2873" s="159">
        <v>9.9343649999999997</v>
      </c>
      <c r="M2873" s="187" t="s">
        <v>280</v>
      </c>
      <c r="N2873" s="272">
        <v>192.78728599999999</v>
      </c>
      <c r="O2873" s="186">
        <f t="shared" si="139"/>
        <v>1915.2192664833899</v>
      </c>
      <c r="P2873" s="186">
        <f t="shared" si="140"/>
        <v>471.72234153689215</v>
      </c>
      <c r="Q2873" s="215">
        <f>IF(P2873="-",0,P2873/(1+'General inputs'!$H$30)^'MP Calculations'!$C$40)</f>
        <v>1047.8316509377084</v>
      </c>
    </row>
    <row r="2874" spans="3:17">
      <c r="C2874" s="159"/>
      <c r="D2874" s="165" t="s">
        <v>278</v>
      </c>
      <c r="E2874" s="162">
        <v>33576</v>
      </c>
      <c r="F2874" s="166" t="str">
        <f t="shared" si="138"/>
        <v>Date check - OK</v>
      </c>
      <c r="G2874" s="68"/>
      <c r="H2874" s="162" t="s">
        <v>279</v>
      </c>
      <c r="I2874" s="173">
        <v>150735.53351548137</v>
      </c>
      <c r="J2874" s="168">
        <f>IFERROR(MIN('MP Calculations'!$E$30/I2874,1),"-")</f>
        <v>0.24630200300931615</v>
      </c>
      <c r="K2874" s="12"/>
      <c r="L2874" s="159">
        <v>1.581761</v>
      </c>
      <c r="M2874" s="187" t="s">
        <v>280</v>
      </c>
      <c r="N2874" s="272">
        <v>192.78728599999999</v>
      </c>
      <c r="O2874" s="186">
        <f t="shared" si="139"/>
        <v>304.943410290646</v>
      </c>
      <c r="P2874" s="186">
        <f t="shared" si="140"/>
        <v>75.108172759077817</v>
      </c>
      <c r="Q2874" s="215">
        <f>IF(P2874="-",0,P2874/(1+'General inputs'!$H$30)^'MP Calculations'!$C$40)</f>
        <v>166.83695837820341</v>
      </c>
    </row>
    <row r="2875" spans="3:17">
      <c r="C2875" s="159"/>
      <c r="D2875" s="165" t="s">
        <v>278</v>
      </c>
      <c r="E2875" s="162">
        <v>33576</v>
      </c>
      <c r="F2875" s="166" t="str">
        <f t="shared" si="138"/>
        <v>Date check - OK</v>
      </c>
      <c r="G2875" s="68"/>
      <c r="H2875" s="162" t="s">
        <v>279</v>
      </c>
      <c r="I2875" s="173">
        <v>150735.53351548137</v>
      </c>
      <c r="J2875" s="168">
        <f>IFERROR(MIN('MP Calculations'!$E$30/I2875,1),"-")</f>
        <v>0.24630200300931615</v>
      </c>
      <c r="K2875" s="12"/>
      <c r="L2875" s="159">
        <v>8.2290860000000006</v>
      </c>
      <c r="M2875" s="187" t="s">
        <v>280</v>
      </c>
      <c r="N2875" s="272">
        <v>192.78728599999999</v>
      </c>
      <c r="O2875" s="186">
        <f t="shared" si="139"/>
        <v>1586.4631562005961</v>
      </c>
      <c r="P2875" s="186">
        <f t="shared" si="140"/>
        <v>390.74905307268841</v>
      </c>
      <c r="Q2875" s="215">
        <f>IF(P2875="-",0,P2875/(1+'General inputs'!$H$30)^'MP Calculations'!$C$40)</f>
        <v>867.96657552731199</v>
      </c>
    </row>
    <row r="2876" spans="3:17">
      <c r="C2876" s="159"/>
      <c r="D2876" s="165" t="s">
        <v>278</v>
      </c>
      <c r="E2876" s="162">
        <v>33576</v>
      </c>
      <c r="F2876" s="166" t="str">
        <f t="shared" si="138"/>
        <v>Date check - OK</v>
      </c>
      <c r="G2876" s="68"/>
      <c r="H2876" s="162" t="s">
        <v>279</v>
      </c>
      <c r="I2876" s="173">
        <v>150735.53351548137</v>
      </c>
      <c r="J2876" s="168">
        <f>IFERROR(MIN('MP Calculations'!$E$30/I2876,1),"-")</f>
        <v>0.24630200300931615</v>
      </c>
      <c r="K2876" s="12"/>
      <c r="L2876" s="159">
        <v>66.728538999999998</v>
      </c>
      <c r="M2876" s="187" t="s">
        <v>280</v>
      </c>
      <c r="N2876" s="272">
        <v>192.78728599999999</v>
      </c>
      <c r="O2876" s="186">
        <f t="shared" si="139"/>
        <v>12864.413932555153</v>
      </c>
      <c r="P2876" s="186">
        <f t="shared" si="140"/>
        <v>3168.5309191292881</v>
      </c>
      <c r="Q2876" s="215">
        <f>IF(P2876="-",0,P2876/(1+'General inputs'!$H$30)^'MP Calculations'!$C$40)</f>
        <v>7038.2228944709877</v>
      </c>
    </row>
    <row r="2877" spans="3:17">
      <c r="C2877" s="159"/>
      <c r="D2877" s="165" t="s">
        <v>278</v>
      </c>
      <c r="E2877" s="162">
        <v>33576</v>
      </c>
      <c r="F2877" s="166" t="str">
        <f t="shared" si="138"/>
        <v>Date check - OK</v>
      </c>
      <c r="G2877" s="68"/>
      <c r="H2877" s="162" t="s">
        <v>279</v>
      </c>
      <c r="I2877" s="173">
        <v>150735.53351548137</v>
      </c>
      <c r="J2877" s="168">
        <f>IFERROR(MIN('MP Calculations'!$E$30/I2877,1),"-")</f>
        <v>0.24630200300931615</v>
      </c>
      <c r="K2877" s="12"/>
      <c r="L2877" s="159">
        <v>1.003144</v>
      </c>
      <c r="M2877" s="187" t="s">
        <v>280</v>
      </c>
      <c r="N2877" s="272">
        <v>192.78728599999999</v>
      </c>
      <c r="O2877" s="186">
        <f t="shared" si="139"/>
        <v>193.39340922718401</v>
      </c>
      <c r="P2877" s="186">
        <f t="shared" si="140"/>
        <v>47.633184061455786</v>
      </c>
      <c r="Q2877" s="215">
        <f>IF(P2877="-",0,P2877/(1+'General inputs'!$H$30)^'MP Calculations'!$C$40)</f>
        <v>105.8070680560113</v>
      </c>
    </row>
    <row r="2878" spans="3:17">
      <c r="C2878" s="159"/>
      <c r="D2878" s="165" t="s">
        <v>281</v>
      </c>
      <c r="E2878" s="162">
        <v>33581</v>
      </c>
      <c r="F2878" s="166" t="str">
        <f t="shared" si="138"/>
        <v>Date check - OK</v>
      </c>
      <c r="G2878" s="68"/>
      <c r="H2878" s="162" t="s">
        <v>279</v>
      </c>
      <c r="I2878" s="173">
        <v>150735.53351548137</v>
      </c>
      <c r="J2878" s="168">
        <f>IFERROR(MIN('MP Calculations'!$E$30/I2878,1),"-")</f>
        <v>0.24630200300931615</v>
      </c>
      <c r="K2878" s="12"/>
      <c r="L2878" s="159">
        <v>34.870691000000001</v>
      </c>
      <c r="M2878" s="187" t="s">
        <v>280</v>
      </c>
      <c r="N2878" s="272">
        <v>421.28581700000001</v>
      </c>
      <c r="O2878" s="186">
        <f t="shared" si="139"/>
        <v>14690.527547289548</v>
      </c>
      <c r="P2878" s="186">
        <f t="shared" si="140"/>
        <v>3618.306360160952</v>
      </c>
      <c r="Q2878" s="215">
        <f>IF(P2878="-",0,P2878/(1+'General inputs'!$H$30)^'MP Calculations'!$C$40)</f>
        <v>8037.3041366100897</v>
      </c>
    </row>
    <row r="2879" spans="3:17">
      <c r="C2879" s="159"/>
      <c r="D2879" s="165" t="s">
        <v>281</v>
      </c>
      <c r="E2879" s="162">
        <v>33581</v>
      </c>
      <c r="F2879" s="166" t="str">
        <f t="shared" si="138"/>
        <v>Date check - OK</v>
      </c>
      <c r="G2879" s="68"/>
      <c r="H2879" s="162" t="s">
        <v>279</v>
      </c>
      <c r="I2879" s="173">
        <v>150735.53351548137</v>
      </c>
      <c r="J2879" s="168">
        <f>IFERROR(MIN('MP Calculations'!$E$30/I2879,1),"-")</f>
        <v>0.24630200300931615</v>
      </c>
      <c r="K2879" s="12"/>
      <c r="L2879" s="159">
        <v>16.607498</v>
      </c>
      <c r="M2879" s="187" t="s">
        <v>280</v>
      </c>
      <c r="N2879" s="272">
        <v>421.28581700000001</v>
      </c>
      <c r="O2879" s="186">
        <f t="shared" si="139"/>
        <v>6996.5033632558661</v>
      </c>
      <c r="P2879" s="186">
        <f t="shared" si="140"/>
        <v>1723.252792431337</v>
      </c>
      <c r="Q2879" s="215">
        <f>IF(P2879="-",0,P2879/(1+'General inputs'!$H$30)^'MP Calculations'!$C$40)</f>
        <v>3827.8424816457982</v>
      </c>
    </row>
    <row r="2880" spans="3:17">
      <c r="C2880" s="159"/>
      <c r="D2880" s="165" t="s">
        <v>281</v>
      </c>
      <c r="E2880" s="162">
        <v>33581</v>
      </c>
      <c r="F2880" s="166" t="str">
        <f t="shared" si="138"/>
        <v>Date check - OK</v>
      </c>
      <c r="G2880" s="68"/>
      <c r="H2880" s="162" t="s">
        <v>279</v>
      </c>
      <c r="I2880" s="173">
        <v>150735.53351548137</v>
      </c>
      <c r="J2880" s="168">
        <f>IFERROR(MIN('MP Calculations'!$E$30/I2880,1),"-")</f>
        <v>0.24630200300931615</v>
      </c>
      <c r="K2880" s="12"/>
      <c r="L2880" s="159">
        <v>83.101991999999996</v>
      </c>
      <c r="M2880" s="187" t="s">
        <v>280</v>
      </c>
      <c r="N2880" s="272">
        <v>421.28581700000001</v>
      </c>
      <c r="O2880" s="186">
        <f t="shared" si="139"/>
        <v>35009.690594047461</v>
      </c>
      <c r="P2880" s="186">
        <f t="shared" si="140"/>
        <v>8622.9569180503058</v>
      </c>
      <c r="Q2880" s="215">
        <f>IF(P2880="-",0,P2880/(1+'General inputs'!$H$30)^'MP Calculations'!$C$40)</f>
        <v>19154.079397570258</v>
      </c>
    </row>
    <row r="2881" spans="3:17">
      <c r="C2881" s="159"/>
      <c r="D2881" s="165" t="s">
        <v>281</v>
      </c>
      <c r="E2881" s="162">
        <v>33581</v>
      </c>
      <c r="F2881" s="166" t="str">
        <f t="shared" si="138"/>
        <v>Date check - OK</v>
      </c>
      <c r="G2881" s="68"/>
      <c r="H2881" s="162" t="s">
        <v>279</v>
      </c>
      <c r="I2881" s="173">
        <v>150735.53351548137</v>
      </c>
      <c r="J2881" s="168">
        <f>IFERROR(MIN('MP Calculations'!$E$30/I2881,1),"-")</f>
        <v>0.24630200300931615</v>
      </c>
      <c r="K2881" s="12"/>
      <c r="L2881" s="159">
        <v>8.0641960000000008</v>
      </c>
      <c r="M2881" s="187" t="s">
        <v>280</v>
      </c>
      <c r="N2881" s="272">
        <v>421.28581700000001</v>
      </c>
      <c r="O2881" s="186">
        <f t="shared" si="139"/>
        <v>3397.3314003081323</v>
      </c>
      <c r="P2881" s="186">
        <f t="shared" si="140"/>
        <v>836.76952878233783</v>
      </c>
      <c r="Q2881" s="215">
        <f>IF(P2881="-",0,P2881/(1+'General inputs'!$H$30)^'MP Calculations'!$C$40)</f>
        <v>1858.7069544803269</v>
      </c>
    </row>
    <row r="2882" spans="3:17">
      <c r="C2882" s="159"/>
      <c r="D2882" s="165" t="s">
        <v>281</v>
      </c>
      <c r="E2882" s="162">
        <v>33581</v>
      </c>
      <c r="F2882" s="166" t="str">
        <f t="shared" ref="F2882:F2945" si="141">IF(E2882="","-",IF(OR(E2882&lt;$E$15,E2882&gt;$E$16),"ERROR - date outside of range","Date check - OK"))</f>
        <v>Date check - OK</v>
      </c>
      <c r="G2882" s="68"/>
      <c r="H2882" s="162" t="s">
        <v>279</v>
      </c>
      <c r="I2882" s="173">
        <v>150735.53351548137</v>
      </c>
      <c r="J2882" s="168">
        <f>IFERROR(MIN('MP Calculations'!$E$30/I2882,1),"-")</f>
        <v>0.24630200300931615</v>
      </c>
      <c r="K2882" s="12"/>
      <c r="L2882" s="159">
        <v>0.59994800000000004</v>
      </c>
      <c r="M2882" s="187" t="s">
        <v>280</v>
      </c>
      <c r="N2882" s="272">
        <v>421.28581700000001</v>
      </c>
      <c r="O2882" s="186">
        <f t="shared" ref="O2882:O2945" si="142">IF(N2882="","-",L2882*N2882)</f>
        <v>252.74958333751601</v>
      </c>
      <c r="P2882" s="186">
        <f t="shared" ref="P2882:P2945" si="143">IF(O2882="-","-",IF(OR(E2882&lt;$E$15,E2882&gt;$E$16),0,O2882*J2882))</f>
        <v>62.252728635800274</v>
      </c>
      <c r="Q2882" s="215">
        <f>IF(P2882="-",0,P2882/(1+'General inputs'!$H$30)^'MP Calculations'!$C$40)</f>
        <v>138.28130168544553</v>
      </c>
    </row>
    <row r="2883" spans="3:17">
      <c r="C2883" s="159"/>
      <c r="D2883" s="165" t="s">
        <v>281</v>
      </c>
      <c r="E2883" s="162">
        <v>33581</v>
      </c>
      <c r="F2883" s="166" t="str">
        <f t="shared" si="141"/>
        <v>Date check - OK</v>
      </c>
      <c r="G2883" s="68"/>
      <c r="H2883" s="162" t="s">
        <v>279</v>
      </c>
      <c r="I2883" s="173">
        <v>150735.53351548137</v>
      </c>
      <c r="J2883" s="168">
        <f>IFERROR(MIN('MP Calculations'!$E$30/I2883,1),"-")</f>
        <v>0.24630200300931615</v>
      </c>
      <c r="K2883" s="12"/>
      <c r="L2883" s="159">
        <v>175.172718</v>
      </c>
      <c r="M2883" s="187" t="s">
        <v>280</v>
      </c>
      <c r="N2883" s="272">
        <v>421.28581700000001</v>
      </c>
      <c r="O2883" s="186">
        <f t="shared" si="142"/>
        <v>73797.781618740613</v>
      </c>
      <c r="P2883" s="186">
        <f t="shared" si="143"/>
        <v>18176.541430339908</v>
      </c>
      <c r="Q2883" s="215">
        <f>IF(P2883="-",0,P2883/(1+'General inputs'!$H$30)^'MP Calculations'!$C$40)</f>
        <v>40375.351638504471</v>
      </c>
    </row>
    <row r="2884" spans="3:17">
      <c r="C2884" s="159"/>
      <c r="D2884" s="165" t="s">
        <v>281</v>
      </c>
      <c r="E2884" s="162">
        <v>33581</v>
      </c>
      <c r="F2884" s="166" t="str">
        <f t="shared" si="141"/>
        <v>Date check - OK</v>
      </c>
      <c r="G2884" s="68"/>
      <c r="H2884" s="162" t="s">
        <v>279</v>
      </c>
      <c r="I2884" s="173">
        <v>150735.53351548137</v>
      </c>
      <c r="J2884" s="168">
        <f>IFERROR(MIN('MP Calculations'!$E$30/I2884,1),"-")</f>
        <v>0.24630200300931615</v>
      </c>
      <c r="K2884" s="12"/>
      <c r="L2884" s="159">
        <v>1.498103</v>
      </c>
      <c r="M2884" s="187" t="s">
        <v>280</v>
      </c>
      <c r="N2884" s="272">
        <v>421.28581700000001</v>
      </c>
      <c r="O2884" s="186">
        <f t="shared" si="142"/>
        <v>631.12954630515105</v>
      </c>
      <c r="P2884" s="186">
        <f t="shared" si="143"/>
        <v>155.44847141331965</v>
      </c>
      <c r="Q2884" s="215">
        <f>IF(P2884="-",0,P2884/(1+'General inputs'!$H$30)^'MP Calculations'!$C$40)</f>
        <v>345.29598048309356</v>
      </c>
    </row>
    <row r="2885" spans="3:17">
      <c r="C2885" s="159"/>
      <c r="D2885" s="165" t="s">
        <v>281</v>
      </c>
      <c r="E2885" s="162">
        <v>33581</v>
      </c>
      <c r="F2885" s="166" t="str">
        <f t="shared" si="141"/>
        <v>Date check - OK</v>
      </c>
      <c r="G2885" s="68"/>
      <c r="H2885" s="162" t="s">
        <v>279</v>
      </c>
      <c r="I2885" s="173">
        <v>150735.53351548137</v>
      </c>
      <c r="J2885" s="168">
        <f>IFERROR(MIN('MP Calculations'!$E$30/I2885,1),"-")</f>
        <v>0.24630200300931615</v>
      </c>
      <c r="K2885" s="12"/>
      <c r="L2885" s="159">
        <v>7.9982980000000001</v>
      </c>
      <c r="M2885" s="187" t="s">
        <v>280</v>
      </c>
      <c r="N2885" s="272">
        <v>421.28581700000001</v>
      </c>
      <c r="O2885" s="186">
        <f t="shared" si="142"/>
        <v>3369.569507539466</v>
      </c>
      <c r="P2885" s="186">
        <f t="shared" si="143"/>
        <v>829.93171898608546</v>
      </c>
      <c r="Q2885" s="215">
        <f>IF(P2885="-",0,P2885/(1+'General inputs'!$H$30)^'MP Calculations'!$C$40)</f>
        <v>1843.5182027577316</v>
      </c>
    </row>
    <row r="2886" spans="3:17">
      <c r="C2886" s="159"/>
      <c r="D2886" s="165" t="s">
        <v>325</v>
      </c>
      <c r="E2886" s="162">
        <v>33602</v>
      </c>
      <c r="F2886" s="166" t="str">
        <f t="shared" si="141"/>
        <v>Date check - OK</v>
      </c>
      <c r="G2886" s="68"/>
      <c r="H2886" s="162" t="s">
        <v>279</v>
      </c>
      <c r="I2886" s="173">
        <v>150735.53351548137</v>
      </c>
      <c r="J2886" s="168">
        <f>IFERROR(MIN('MP Calculations'!$E$30/I2886,1),"-")</f>
        <v>0.24630200300931615</v>
      </c>
      <c r="K2886" s="12"/>
      <c r="L2886" s="159">
        <v>1</v>
      </c>
      <c r="M2886" s="187" t="s">
        <v>284</v>
      </c>
      <c r="N2886" s="272">
        <v>35689.736536999997</v>
      </c>
      <c r="O2886" s="186">
        <f t="shared" si="142"/>
        <v>35689.736536999997</v>
      </c>
      <c r="P2886" s="186">
        <f t="shared" si="143"/>
        <v>8790.4535959378736</v>
      </c>
      <c r="Q2886" s="215">
        <f>IF(P2886="-",0,P2886/(1+'General inputs'!$H$30)^'MP Calculations'!$C$40)</f>
        <v>19526.137926631436</v>
      </c>
    </row>
    <row r="2887" spans="3:17">
      <c r="C2887" s="159"/>
      <c r="D2887" s="165" t="s">
        <v>282</v>
      </c>
      <c r="E2887" s="162">
        <v>33637</v>
      </c>
      <c r="F2887" s="166" t="str">
        <f t="shared" si="141"/>
        <v>Date check - OK</v>
      </c>
      <c r="G2887" s="68"/>
      <c r="H2887" s="162" t="s">
        <v>279</v>
      </c>
      <c r="I2887" s="173">
        <v>150735.53351548137</v>
      </c>
      <c r="J2887" s="168">
        <f>IFERROR(MIN('MP Calculations'!$E$30/I2887,1),"-")</f>
        <v>0.24630200300931615</v>
      </c>
      <c r="K2887" s="12"/>
      <c r="L2887" s="159">
        <v>67.967780000000005</v>
      </c>
      <c r="M2887" s="187" t="s">
        <v>280</v>
      </c>
      <c r="N2887" s="272">
        <v>237.97403299999999</v>
      </c>
      <c r="O2887" s="186">
        <f t="shared" si="142"/>
        <v>16174.566720656741</v>
      </c>
      <c r="P2887" s="186">
        <f t="shared" si="143"/>
        <v>3983.8281811055817</v>
      </c>
      <c r="Q2887" s="215">
        <f>IF(P2887="-",0,P2887/(1+'General inputs'!$H$30)^'MP Calculations'!$C$40)</f>
        <v>8849.2337387703792</v>
      </c>
    </row>
    <row r="2888" spans="3:17">
      <c r="C2888" s="159"/>
      <c r="D2888" s="165" t="s">
        <v>282</v>
      </c>
      <c r="E2888" s="162">
        <v>33637</v>
      </c>
      <c r="F2888" s="166" t="str">
        <f t="shared" si="141"/>
        <v>Date check - OK</v>
      </c>
      <c r="G2888" s="68"/>
      <c r="H2888" s="162" t="s">
        <v>279</v>
      </c>
      <c r="I2888" s="173">
        <v>150735.53351548137</v>
      </c>
      <c r="J2888" s="168">
        <f>IFERROR(MIN('MP Calculations'!$E$30/I2888,1),"-")</f>
        <v>0.24630200300931615</v>
      </c>
      <c r="K2888" s="12"/>
      <c r="L2888" s="159">
        <v>83.083631999999994</v>
      </c>
      <c r="M2888" s="187" t="s">
        <v>280</v>
      </c>
      <c r="N2888" s="272">
        <v>237.97403299999999</v>
      </c>
      <c r="O2888" s="186">
        <f t="shared" si="142"/>
        <v>19771.746983327856</v>
      </c>
      <c r="P2888" s="186">
        <f t="shared" si="143"/>
        <v>4869.8208849870553</v>
      </c>
      <c r="Q2888" s="215">
        <f>IF(P2888="-",0,P2888/(1+'General inputs'!$H$30)^'MP Calculations'!$C$40)</f>
        <v>10817.279590917671</v>
      </c>
    </row>
    <row r="2889" spans="3:17">
      <c r="C2889" s="159"/>
      <c r="D2889" s="165" t="s">
        <v>282</v>
      </c>
      <c r="E2889" s="162">
        <v>33637</v>
      </c>
      <c r="F2889" s="166" t="str">
        <f t="shared" si="141"/>
        <v>Date check - OK</v>
      </c>
      <c r="G2889" s="68"/>
      <c r="H2889" s="162" t="s">
        <v>279</v>
      </c>
      <c r="I2889" s="173">
        <v>150735.53351548137</v>
      </c>
      <c r="J2889" s="168">
        <f>IFERROR(MIN('MP Calculations'!$E$30/I2889,1),"-")</f>
        <v>0.24630200300931615</v>
      </c>
      <c r="K2889" s="12"/>
      <c r="L2889" s="159">
        <v>11.796666</v>
      </c>
      <c r="M2889" s="187" t="s">
        <v>280</v>
      </c>
      <c r="N2889" s="272">
        <v>237.97403299999999</v>
      </c>
      <c r="O2889" s="186">
        <f t="shared" si="142"/>
        <v>2807.3001839739777</v>
      </c>
      <c r="P2889" s="186">
        <f t="shared" si="143"/>
        <v>691.44365836121244</v>
      </c>
      <c r="Q2889" s="215">
        <f>IF(P2889="-",0,P2889/(1+'General inputs'!$H$30)^'MP Calculations'!$C$40)</f>
        <v>1535.896196288968</v>
      </c>
    </row>
    <row r="2890" spans="3:17">
      <c r="C2890" s="159"/>
      <c r="D2890" s="165" t="s">
        <v>282</v>
      </c>
      <c r="E2890" s="162">
        <v>33637</v>
      </c>
      <c r="F2890" s="166" t="str">
        <f t="shared" si="141"/>
        <v>Date check - OK</v>
      </c>
      <c r="G2890" s="68"/>
      <c r="H2890" s="162" t="s">
        <v>279</v>
      </c>
      <c r="I2890" s="173">
        <v>150735.53351548137</v>
      </c>
      <c r="J2890" s="168">
        <f>IFERROR(MIN('MP Calculations'!$E$30/I2890,1),"-")</f>
        <v>0.24630200300931615</v>
      </c>
      <c r="K2890" s="12"/>
      <c r="L2890" s="159">
        <v>6.9978030000000002</v>
      </c>
      <c r="M2890" s="187" t="s">
        <v>280</v>
      </c>
      <c r="N2890" s="272">
        <v>237.97403299999999</v>
      </c>
      <c r="O2890" s="186">
        <f t="shared" si="142"/>
        <v>1665.295402049499</v>
      </c>
      <c r="P2890" s="186">
        <f t="shared" si="143"/>
        <v>410.16559312699604</v>
      </c>
      <c r="Q2890" s="215">
        <f>IF(P2890="-",0,P2890/(1+'General inputs'!$H$30)^'MP Calculations'!$C$40)</f>
        <v>911.09632247615809</v>
      </c>
    </row>
    <row r="2891" spans="3:17">
      <c r="C2891" s="159"/>
      <c r="D2891" s="165" t="s">
        <v>282</v>
      </c>
      <c r="E2891" s="162">
        <v>33637</v>
      </c>
      <c r="F2891" s="166" t="str">
        <f t="shared" si="141"/>
        <v>Date check - OK</v>
      </c>
      <c r="G2891" s="68"/>
      <c r="H2891" s="162" t="s">
        <v>279</v>
      </c>
      <c r="I2891" s="173">
        <v>150735.53351548137</v>
      </c>
      <c r="J2891" s="168">
        <f>IFERROR(MIN('MP Calculations'!$E$30/I2891,1),"-")</f>
        <v>0.24630200300931615</v>
      </c>
      <c r="K2891" s="12"/>
      <c r="L2891" s="159">
        <v>39.491078999999999</v>
      </c>
      <c r="M2891" s="187" t="s">
        <v>280</v>
      </c>
      <c r="N2891" s="272">
        <v>237.97403299999999</v>
      </c>
      <c r="O2891" s="186">
        <f t="shared" si="142"/>
        <v>9397.8513371516074</v>
      </c>
      <c r="P2891" s="186">
        <f t="shared" si="143"/>
        <v>2314.7096083242209</v>
      </c>
      <c r="Q2891" s="215">
        <f>IF(P2891="-",0,P2891/(1+'General inputs'!$H$30)^'MP Calculations'!$C$40)</f>
        <v>5141.6390040581928</v>
      </c>
    </row>
    <row r="2892" spans="3:17">
      <c r="C2892" s="159"/>
      <c r="D2892" s="165" t="s">
        <v>335</v>
      </c>
      <c r="E2892" s="162">
        <v>33785</v>
      </c>
      <c r="F2892" s="166" t="str">
        <f t="shared" si="141"/>
        <v>Date check - OK</v>
      </c>
      <c r="G2892" s="68"/>
      <c r="H2892" s="162" t="s">
        <v>279</v>
      </c>
      <c r="I2892" s="173">
        <v>150735.53351548137</v>
      </c>
      <c r="J2892" s="168">
        <f>IFERROR(MIN('MP Calculations'!$E$30/I2892,1),"-")</f>
        <v>0.24630200300931615</v>
      </c>
      <c r="K2892" s="12"/>
      <c r="L2892" s="159">
        <v>1</v>
      </c>
      <c r="M2892" s="187" t="s">
        <v>284</v>
      </c>
      <c r="N2892" s="272">
        <v>10343.046926000001</v>
      </c>
      <c r="O2892" s="186">
        <f t="shared" si="142"/>
        <v>10343.046926000001</v>
      </c>
      <c r="P2892" s="186">
        <f t="shared" si="143"/>
        <v>2547.5131750931505</v>
      </c>
      <c r="Q2892" s="215">
        <f>IF(P2892="-",0,P2892/(1+'General inputs'!$H$30)^'MP Calculations'!$C$40)</f>
        <v>5658.7630073795335</v>
      </c>
    </row>
    <row r="2893" spans="3:17">
      <c r="C2893" s="159"/>
      <c r="D2893" s="165" t="s">
        <v>333</v>
      </c>
      <c r="E2893" s="162">
        <v>33785</v>
      </c>
      <c r="F2893" s="166" t="str">
        <f t="shared" si="141"/>
        <v>Date check - OK</v>
      </c>
      <c r="G2893" s="68"/>
      <c r="H2893" s="162" t="s">
        <v>279</v>
      </c>
      <c r="I2893" s="173">
        <v>150735.53351548137</v>
      </c>
      <c r="J2893" s="168">
        <f>IFERROR(MIN('MP Calculations'!$E$30/I2893,1),"-")</f>
        <v>0.24630200300931615</v>
      </c>
      <c r="K2893" s="12"/>
      <c r="L2893" s="159">
        <v>1</v>
      </c>
      <c r="M2893" s="187" t="s">
        <v>284</v>
      </c>
      <c r="N2893" s="272">
        <v>21924.308778999999</v>
      </c>
      <c r="O2893" s="186">
        <f t="shared" si="142"/>
        <v>21924.308778999999</v>
      </c>
      <c r="P2893" s="186">
        <f t="shared" si="143"/>
        <v>5400.0011668624338</v>
      </c>
      <c r="Q2893" s="215">
        <f>IF(P2893="-",0,P2893/(1+'General inputs'!$H$30)^'MP Calculations'!$C$40)</f>
        <v>11994.963222017535</v>
      </c>
    </row>
    <row r="2894" spans="3:17">
      <c r="C2894" s="159"/>
      <c r="D2894" s="165" t="s">
        <v>334</v>
      </c>
      <c r="E2894" s="162">
        <v>33785</v>
      </c>
      <c r="F2894" s="166" t="str">
        <f t="shared" si="141"/>
        <v>Date check - OK</v>
      </c>
      <c r="G2894" s="68"/>
      <c r="H2894" s="162" t="s">
        <v>279</v>
      </c>
      <c r="I2894" s="173">
        <v>150735.53351548137</v>
      </c>
      <c r="J2894" s="168">
        <f>IFERROR(MIN('MP Calculations'!$E$30/I2894,1),"-")</f>
        <v>0.24630200300931615</v>
      </c>
      <c r="K2894" s="12"/>
      <c r="L2894" s="159">
        <v>1</v>
      </c>
      <c r="M2894" s="187" t="s">
        <v>284</v>
      </c>
      <c r="N2894" s="272">
        <v>21924.308778999999</v>
      </c>
      <c r="O2894" s="186">
        <f t="shared" si="142"/>
        <v>21924.308778999999</v>
      </c>
      <c r="P2894" s="186">
        <f t="shared" si="143"/>
        <v>5400.0011668624338</v>
      </c>
      <c r="Q2894" s="215">
        <f>IF(P2894="-",0,P2894/(1+'General inputs'!$H$30)^'MP Calculations'!$C$40)</f>
        <v>11994.963222017535</v>
      </c>
    </row>
    <row r="2895" spans="3:17">
      <c r="C2895" s="159"/>
      <c r="D2895" s="165" t="s">
        <v>338</v>
      </c>
      <c r="E2895" s="162">
        <v>33785</v>
      </c>
      <c r="F2895" s="166" t="str">
        <f t="shared" si="141"/>
        <v>Date check - OK</v>
      </c>
      <c r="G2895" s="68"/>
      <c r="H2895" s="162" t="s">
        <v>279</v>
      </c>
      <c r="I2895" s="173">
        <v>150735.53351548137</v>
      </c>
      <c r="J2895" s="168">
        <f>IFERROR(MIN('MP Calculations'!$E$30/I2895,1),"-")</f>
        <v>0.24630200300931615</v>
      </c>
      <c r="K2895" s="12"/>
      <c r="L2895" s="159">
        <v>1</v>
      </c>
      <c r="M2895" s="187" t="s">
        <v>284</v>
      </c>
      <c r="N2895" s="272">
        <v>13943.723436</v>
      </c>
      <c r="O2895" s="186">
        <f t="shared" si="142"/>
        <v>13943.723436</v>
      </c>
      <c r="P2895" s="186">
        <f t="shared" si="143"/>
        <v>3434.3670116947442</v>
      </c>
      <c r="Q2895" s="215">
        <f>IF(P2895="-",0,P2895/(1+'General inputs'!$H$30)^'MP Calculations'!$C$40)</f>
        <v>7628.7216841703648</v>
      </c>
    </row>
    <row r="2896" spans="3:17">
      <c r="C2896" s="159"/>
      <c r="D2896" s="165" t="s">
        <v>339</v>
      </c>
      <c r="E2896" s="162">
        <v>33785</v>
      </c>
      <c r="F2896" s="166" t="str">
        <f t="shared" si="141"/>
        <v>Date check - OK</v>
      </c>
      <c r="G2896" s="68"/>
      <c r="H2896" s="162" t="s">
        <v>279</v>
      </c>
      <c r="I2896" s="173">
        <v>150735.53351548137</v>
      </c>
      <c r="J2896" s="168">
        <f>IFERROR(MIN('MP Calculations'!$E$30/I2896,1),"-")</f>
        <v>0.24630200300931615</v>
      </c>
      <c r="K2896" s="12"/>
      <c r="L2896" s="159">
        <v>1</v>
      </c>
      <c r="M2896" s="187" t="s">
        <v>284</v>
      </c>
      <c r="N2896" s="272">
        <v>24309.908456000001</v>
      </c>
      <c r="O2896" s="186">
        <f t="shared" si="142"/>
        <v>24309.908456000001</v>
      </c>
      <c r="P2896" s="186">
        <f t="shared" si="143"/>
        <v>5987.5791456859124</v>
      </c>
      <c r="Q2896" s="215">
        <f>IF(P2896="-",0,P2896/(1+'General inputs'!$H$30)^'MP Calculations'!$C$40)</f>
        <v>13300.143726293261</v>
      </c>
    </row>
    <row r="2897" spans="3:17">
      <c r="C2897" s="159"/>
      <c r="D2897" s="165" t="s">
        <v>337</v>
      </c>
      <c r="E2897" s="162">
        <v>33785</v>
      </c>
      <c r="F2897" s="166" t="str">
        <f t="shared" si="141"/>
        <v>Date check - OK</v>
      </c>
      <c r="G2897" s="68"/>
      <c r="H2897" s="162" t="s">
        <v>279</v>
      </c>
      <c r="I2897" s="173">
        <v>150735.53351548137</v>
      </c>
      <c r="J2897" s="168">
        <f>IFERROR(MIN('MP Calculations'!$E$30/I2897,1),"-")</f>
        <v>0.24630200300931615</v>
      </c>
      <c r="K2897" s="12"/>
      <c r="L2897" s="159">
        <v>1</v>
      </c>
      <c r="M2897" s="187" t="s">
        <v>284</v>
      </c>
      <c r="N2897" s="272">
        <v>41685.108265000003</v>
      </c>
      <c r="O2897" s="186">
        <f t="shared" si="142"/>
        <v>41685.108265000003</v>
      </c>
      <c r="P2897" s="186">
        <f t="shared" si="143"/>
        <v>10267.125661329701</v>
      </c>
      <c r="Q2897" s="215">
        <f>IF(P2897="-",0,P2897/(1+'General inputs'!$H$30)^'MP Calculations'!$C$40)</f>
        <v>22806.253350318879</v>
      </c>
    </row>
    <row r="2898" spans="3:17">
      <c r="C2898" s="159"/>
      <c r="D2898" s="165" t="s">
        <v>336</v>
      </c>
      <c r="E2898" s="162">
        <v>33785</v>
      </c>
      <c r="F2898" s="166" t="str">
        <f t="shared" si="141"/>
        <v>Date check - OK</v>
      </c>
      <c r="G2898" s="68"/>
      <c r="H2898" s="162" t="s">
        <v>279</v>
      </c>
      <c r="I2898" s="173">
        <v>150735.53351548137</v>
      </c>
      <c r="J2898" s="168">
        <f>IFERROR(MIN('MP Calculations'!$E$30/I2898,1),"-")</f>
        <v>0.24630200300931615</v>
      </c>
      <c r="K2898" s="12"/>
      <c r="L2898" s="159">
        <v>1</v>
      </c>
      <c r="M2898" s="187" t="s">
        <v>284</v>
      </c>
      <c r="N2898" s="272">
        <v>18585.132851999999</v>
      </c>
      <c r="O2898" s="186">
        <f t="shared" si="142"/>
        <v>18585.132851999999</v>
      </c>
      <c r="P2898" s="186">
        <f t="shared" si="143"/>
        <v>4577.5554476418438</v>
      </c>
      <c r="Q2898" s="215">
        <f>IF(P2898="-",0,P2898/(1+'General inputs'!$H$30)^'MP Calculations'!$C$40)</f>
        <v>10168.0735882346</v>
      </c>
    </row>
    <row r="2899" spans="3:17">
      <c r="C2899" s="159"/>
      <c r="D2899" s="165" t="s">
        <v>343</v>
      </c>
      <c r="E2899" s="162">
        <v>33785</v>
      </c>
      <c r="F2899" s="166" t="str">
        <f t="shared" si="141"/>
        <v>Date check - OK</v>
      </c>
      <c r="G2899" s="68"/>
      <c r="H2899" s="162" t="s">
        <v>279</v>
      </c>
      <c r="I2899" s="173">
        <v>150735.53351548137</v>
      </c>
      <c r="J2899" s="168">
        <f>IFERROR(MIN('MP Calculations'!$E$30/I2899,1),"-")</f>
        <v>0.24630200300931615</v>
      </c>
      <c r="K2899" s="12"/>
      <c r="L2899" s="159">
        <v>1</v>
      </c>
      <c r="M2899" s="187" t="s">
        <v>284</v>
      </c>
      <c r="N2899" s="272">
        <v>90493.711507999993</v>
      </c>
      <c r="O2899" s="186">
        <f t="shared" si="142"/>
        <v>90493.711507999993</v>
      </c>
      <c r="P2899" s="186">
        <f t="shared" si="143"/>
        <v>22288.782404167603</v>
      </c>
      <c r="Q2899" s="215">
        <f>IF(P2899="-",0,P2899/(1+'General inputs'!$H$30)^'MP Calculations'!$C$40)</f>
        <v>49509.827301923033</v>
      </c>
    </row>
    <row r="2900" spans="3:17">
      <c r="C2900" s="159"/>
      <c r="D2900" s="165" t="s">
        <v>341</v>
      </c>
      <c r="E2900" s="162">
        <v>33785</v>
      </c>
      <c r="F2900" s="166" t="str">
        <f t="shared" si="141"/>
        <v>Date check - OK</v>
      </c>
      <c r="G2900" s="68"/>
      <c r="H2900" s="162" t="s">
        <v>279</v>
      </c>
      <c r="I2900" s="173">
        <v>150735.53351548137</v>
      </c>
      <c r="J2900" s="168">
        <f>IFERROR(MIN('MP Calculations'!$E$30/I2900,1),"-")</f>
        <v>0.24630200300931615</v>
      </c>
      <c r="K2900" s="12"/>
      <c r="L2900" s="159">
        <v>1</v>
      </c>
      <c r="M2900" s="187" t="s">
        <v>284</v>
      </c>
      <c r="N2900" s="272">
        <v>21444.473211</v>
      </c>
      <c r="O2900" s="186">
        <f t="shared" si="142"/>
        <v>21444.473211</v>
      </c>
      <c r="P2900" s="186">
        <f t="shared" si="143"/>
        <v>5281.8167053489215</v>
      </c>
      <c r="Q2900" s="215">
        <f>IF(P2900="-",0,P2900/(1+'General inputs'!$H$30)^'MP Calculations'!$C$40)</f>
        <v>11732.441377028341</v>
      </c>
    </row>
    <row r="2901" spans="3:17">
      <c r="C2901" s="159"/>
      <c r="D2901" s="165" t="s">
        <v>342</v>
      </c>
      <c r="E2901" s="162">
        <v>33785</v>
      </c>
      <c r="F2901" s="166" t="str">
        <f t="shared" si="141"/>
        <v>Date check - OK</v>
      </c>
      <c r="G2901" s="68"/>
      <c r="H2901" s="162" t="s">
        <v>279</v>
      </c>
      <c r="I2901" s="173">
        <v>150735.53351548137</v>
      </c>
      <c r="J2901" s="168">
        <f>IFERROR(MIN('MP Calculations'!$E$30/I2901,1),"-")</f>
        <v>0.24630200300931615</v>
      </c>
      <c r="K2901" s="12"/>
      <c r="L2901" s="159">
        <v>1</v>
      </c>
      <c r="M2901" s="187" t="s">
        <v>284</v>
      </c>
      <c r="N2901" s="272">
        <v>21444.473211</v>
      </c>
      <c r="O2901" s="186">
        <f t="shared" si="142"/>
        <v>21444.473211</v>
      </c>
      <c r="P2901" s="186">
        <f t="shared" si="143"/>
        <v>5281.8167053489215</v>
      </c>
      <c r="Q2901" s="215">
        <f>IF(P2901="-",0,P2901/(1+'General inputs'!$H$30)^'MP Calculations'!$C$40)</f>
        <v>11732.441377028341</v>
      </c>
    </row>
    <row r="2902" spans="3:17">
      <c r="C2902" s="159"/>
      <c r="D2902" s="165" t="s">
        <v>340</v>
      </c>
      <c r="E2902" s="162">
        <v>33785</v>
      </c>
      <c r="F2902" s="166" t="str">
        <f t="shared" si="141"/>
        <v>Date check - OK</v>
      </c>
      <c r="G2902" s="68"/>
      <c r="H2902" s="162" t="s">
        <v>279</v>
      </c>
      <c r="I2902" s="173">
        <v>150735.53351548137</v>
      </c>
      <c r="J2902" s="168">
        <f>IFERROR(MIN('MP Calculations'!$E$30/I2902,1),"-")</f>
        <v>0.24630200300931615</v>
      </c>
      <c r="K2902" s="12"/>
      <c r="L2902" s="159">
        <v>1</v>
      </c>
      <c r="M2902" s="187" t="s">
        <v>284</v>
      </c>
      <c r="N2902" s="272">
        <v>21444.473211</v>
      </c>
      <c r="O2902" s="186">
        <f t="shared" si="142"/>
        <v>21444.473211</v>
      </c>
      <c r="P2902" s="186">
        <f t="shared" si="143"/>
        <v>5281.8167053489215</v>
      </c>
      <c r="Q2902" s="215">
        <f>IF(P2902="-",0,P2902/(1+'General inputs'!$H$30)^'MP Calculations'!$C$40)</f>
        <v>11732.441377028341</v>
      </c>
    </row>
    <row r="2903" spans="3:17">
      <c r="C2903" s="159"/>
      <c r="D2903" s="165" t="s">
        <v>326</v>
      </c>
      <c r="E2903" s="162">
        <v>33785</v>
      </c>
      <c r="F2903" s="166" t="str">
        <f t="shared" si="141"/>
        <v>Date check - OK</v>
      </c>
      <c r="G2903" s="68"/>
      <c r="H2903" s="162" t="s">
        <v>279</v>
      </c>
      <c r="I2903" s="173">
        <v>150735.53351548137</v>
      </c>
      <c r="J2903" s="168">
        <f>IFERROR(MIN('MP Calculations'!$E$30/I2903,1),"-")</f>
        <v>0.24630200300931615</v>
      </c>
      <c r="K2903" s="12"/>
      <c r="L2903" s="159">
        <v>1</v>
      </c>
      <c r="M2903" s="187" t="s">
        <v>284</v>
      </c>
      <c r="N2903" s="272">
        <v>14437.357368999999</v>
      </c>
      <c r="O2903" s="186">
        <f t="shared" si="142"/>
        <v>14437.357368999999</v>
      </c>
      <c r="P2903" s="186">
        <f t="shared" si="143"/>
        <v>3555.9500381460107</v>
      </c>
      <c r="Q2903" s="215">
        <f>IF(P2903="-",0,P2903/(1+'General inputs'!$H$30)^'MP Calculations'!$C$40)</f>
        <v>7898.7927240905092</v>
      </c>
    </row>
    <row r="2904" spans="3:17">
      <c r="C2904" s="159"/>
      <c r="D2904" s="165" t="s">
        <v>329</v>
      </c>
      <c r="E2904" s="162">
        <v>33785</v>
      </c>
      <c r="F2904" s="166" t="str">
        <f t="shared" si="141"/>
        <v>Date check - OK</v>
      </c>
      <c r="G2904" s="68"/>
      <c r="H2904" s="162" t="s">
        <v>279</v>
      </c>
      <c r="I2904" s="173">
        <v>150735.53351548137</v>
      </c>
      <c r="J2904" s="168">
        <f>IFERROR(MIN('MP Calculations'!$E$30/I2904,1),"-")</f>
        <v>0.24630200300931615</v>
      </c>
      <c r="K2904" s="12"/>
      <c r="L2904" s="159">
        <v>1</v>
      </c>
      <c r="M2904" s="187" t="s">
        <v>284</v>
      </c>
      <c r="N2904" s="272">
        <v>8830.4772990000001</v>
      </c>
      <c r="O2904" s="186">
        <f t="shared" si="142"/>
        <v>8830.4772990000001</v>
      </c>
      <c r="P2904" s="186">
        <f t="shared" si="143"/>
        <v>2174.9642462719958</v>
      </c>
      <c r="Q2904" s="215">
        <f>IF(P2904="-",0,P2904/(1+'General inputs'!$H$30)^'MP Calculations'!$C$40)</f>
        <v>4831.2241677521642</v>
      </c>
    </row>
    <row r="2905" spans="3:17">
      <c r="C2905" s="159"/>
      <c r="D2905" s="165" t="s">
        <v>330</v>
      </c>
      <c r="E2905" s="162">
        <v>33785</v>
      </c>
      <c r="F2905" s="166" t="str">
        <f t="shared" si="141"/>
        <v>Date check - OK</v>
      </c>
      <c r="G2905" s="68"/>
      <c r="H2905" s="162" t="s">
        <v>279</v>
      </c>
      <c r="I2905" s="173">
        <v>150735.53351548137</v>
      </c>
      <c r="J2905" s="168">
        <f>IFERROR(MIN('MP Calculations'!$E$30/I2905,1),"-")</f>
        <v>0.24630200300931615</v>
      </c>
      <c r="K2905" s="12"/>
      <c r="L2905" s="159">
        <v>1</v>
      </c>
      <c r="M2905" s="187" t="s">
        <v>284</v>
      </c>
      <c r="N2905" s="272">
        <v>8049.0803260000002</v>
      </c>
      <c r="O2905" s="186">
        <f t="shared" si="142"/>
        <v>8049.0803260000002</v>
      </c>
      <c r="P2905" s="186">
        <f t="shared" si="143"/>
        <v>1982.5046066766795</v>
      </c>
      <c r="Q2905" s="215">
        <f>IF(P2905="-",0,P2905/(1+'General inputs'!$H$30)^'MP Calculations'!$C$40)</f>
        <v>4403.7156863030941</v>
      </c>
    </row>
    <row r="2906" spans="3:17">
      <c r="C2906" s="159"/>
      <c r="D2906" s="165" t="s">
        <v>332</v>
      </c>
      <c r="E2906" s="162">
        <v>33785</v>
      </c>
      <c r="F2906" s="166" t="str">
        <f t="shared" si="141"/>
        <v>Date check - OK</v>
      </c>
      <c r="G2906" s="68"/>
      <c r="H2906" s="162" t="s">
        <v>279</v>
      </c>
      <c r="I2906" s="173">
        <v>150735.53351548137</v>
      </c>
      <c r="J2906" s="168">
        <f>IFERROR(MIN('MP Calculations'!$E$30/I2906,1),"-")</f>
        <v>0.24630200300931615</v>
      </c>
      <c r="K2906" s="12"/>
      <c r="L2906" s="159">
        <v>1</v>
      </c>
      <c r="M2906" s="187" t="s">
        <v>284</v>
      </c>
      <c r="N2906" s="272">
        <v>12510.71</v>
      </c>
      <c r="O2906" s="186">
        <f t="shared" si="142"/>
        <v>12510.71</v>
      </c>
      <c r="P2906" s="186">
        <f t="shared" si="143"/>
        <v>3081.4129320686816</v>
      </c>
      <c r="Q2906" s="215">
        <f>IF(P2906="-",0,P2906/(1+'General inputs'!$H$30)^'MP Calculations'!$C$40)</f>
        <v>6844.7086676258587</v>
      </c>
    </row>
    <row r="2907" spans="3:17">
      <c r="C2907" s="159"/>
      <c r="D2907" s="165" t="s">
        <v>328</v>
      </c>
      <c r="E2907" s="162">
        <v>33785</v>
      </c>
      <c r="F2907" s="166" t="str">
        <f t="shared" si="141"/>
        <v>Date check - OK</v>
      </c>
      <c r="G2907" s="68"/>
      <c r="H2907" s="162" t="s">
        <v>279</v>
      </c>
      <c r="I2907" s="173">
        <v>150735.53351548137</v>
      </c>
      <c r="J2907" s="168">
        <f>IFERROR(MIN('MP Calculations'!$E$30/I2907,1),"-")</f>
        <v>0.24630200300931615</v>
      </c>
      <c r="K2907" s="12"/>
      <c r="L2907" s="159">
        <v>1</v>
      </c>
      <c r="M2907" s="187" t="s">
        <v>284</v>
      </c>
      <c r="N2907" s="272">
        <v>15427.910174000001</v>
      </c>
      <c r="O2907" s="186">
        <f t="shared" si="142"/>
        <v>15427.910174000001</v>
      </c>
      <c r="P2907" s="186">
        <f t="shared" si="143"/>
        <v>3799.9251781040075</v>
      </c>
      <c r="Q2907" s="215">
        <f>IF(P2907="-",0,P2907/(1+'General inputs'!$H$30)^'MP Calculations'!$C$40)</f>
        <v>8440.7320201116472</v>
      </c>
    </row>
    <row r="2908" spans="3:17">
      <c r="C2908" s="159"/>
      <c r="D2908" s="165" t="s">
        <v>327</v>
      </c>
      <c r="E2908" s="162">
        <v>33785</v>
      </c>
      <c r="F2908" s="166" t="str">
        <f t="shared" si="141"/>
        <v>Date check - OK</v>
      </c>
      <c r="G2908" s="68"/>
      <c r="H2908" s="162" t="s">
        <v>279</v>
      </c>
      <c r="I2908" s="173">
        <v>150735.53351548137</v>
      </c>
      <c r="J2908" s="168">
        <f>IFERROR(MIN('MP Calculations'!$E$30/I2908,1),"-")</f>
        <v>0.24630200300931615</v>
      </c>
      <c r="K2908" s="12"/>
      <c r="L2908" s="159">
        <v>1</v>
      </c>
      <c r="M2908" s="187" t="s">
        <v>284</v>
      </c>
      <c r="N2908" s="272">
        <v>14437.357368999999</v>
      </c>
      <c r="O2908" s="186">
        <f t="shared" si="142"/>
        <v>14437.357368999999</v>
      </c>
      <c r="P2908" s="186">
        <f t="shared" si="143"/>
        <v>3555.9500381460107</v>
      </c>
      <c r="Q2908" s="215">
        <f>IF(P2908="-",0,P2908/(1+'General inputs'!$H$30)^'MP Calculations'!$C$40)</f>
        <v>7898.7927240905092</v>
      </c>
    </row>
    <row r="2909" spans="3:17">
      <c r="C2909" s="159"/>
      <c r="D2909" s="165" t="s">
        <v>331</v>
      </c>
      <c r="E2909" s="162">
        <v>33785</v>
      </c>
      <c r="F2909" s="166" t="str">
        <f t="shared" si="141"/>
        <v>Date check - OK</v>
      </c>
      <c r="G2909" s="68"/>
      <c r="H2909" s="162" t="s">
        <v>279</v>
      </c>
      <c r="I2909" s="173">
        <v>150735.53351548137</v>
      </c>
      <c r="J2909" s="168">
        <f>IFERROR(MIN('MP Calculations'!$E$30/I2909,1),"-")</f>
        <v>0.24630200300931615</v>
      </c>
      <c r="K2909" s="12"/>
      <c r="L2909" s="159">
        <v>1</v>
      </c>
      <c r="M2909" s="187" t="s">
        <v>284</v>
      </c>
      <c r="N2909" s="272">
        <v>15427.910174000001</v>
      </c>
      <c r="O2909" s="186">
        <f t="shared" si="142"/>
        <v>15427.910174000001</v>
      </c>
      <c r="P2909" s="186">
        <f t="shared" si="143"/>
        <v>3799.9251781040075</v>
      </c>
      <c r="Q2909" s="215">
        <f>IF(P2909="-",0,P2909/(1+'General inputs'!$H$30)^'MP Calculations'!$C$40)</f>
        <v>8440.7320201116472</v>
      </c>
    </row>
    <row r="2910" spans="3:17">
      <c r="C2910" s="159"/>
      <c r="D2910" s="165" t="s">
        <v>278</v>
      </c>
      <c r="E2910" s="162">
        <v>33812</v>
      </c>
      <c r="F2910" s="166" t="str">
        <f t="shared" si="141"/>
        <v>Date check - OK</v>
      </c>
      <c r="G2910" s="68"/>
      <c r="H2910" s="162" t="s">
        <v>279</v>
      </c>
      <c r="I2910" s="173">
        <v>150735.53351548137</v>
      </c>
      <c r="J2910" s="168">
        <f>IFERROR(MIN('MP Calculations'!$E$30/I2910,1),"-")</f>
        <v>0.24630200300931615</v>
      </c>
      <c r="K2910" s="12"/>
      <c r="L2910" s="159">
        <v>14.100026</v>
      </c>
      <c r="M2910" s="187" t="s">
        <v>280</v>
      </c>
      <c r="N2910" s="272">
        <v>192.78728599999999</v>
      </c>
      <c r="O2910" s="186">
        <f t="shared" si="142"/>
        <v>2718.3057450694359</v>
      </c>
      <c r="P2910" s="186">
        <f t="shared" si="143"/>
        <v>669.52414980233357</v>
      </c>
      <c r="Q2910" s="215">
        <f>IF(P2910="-",0,P2910/(1+'General inputs'!$H$30)^'MP Calculations'!$C$40)</f>
        <v>1487.2066329196293</v>
      </c>
    </row>
    <row r="2911" spans="3:17">
      <c r="C2911" s="159"/>
      <c r="D2911" s="165" t="s">
        <v>278</v>
      </c>
      <c r="E2911" s="162">
        <v>33812</v>
      </c>
      <c r="F2911" s="166" t="str">
        <f t="shared" si="141"/>
        <v>Date check - OK</v>
      </c>
      <c r="G2911" s="68"/>
      <c r="H2911" s="162" t="s">
        <v>279</v>
      </c>
      <c r="I2911" s="173">
        <v>150735.53351548137</v>
      </c>
      <c r="J2911" s="168">
        <f>IFERROR(MIN('MP Calculations'!$E$30/I2911,1),"-")</f>
        <v>0.24630200300931615</v>
      </c>
      <c r="K2911" s="12"/>
      <c r="L2911" s="159">
        <v>14.144278999999999</v>
      </c>
      <c r="M2911" s="187" t="s">
        <v>280</v>
      </c>
      <c r="N2911" s="272">
        <v>192.78728599999999</v>
      </c>
      <c r="O2911" s="186">
        <f t="shared" si="142"/>
        <v>2726.8371608367938</v>
      </c>
      <c r="P2911" s="186">
        <f t="shared" si="143"/>
        <v>671.62545459433909</v>
      </c>
      <c r="Q2911" s="215">
        <f>IF(P2911="-",0,P2911/(1+'General inputs'!$H$30)^'MP Calculations'!$C$40)</f>
        <v>1491.874238151463</v>
      </c>
    </row>
    <row r="2912" spans="3:17">
      <c r="C2912" s="159"/>
      <c r="D2912" s="165" t="s">
        <v>278</v>
      </c>
      <c r="E2912" s="162">
        <v>33812</v>
      </c>
      <c r="F2912" s="166" t="str">
        <f t="shared" si="141"/>
        <v>Date check - OK</v>
      </c>
      <c r="G2912" s="68"/>
      <c r="H2912" s="162" t="s">
        <v>279</v>
      </c>
      <c r="I2912" s="173">
        <v>150735.53351548137</v>
      </c>
      <c r="J2912" s="168">
        <f>IFERROR(MIN('MP Calculations'!$E$30/I2912,1),"-")</f>
        <v>0.24630200300931615</v>
      </c>
      <c r="K2912" s="12"/>
      <c r="L2912" s="159">
        <v>0.63719499999999996</v>
      </c>
      <c r="M2912" s="187" t="s">
        <v>280</v>
      </c>
      <c r="N2912" s="272">
        <v>192.78728599999999</v>
      </c>
      <c r="O2912" s="186">
        <f t="shared" si="142"/>
        <v>122.84309470276999</v>
      </c>
      <c r="P2912" s="186">
        <f t="shared" si="143"/>
        <v>30.256500281155361</v>
      </c>
      <c r="Q2912" s="215">
        <f>IF(P2912="-",0,P2912/(1+'General inputs'!$H$30)^'MP Calculations'!$C$40)</f>
        <v>67.208431421560718</v>
      </c>
    </row>
    <row r="2913" spans="3:17">
      <c r="C2913" s="159"/>
      <c r="D2913" s="165" t="s">
        <v>278</v>
      </c>
      <c r="E2913" s="162">
        <v>33812</v>
      </c>
      <c r="F2913" s="166" t="str">
        <f t="shared" si="141"/>
        <v>Date check - OK</v>
      </c>
      <c r="G2913" s="68"/>
      <c r="H2913" s="162" t="s">
        <v>279</v>
      </c>
      <c r="I2913" s="173">
        <v>150735.53351548137</v>
      </c>
      <c r="J2913" s="168">
        <f>IFERROR(MIN('MP Calculations'!$E$30/I2913,1),"-")</f>
        <v>0.24630200300931615</v>
      </c>
      <c r="K2913" s="12"/>
      <c r="L2913" s="159">
        <v>0.526972</v>
      </c>
      <c r="M2913" s="187" t="s">
        <v>280</v>
      </c>
      <c r="N2913" s="272">
        <v>192.78728599999999</v>
      </c>
      <c r="O2913" s="186">
        <f t="shared" si="142"/>
        <v>101.59350167799199</v>
      </c>
      <c r="P2913" s="186">
        <f t="shared" si="143"/>
        <v>25.02268295601975</v>
      </c>
      <c r="Q2913" s="215">
        <f>IF(P2913="-",0,P2913/(1+'General inputs'!$H$30)^'MP Calculations'!$C$40)</f>
        <v>55.582610540074391</v>
      </c>
    </row>
    <row r="2914" spans="3:17">
      <c r="C2914" s="159"/>
      <c r="D2914" s="165" t="s">
        <v>278</v>
      </c>
      <c r="E2914" s="162">
        <v>33812</v>
      </c>
      <c r="F2914" s="166" t="str">
        <f t="shared" si="141"/>
        <v>Date check - OK</v>
      </c>
      <c r="G2914" s="68"/>
      <c r="H2914" s="162" t="s">
        <v>279</v>
      </c>
      <c r="I2914" s="173">
        <v>150735.53351548137</v>
      </c>
      <c r="J2914" s="168">
        <f>IFERROR(MIN('MP Calculations'!$E$30/I2914,1),"-")</f>
        <v>0.24630200300931615</v>
      </c>
      <c r="K2914" s="12"/>
      <c r="L2914" s="159">
        <v>45.80791</v>
      </c>
      <c r="M2914" s="187" t="s">
        <v>280</v>
      </c>
      <c r="N2914" s="272">
        <v>192.78728599999999</v>
      </c>
      <c r="O2914" s="186">
        <f t="shared" si="142"/>
        <v>8831.1826462322606</v>
      </c>
      <c r="P2914" s="186">
        <f t="shared" si="143"/>
        <v>2175.1379747081187</v>
      </c>
      <c r="Q2914" s="215">
        <f>IF(P2914="-",0,P2914/(1+'General inputs'!$H$30)^'MP Calculations'!$C$40)</f>
        <v>4831.6100688172792</v>
      </c>
    </row>
    <row r="2915" spans="3:17">
      <c r="C2915" s="159"/>
      <c r="D2915" s="165" t="s">
        <v>289</v>
      </c>
      <c r="E2915" s="162">
        <v>33820</v>
      </c>
      <c r="F2915" s="166" t="str">
        <f t="shared" si="141"/>
        <v>Date check - OK</v>
      </c>
      <c r="G2915" s="68"/>
      <c r="H2915" s="162" t="s">
        <v>279</v>
      </c>
      <c r="I2915" s="173">
        <v>150735.53351548137</v>
      </c>
      <c r="J2915" s="168">
        <f>IFERROR(MIN('MP Calculations'!$E$30/I2915,1),"-")</f>
        <v>0.24630200300931615</v>
      </c>
      <c r="K2915" s="12"/>
      <c r="L2915" s="159">
        <v>40.196281999999997</v>
      </c>
      <c r="M2915" s="187" t="s">
        <v>280</v>
      </c>
      <c r="N2915" s="272">
        <v>315.45229399999999</v>
      </c>
      <c r="O2915" s="186">
        <f t="shared" si="142"/>
        <v>12680.009367170907</v>
      </c>
      <c r="P2915" s="186">
        <f t="shared" si="143"/>
        <v>3123.1117053110856</v>
      </c>
      <c r="Q2915" s="215">
        <f>IF(P2915="-",0,P2915/(1+'General inputs'!$H$30)^'MP Calculations'!$C$40)</f>
        <v>6937.333694174974</v>
      </c>
    </row>
    <row r="2916" spans="3:17">
      <c r="C2916" s="159"/>
      <c r="D2916" s="165" t="s">
        <v>289</v>
      </c>
      <c r="E2916" s="162">
        <v>33820</v>
      </c>
      <c r="F2916" s="166" t="str">
        <f t="shared" si="141"/>
        <v>Date check - OK</v>
      </c>
      <c r="G2916" s="68"/>
      <c r="H2916" s="162" t="s">
        <v>279</v>
      </c>
      <c r="I2916" s="173">
        <v>150735.53351548137</v>
      </c>
      <c r="J2916" s="168">
        <f>IFERROR(MIN('MP Calculations'!$E$30/I2916,1),"-")</f>
        <v>0.24630200300931615</v>
      </c>
      <c r="K2916" s="12"/>
      <c r="L2916" s="159">
        <v>0.59938800000000003</v>
      </c>
      <c r="M2916" s="187" t="s">
        <v>280</v>
      </c>
      <c r="N2916" s="272">
        <v>315.45229399999999</v>
      </c>
      <c r="O2916" s="186">
        <f t="shared" si="142"/>
        <v>189.07831959607202</v>
      </c>
      <c r="P2916" s="186">
        <f t="shared" si="143"/>
        <v>46.57036884214817</v>
      </c>
      <c r="Q2916" s="215">
        <f>IF(P2916="-",0,P2916/(1+'General inputs'!$H$30)^'MP Calculations'!$C$40)</f>
        <v>103.44624829441067</v>
      </c>
    </row>
    <row r="2917" spans="3:17">
      <c r="C2917" s="159"/>
      <c r="D2917" s="165" t="s">
        <v>289</v>
      </c>
      <c r="E2917" s="162">
        <v>33820</v>
      </c>
      <c r="F2917" s="166" t="str">
        <f t="shared" si="141"/>
        <v>Date check - OK</v>
      </c>
      <c r="G2917" s="68"/>
      <c r="H2917" s="162" t="s">
        <v>279</v>
      </c>
      <c r="I2917" s="173">
        <v>150735.53351548137</v>
      </c>
      <c r="J2917" s="168">
        <f>IFERROR(MIN('MP Calculations'!$E$30/I2917,1),"-")</f>
        <v>0.24630200300931615</v>
      </c>
      <c r="K2917" s="12"/>
      <c r="L2917" s="159">
        <v>0.70103700000000002</v>
      </c>
      <c r="M2917" s="187" t="s">
        <v>280</v>
      </c>
      <c r="N2917" s="272">
        <v>315.45229399999999</v>
      </c>
      <c r="O2917" s="186">
        <f t="shared" si="142"/>
        <v>221.14372982887801</v>
      </c>
      <c r="P2917" s="186">
        <f t="shared" si="143"/>
        <v>54.468143609803711</v>
      </c>
      <c r="Q2917" s="215">
        <f>IF(P2917="-",0,P2917/(1+'General inputs'!$H$30)^'MP Calculations'!$C$40)</f>
        <v>120.98948855427331</v>
      </c>
    </row>
    <row r="2918" spans="3:17">
      <c r="C2918" s="159"/>
      <c r="D2918" s="165" t="s">
        <v>281</v>
      </c>
      <c r="E2918" s="162">
        <v>33823</v>
      </c>
      <c r="F2918" s="166" t="str">
        <f t="shared" si="141"/>
        <v>Date check - OK</v>
      </c>
      <c r="G2918" s="68"/>
      <c r="H2918" s="162" t="s">
        <v>279</v>
      </c>
      <c r="I2918" s="173">
        <v>150735.53351548137</v>
      </c>
      <c r="J2918" s="168">
        <f>IFERROR(MIN('MP Calculations'!$E$30/I2918,1),"-")</f>
        <v>0.24630200300931615</v>
      </c>
      <c r="K2918" s="12"/>
      <c r="L2918" s="159">
        <v>95.040290999999996</v>
      </c>
      <c r="M2918" s="187" t="s">
        <v>280</v>
      </c>
      <c r="N2918" s="272">
        <v>421.28581700000001</v>
      </c>
      <c r="O2918" s="186">
        <f t="shared" si="142"/>
        <v>40039.126641852745</v>
      </c>
      <c r="P2918" s="186">
        <f t="shared" si="143"/>
        <v>9861.7170906320043</v>
      </c>
      <c r="Q2918" s="215">
        <f>IF(P2918="-",0,P2918/(1+'General inputs'!$H$30)^'MP Calculations'!$C$40)</f>
        <v>21905.723749464174</v>
      </c>
    </row>
    <row r="2919" spans="3:17">
      <c r="C2919" s="159"/>
      <c r="D2919" s="165" t="s">
        <v>278</v>
      </c>
      <c r="E2919" s="162">
        <v>33832</v>
      </c>
      <c r="F2919" s="166" t="str">
        <f t="shared" si="141"/>
        <v>Date check - OK</v>
      </c>
      <c r="G2919" s="68"/>
      <c r="H2919" s="162" t="s">
        <v>279</v>
      </c>
      <c r="I2919" s="173">
        <v>150735.53351548137</v>
      </c>
      <c r="J2919" s="168">
        <f>IFERROR(MIN('MP Calculations'!$E$30/I2919,1),"-")</f>
        <v>0.24630200300931615</v>
      </c>
      <c r="K2919" s="12"/>
      <c r="L2919" s="159">
        <v>18.097038999999999</v>
      </c>
      <c r="M2919" s="187" t="s">
        <v>280</v>
      </c>
      <c r="N2919" s="272">
        <v>192.78728599999999</v>
      </c>
      <c r="O2919" s="186">
        <f t="shared" si="142"/>
        <v>3488.8790334461537</v>
      </c>
      <c r="P2919" s="186">
        <f t="shared" si="143"/>
        <v>859.31789419499455</v>
      </c>
      <c r="Q2919" s="215">
        <f>IF(P2919="-",0,P2919/(1+'General inputs'!$H$30)^'MP Calculations'!$C$40)</f>
        <v>1908.7933906650396</v>
      </c>
    </row>
    <row r="2920" spans="3:17">
      <c r="C2920" s="159"/>
      <c r="D2920" s="165" t="s">
        <v>278</v>
      </c>
      <c r="E2920" s="162">
        <v>33832</v>
      </c>
      <c r="F2920" s="166" t="str">
        <f t="shared" si="141"/>
        <v>Date check - OK</v>
      </c>
      <c r="G2920" s="68"/>
      <c r="H2920" s="162" t="s">
        <v>279</v>
      </c>
      <c r="I2920" s="173">
        <v>150735.53351548137</v>
      </c>
      <c r="J2920" s="168">
        <f>IFERROR(MIN('MP Calculations'!$E$30/I2920,1),"-")</f>
        <v>0.24630200300931615</v>
      </c>
      <c r="K2920" s="12"/>
      <c r="L2920" s="159">
        <v>19.487759</v>
      </c>
      <c r="M2920" s="187" t="s">
        <v>280</v>
      </c>
      <c r="N2920" s="272">
        <v>192.78728599999999</v>
      </c>
      <c r="O2920" s="186">
        <f t="shared" si="142"/>
        <v>3756.9921678320738</v>
      </c>
      <c r="P2920" s="186">
        <f t="shared" si="143"/>
        <v>925.35469622735263</v>
      </c>
      <c r="Q2920" s="215">
        <f>IF(P2920="-",0,P2920/(1+'General inputs'!$H$30)^'MP Calculations'!$C$40)</f>
        <v>2055.4802129825293</v>
      </c>
    </row>
    <row r="2921" spans="3:17">
      <c r="C2921" s="159"/>
      <c r="D2921" s="165" t="s">
        <v>278</v>
      </c>
      <c r="E2921" s="162">
        <v>33832</v>
      </c>
      <c r="F2921" s="166" t="str">
        <f t="shared" si="141"/>
        <v>Date check - OK</v>
      </c>
      <c r="G2921" s="68"/>
      <c r="H2921" s="162" t="s">
        <v>279</v>
      </c>
      <c r="I2921" s="173">
        <v>150735.53351548137</v>
      </c>
      <c r="J2921" s="168">
        <f>IFERROR(MIN('MP Calculations'!$E$30/I2921,1),"-")</f>
        <v>0.24630200300931615</v>
      </c>
      <c r="K2921" s="12"/>
      <c r="L2921" s="159">
        <v>1.00071</v>
      </c>
      <c r="M2921" s="187" t="s">
        <v>280</v>
      </c>
      <c r="N2921" s="272">
        <v>192.78728599999999</v>
      </c>
      <c r="O2921" s="186">
        <f t="shared" si="142"/>
        <v>192.92416497305999</v>
      </c>
      <c r="P2921" s="186">
        <f t="shared" si="143"/>
        <v>47.51760826176443</v>
      </c>
      <c r="Q2921" s="215">
        <f>IF(P2921="-",0,P2921/(1+'General inputs'!$H$30)^'MP Calculations'!$C$40)</f>
        <v>105.55034080284692</v>
      </c>
    </row>
    <row r="2922" spans="3:17">
      <c r="C2922" s="159"/>
      <c r="D2922" s="165" t="s">
        <v>278</v>
      </c>
      <c r="E2922" s="162">
        <v>33832</v>
      </c>
      <c r="F2922" s="166" t="str">
        <f t="shared" si="141"/>
        <v>Date check - OK</v>
      </c>
      <c r="G2922" s="68"/>
      <c r="H2922" s="162" t="s">
        <v>279</v>
      </c>
      <c r="I2922" s="173">
        <v>150735.53351548137</v>
      </c>
      <c r="J2922" s="168">
        <f>IFERROR(MIN('MP Calculations'!$E$30/I2922,1),"-")</f>
        <v>0.24630200300931615</v>
      </c>
      <c r="K2922" s="12"/>
      <c r="L2922" s="159">
        <v>11.538365000000001</v>
      </c>
      <c r="M2922" s="187" t="s">
        <v>280</v>
      </c>
      <c r="N2922" s="272">
        <v>192.78728599999999</v>
      </c>
      <c r="O2922" s="186">
        <f t="shared" si="142"/>
        <v>2224.45007322739</v>
      </c>
      <c r="P2922" s="186">
        <f t="shared" si="143"/>
        <v>547.88650863012617</v>
      </c>
      <c r="Q2922" s="215">
        <f>IF(P2922="-",0,P2922/(1+'General inputs'!$H$30)^'MP Calculations'!$C$40)</f>
        <v>1217.0142779203175</v>
      </c>
    </row>
    <row r="2923" spans="3:17">
      <c r="C2923" s="159"/>
      <c r="D2923" s="165" t="s">
        <v>278</v>
      </c>
      <c r="E2923" s="162">
        <v>33832</v>
      </c>
      <c r="F2923" s="166" t="str">
        <f t="shared" si="141"/>
        <v>Date check - OK</v>
      </c>
      <c r="G2923" s="68"/>
      <c r="H2923" s="162" t="s">
        <v>279</v>
      </c>
      <c r="I2923" s="173">
        <v>150735.53351548137</v>
      </c>
      <c r="J2923" s="168">
        <f>IFERROR(MIN('MP Calculations'!$E$30/I2923,1),"-")</f>
        <v>0.24630200300931615</v>
      </c>
      <c r="K2923" s="12"/>
      <c r="L2923" s="159">
        <v>9.9975129999999996</v>
      </c>
      <c r="M2923" s="187" t="s">
        <v>280</v>
      </c>
      <c r="N2923" s="272">
        <v>192.78728599999999</v>
      </c>
      <c r="O2923" s="186">
        <f t="shared" si="142"/>
        <v>1927.3933980197178</v>
      </c>
      <c r="P2923" s="186">
        <f t="shared" si="143"/>
        <v>474.72085451918861</v>
      </c>
      <c r="Q2923" s="215">
        <f>IF(P2923="-",0,P2923/(1+'General inputs'!$H$30)^'MP Calculations'!$C$40)</f>
        <v>1054.492214858343</v>
      </c>
    </row>
    <row r="2924" spans="3:17">
      <c r="C2924" s="159"/>
      <c r="D2924" s="165" t="s">
        <v>278</v>
      </c>
      <c r="E2924" s="162">
        <v>33832</v>
      </c>
      <c r="F2924" s="166" t="str">
        <f t="shared" si="141"/>
        <v>Date check - OK</v>
      </c>
      <c r="G2924" s="68"/>
      <c r="H2924" s="162" t="s">
        <v>279</v>
      </c>
      <c r="I2924" s="173">
        <v>150735.53351548137</v>
      </c>
      <c r="J2924" s="168">
        <f>IFERROR(MIN('MP Calculations'!$E$30/I2924,1),"-")</f>
        <v>0.24630200300931615</v>
      </c>
      <c r="K2924" s="12"/>
      <c r="L2924" s="159">
        <v>3.39981</v>
      </c>
      <c r="M2924" s="187" t="s">
        <v>280</v>
      </c>
      <c r="N2924" s="272">
        <v>192.78728599999999</v>
      </c>
      <c r="O2924" s="186">
        <f t="shared" si="142"/>
        <v>655.44014281566001</v>
      </c>
      <c r="P2924" s="186">
        <f t="shared" si="143"/>
        <v>161.43622002820931</v>
      </c>
      <c r="Q2924" s="215">
        <f>IF(P2924="-",0,P2924/(1+'General inputs'!$H$30)^'MP Calculations'!$C$40)</f>
        <v>358.5965006494659</v>
      </c>
    </row>
    <row r="2925" spans="3:17">
      <c r="C2925" s="159"/>
      <c r="D2925" s="165" t="s">
        <v>278</v>
      </c>
      <c r="E2925" s="162">
        <v>33832</v>
      </c>
      <c r="F2925" s="166" t="str">
        <f t="shared" si="141"/>
        <v>Date check - OK</v>
      </c>
      <c r="G2925" s="68"/>
      <c r="H2925" s="162" t="s">
        <v>279</v>
      </c>
      <c r="I2925" s="173">
        <v>150735.53351548137</v>
      </c>
      <c r="J2925" s="168">
        <f>IFERROR(MIN('MP Calculations'!$E$30/I2925,1),"-")</f>
        <v>0.24630200300931615</v>
      </c>
      <c r="K2925" s="12"/>
      <c r="L2925" s="159">
        <v>1.2001500000000001</v>
      </c>
      <c r="M2925" s="187" t="s">
        <v>280</v>
      </c>
      <c r="N2925" s="272">
        <v>192.78728599999999</v>
      </c>
      <c r="O2925" s="186">
        <f t="shared" si="142"/>
        <v>231.37366129290001</v>
      </c>
      <c r="P2925" s="186">
        <f t="shared" si="143"/>
        <v>56.987796220040352</v>
      </c>
      <c r="Q2925" s="215">
        <f>IF(P2925="-",0,P2925/(1+'General inputs'!$H$30)^'MP Calculations'!$C$40)</f>
        <v>126.58636519524811</v>
      </c>
    </row>
    <row r="2926" spans="3:17">
      <c r="C2926" s="159"/>
      <c r="D2926" s="165" t="s">
        <v>278</v>
      </c>
      <c r="E2926" s="162">
        <v>33832</v>
      </c>
      <c r="F2926" s="166" t="str">
        <f t="shared" si="141"/>
        <v>Date check - OK</v>
      </c>
      <c r="G2926" s="68"/>
      <c r="H2926" s="162" t="s">
        <v>279</v>
      </c>
      <c r="I2926" s="173">
        <v>150735.53351548137</v>
      </c>
      <c r="J2926" s="168">
        <f>IFERROR(MIN('MP Calculations'!$E$30/I2926,1),"-")</f>
        <v>0.24630200300931615</v>
      </c>
      <c r="K2926" s="12"/>
      <c r="L2926" s="159">
        <v>1.200968</v>
      </c>
      <c r="M2926" s="187" t="s">
        <v>280</v>
      </c>
      <c r="N2926" s="272">
        <v>192.78728599999999</v>
      </c>
      <c r="O2926" s="186">
        <f t="shared" si="142"/>
        <v>231.531361292848</v>
      </c>
      <c r="P2926" s="186">
        <f t="shared" si="143"/>
        <v>57.026638045902111</v>
      </c>
      <c r="Q2926" s="215">
        <f>IF(P2926="-",0,P2926/(1+'General inputs'!$H$30)^'MP Calculations'!$C$40)</f>
        <v>126.67264411599109</v>
      </c>
    </row>
    <row r="2927" spans="3:17">
      <c r="C2927" s="159"/>
      <c r="D2927" s="165" t="s">
        <v>278</v>
      </c>
      <c r="E2927" s="162">
        <v>33917</v>
      </c>
      <c r="F2927" s="166" t="str">
        <f t="shared" si="141"/>
        <v>Date check - OK</v>
      </c>
      <c r="G2927" s="68"/>
      <c r="H2927" s="162" t="s">
        <v>279</v>
      </c>
      <c r="I2927" s="173">
        <v>150735.53351548137</v>
      </c>
      <c r="J2927" s="168">
        <f>IFERROR(MIN('MP Calculations'!$E$30/I2927,1),"-")</f>
        <v>0.24630200300931615</v>
      </c>
      <c r="K2927" s="12"/>
      <c r="L2927" s="159">
        <v>37.228324000000001</v>
      </c>
      <c r="M2927" s="187" t="s">
        <v>280</v>
      </c>
      <c r="N2927" s="272">
        <v>192.78728599999999</v>
      </c>
      <c r="O2927" s="186">
        <f t="shared" si="142"/>
        <v>7177.1475462886638</v>
      </c>
      <c r="P2927" s="186">
        <f t="shared" si="143"/>
        <v>1767.7458165442965</v>
      </c>
      <c r="Q2927" s="215">
        <f>IF(P2927="-",0,P2927/(1+'General inputs'!$H$30)^'MP Calculations'!$C$40)</f>
        <v>3926.6743469324829</v>
      </c>
    </row>
    <row r="2928" spans="3:17">
      <c r="C2928" s="159"/>
      <c r="D2928" s="165" t="s">
        <v>278</v>
      </c>
      <c r="E2928" s="162">
        <v>33928</v>
      </c>
      <c r="F2928" s="166" t="str">
        <f t="shared" si="141"/>
        <v>Date check - OK</v>
      </c>
      <c r="G2928" s="68"/>
      <c r="H2928" s="162" t="s">
        <v>279</v>
      </c>
      <c r="I2928" s="173">
        <v>150735.53351548137</v>
      </c>
      <c r="J2928" s="168">
        <f>IFERROR(MIN('MP Calculations'!$E$30/I2928,1),"-")</f>
        <v>0.24630200300931615</v>
      </c>
      <c r="K2928" s="12"/>
      <c r="L2928" s="159">
        <v>3.9990160000000001</v>
      </c>
      <c r="M2928" s="187" t="s">
        <v>280</v>
      </c>
      <c r="N2928" s="272">
        <v>192.78728599999999</v>
      </c>
      <c r="O2928" s="186">
        <f t="shared" si="142"/>
        <v>770.95944131057604</v>
      </c>
      <c r="P2928" s="186">
        <f t="shared" si="143"/>
        <v>189.88885463373819</v>
      </c>
      <c r="Q2928" s="215">
        <f>IF(P2928="-",0,P2928/(1+'General inputs'!$H$30)^'MP Calculations'!$C$40)</f>
        <v>421.79802507823211</v>
      </c>
    </row>
    <row r="2929" spans="3:17">
      <c r="C2929" s="159"/>
      <c r="D2929" s="165" t="s">
        <v>278</v>
      </c>
      <c r="E2929" s="162">
        <v>33928</v>
      </c>
      <c r="F2929" s="166" t="str">
        <f t="shared" si="141"/>
        <v>Date check - OK</v>
      </c>
      <c r="G2929" s="68"/>
      <c r="H2929" s="162" t="s">
        <v>279</v>
      </c>
      <c r="I2929" s="173">
        <v>150735.53351548137</v>
      </c>
      <c r="J2929" s="168">
        <f>IFERROR(MIN('MP Calculations'!$E$30/I2929,1),"-")</f>
        <v>0.24630200300931615</v>
      </c>
      <c r="K2929" s="12"/>
      <c r="L2929" s="159">
        <v>9.9977210000000003</v>
      </c>
      <c r="M2929" s="187" t="s">
        <v>280</v>
      </c>
      <c r="N2929" s="272">
        <v>192.78728599999999</v>
      </c>
      <c r="O2929" s="186">
        <f t="shared" si="142"/>
        <v>1927.433497775206</v>
      </c>
      <c r="P2929" s="186">
        <f t="shared" si="143"/>
        <v>474.73073116928555</v>
      </c>
      <c r="Q2929" s="215">
        <f>IF(P2929="-",0,P2929/(1+'General inputs'!$H$30)^'MP Calculations'!$C$40)</f>
        <v>1054.5141537526151</v>
      </c>
    </row>
    <row r="2930" spans="3:17">
      <c r="C2930" s="159"/>
      <c r="D2930" s="165" t="s">
        <v>278</v>
      </c>
      <c r="E2930" s="162">
        <v>33928</v>
      </c>
      <c r="F2930" s="166" t="str">
        <f t="shared" si="141"/>
        <v>Date check - OK</v>
      </c>
      <c r="G2930" s="68"/>
      <c r="H2930" s="162" t="s">
        <v>279</v>
      </c>
      <c r="I2930" s="173">
        <v>150735.53351548137</v>
      </c>
      <c r="J2930" s="168">
        <f>IFERROR(MIN('MP Calculations'!$E$30/I2930,1),"-")</f>
        <v>0.24630200300931615</v>
      </c>
      <c r="K2930" s="12"/>
      <c r="L2930" s="159">
        <v>3.8421379999999998</v>
      </c>
      <c r="M2930" s="187" t="s">
        <v>280</v>
      </c>
      <c r="N2930" s="272">
        <v>192.78728599999999</v>
      </c>
      <c r="O2930" s="186">
        <f t="shared" si="142"/>
        <v>740.71535745746792</v>
      </c>
      <c r="P2930" s="186">
        <f t="shared" si="143"/>
        <v>182.43967620153595</v>
      </c>
      <c r="Q2930" s="215">
        <f>IF(P2930="-",0,P2930/(1+'General inputs'!$H$30)^'MP Calculations'!$C$40)</f>
        <v>405.25124692625093</v>
      </c>
    </row>
    <row r="2931" spans="3:17">
      <c r="C2931" s="159"/>
      <c r="D2931" s="165" t="s">
        <v>278</v>
      </c>
      <c r="E2931" s="162">
        <v>33928</v>
      </c>
      <c r="F2931" s="166" t="str">
        <f t="shared" si="141"/>
        <v>Date check - OK</v>
      </c>
      <c r="G2931" s="68"/>
      <c r="H2931" s="162" t="s">
        <v>279</v>
      </c>
      <c r="I2931" s="173">
        <v>150735.53351548137</v>
      </c>
      <c r="J2931" s="168">
        <f>IFERROR(MIN('MP Calculations'!$E$30/I2931,1),"-")</f>
        <v>0.24630200300931615</v>
      </c>
      <c r="K2931" s="12"/>
      <c r="L2931" s="159">
        <v>10.997918</v>
      </c>
      <c r="M2931" s="187" t="s">
        <v>280</v>
      </c>
      <c r="N2931" s="272">
        <v>192.78728599999999</v>
      </c>
      <c r="O2931" s="186">
        <f t="shared" si="142"/>
        <v>2120.2587628705478</v>
      </c>
      <c r="P2931" s="186">
        <f t="shared" si="143"/>
        <v>522.22398019307059</v>
      </c>
      <c r="Q2931" s="215">
        <f>IF(P2931="-",0,P2931/(1+'General inputs'!$H$30)^'MP Calculations'!$C$40)</f>
        <v>1160.0103856479543</v>
      </c>
    </row>
    <row r="2932" spans="3:17">
      <c r="C2932" s="159"/>
      <c r="D2932" s="165" t="s">
        <v>278</v>
      </c>
      <c r="E2932" s="162">
        <v>33928</v>
      </c>
      <c r="F2932" s="166" t="str">
        <f t="shared" si="141"/>
        <v>Date check - OK</v>
      </c>
      <c r="G2932" s="68"/>
      <c r="H2932" s="162" t="s">
        <v>279</v>
      </c>
      <c r="I2932" s="173">
        <v>150735.53351548137</v>
      </c>
      <c r="J2932" s="168">
        <f>IFERROR(MIN('MP Calculations'!$E$30/I2932,1),"-")</f>
        <v>0.24630200300931615</v>
      </c>
      <c r="K2932" s="12"/>
      <c r="L2932" s="159">
        <v>1.9993920000000001</v>
      </c>
      <c r="M2932" s="187" t="s">
        <v>280</v>
      </c>
      <c r="N2932" s="272">
        <v>192.78728599999999</v>
      </c>
      <c r="O2932" s="186">
        <f t="shared" si="142"/>
        <v>385.45735733011202</v>
      </c>
      <c r="P2932" s="186">
        <f t="shared" si="143"/>
        <v>94.938919185084302</v>
      </c>
      <c r="Q2932" s="215">
        <f>IF(P2932="-",0,P2932/(1+'General inputs'!$H$30)^'MP Calculations'!$C$40)</f>
        <v>210.88677738654127</v>
      </c>
    </row>
    <row r="2933" spans="3:17">
      <c r="C2933" s="159"/>
      <c r="D2933" s="165" t="s">
        <v>278</v>
      </c>
      <c r="E2933" s="162">
        <v>33928</v>
      </c>
      <c r="F2933" s="166" t="str">
        <f t="shared" si="141"/>
        <v>Date check - OK</v>
      </c>
      <c r="G2933" s="68"/>
      <c r="H2933" s="162" t="s">
        <v>279</v>
      </c>
      <c r="I2933" s="173">
        <v>150735.53351548137</v>
      </c>
      <c r="J2933" s="168">
        <f>IFERROR(MIN('MP Calculations'!$E$30/I2933,1),"-")</f>
        <v>0.24630200300931615</v>
      </c>
      <c r="K2933" s="12"/>
      <c r="L2933" s="159">
        <v>4.742451</v>
      </c>
      <c r="M2933" s="187" t="s">
        <v>280</v>
      </c>
      <c r="N2933" s="272">
        <v>192.78728599999999</v>
      </c>
      <c r="O2933" s="186">
        <f t="shared" si="142"/>
        <v>914.28425727798594</v>
      </c>
      <c r="P2933" s="186">
        <f t="shared" si="143"/>
        <v>225.19004388745287</v>
      </c>
      <c r="Q2933" s="215">
        <f>IF(P2933="-",0,P2933/(1+'General inputs'!$H$30)^'MP Calculations'!$C$40)</f>
        <v>500.21216865105987</v>
      </c>
    </row>
    <row r="2934" spans="3:17">
      <c r="C2934" s="159"/>
      <c r="D2934" s="165" t="s">
        <v>278</v>
      </c>
      <c r="E2934" s="162">
        <v>33928</v>
      </c>
      <c r="F2934" s="166" t="str">
        <f t="shared" si="141"/>
        <v>Date check - OK</v>
      </c>
      <c r="G2934" s="68"/>
      <c r="H2934" s="162" t="s">
        <v>279</v>
      </c>
      <c r="I2934" s="173">
        <v>150735.53351548137</v>
      </c>
      <c r="J2934" s="168">
        <f>IFERROR(MIN('MP Calculations'!$E$30/I2934,1),"-")</f>
        <v>0.24630200300931615</v>
      </c>
      <c r="K2934" s="12"/>
      <c r="L2934" s="159">
        <v>21.354037000000002</v>
      </c>
      <c r="M2934" s="187" t="s">
        <v>280</v>
      </c>
      <c r="N2934" s="272">
        <v>192.78728599999999</v>
      </c>
      <c r="O2934" s="186">
        <f t="shared" si="142"/>
        <v>4116.7868383735822</v>
      </c>
      <c r="P2934" s="186">
        <f t="shared" si="143"/>
        <v>1013.9728442538031</v>
      </c>
      <c r="Q2934" s="215">
        <f>IF(P2934="-",0,P2934/(1+'General inputs'!$H$30)^'MP Calculations'!$C$40)</f>
        <v>2252.3267308876725</v>
      </c>
    </row>
    <row r="2935" spans="3:17">
      <c r="C2935" s="159"/>
      <c r="D2935" s="165" t="s">
        <v>278</v>
      </c>
      <c r="E2935" s="162">
        <v>33928</v>
      </c>
      <c r="F2935" s="166" t="str">
        <f t="shared" si="141"/>
        <v>Date check - OK</v>
      </c>
      <c r="G2935" s="68"/>
      <c r="H2935" s="162" t="s">
        <v>279</v>
      </c>
      <c r="I2935" s="173">
        <v>150735.53351548137</v>
      </c>
      <c r="J2935" s="168">
        <f>IFERROR(MIN('MP Calculations'!$E$30/I2935,1),"-")</f>
        <v>0.24630200300931615</v>
      </c>
      <c r="K2935" s="12"/>
      <c r="L2935" s="159">
        <v>5.7989179999999996</v>
      </c>
      <c r="M2935" s="187" t="s">
        <v>280</v>
      </c>
      <c r="N2935" s="272">
        <v>192.78728599999999</v>
      </c>
      <c r="O2935" s="186">
        <f t="shared" si="142"/>
        <v>1117.9576629565479</v>
      </c>
      <c r="P2935" s="186">
        <f t="shared" si="143"/>
        <v>275.35521166581174</v>
      </c>
      <c r="Q2935" s="215">
        <f>IF(P2935="-",0,P2935/(1+'General inputs'!$H$30)^'MP Calculations'!$C$40)</f>
        <v>611.64350429971068</v>
      </c>
    </row>
    <row r="2936" spans="3:17">
      <c r="C2936" s="159"/>
      <c r="D2936" s="165" t="s">
        <v>278</v>
      </c>
      <c r="E2936" s="162">
        <v>33928</v>
      </c>
      <c r="F2936" s="166" t="str">
        <f t="shared" si="141"/>
        <v>Date check - OK</v>
      </c>
      <c r="G2936" s="68"/>
      <c r="H2936" s="162" t="s">
        <v>279</v>
      </c>
      <c r="I2936" s="173">
        <v>150735.53351548137</v>
      </c>
      <c r="J2936" s="168">
        <f>IFERROR(MIN('MP Calculations'!$E$30/I2936,1),"-")</f>
        <v>0.24630200300931615</v>
      </c>
      <c r="K2936" s="12"/>
      <c r="L2936" s="159">
        <v>4.5075599999999998</v>
      </c>
      <c r="M2936" s="187" t="s">
        <v>280</v>
      </c>
      <c r="N2936" s="272">
        <v>192.78728599999999</v>
      </c>
      <c r="O2936" s="186">
        <f t="shared" si="142"/>
        <v>869.00025888215998</v>
      </c>
      <c r="P2936" s="186">
        <f t="shared" si="143"/>
        <v>214.03650437829029</v>
      </c>
      <c r="Q2936" s="215">
        <f>IF(P2936="-",0,P2936/(1+'General inputs'!$H$30)^'MP Calculations'!$C$40)</f>
        <v>475.4369339661647</v>
      </c>
    </row>
    <row r="2937" spans="3:17">
      <c r="C2937" s="159"/>
      <c r="D2937" s="165" t="s">
        <v>278</v>
      </c>
      <c r="E2937" s="162">
        <v>33928</v>
      </c>
      <c r="F2937" s="166" t="str">
        <f t="shared" si="141"/>
        <v>Date check - OK</v>
      </c>
      <c r="G2937" s="68"/>
      <c r="H2937" s="162" t="s">
        <v>279</v>
      </c>
      <c r="I2937" s="173">
        <v>150735.53351548137</v>
      </c>
      <c r="J2937" s="168">
        <f>IFERROR(MIN('MP Calculations'!$E$30/I2937,1),"-")</f>
        <v>0.24630200300931615</v>
      </c>
      <c r="K2937" s="12"/>
      <c r="L2937" s="159">
        <v>39.459578999999998</v>
      </c>
      <c r="M2937" s="187" t="s">
        <v>280</v>
      </c>
      <c r="N2937" s="272">
        <v>192.78728599999999</v>
      </c>
      <c r="O2937" s="186">
        <f t="shared" si="142"/>
        <v>7607.3051421125938</v>
      </c>
      <c r="P2937" s="186">
        <f t="shared" si="143"/>
        <v>1873.6944940054022</v>
      </c>
      <c r="Q2937" s="215">
        <f>IF(P2937="-",0,P2937/(1+'General inputs'!$H$30)^'MP Calculations'!$C$40)</f>
        <v>4162.0169793315354</v>
      </c>
    </row>
    <row r="2938" spans="3:17">
      <c r="C2938" s="159"/>
      <c r="D2938" s="165" t="s">
        <v>278</v>
      </c>
      <c r="E2938" s="162">
        <v>33928</v>
      </c>
      <c r="F2938" s="166" t="str">
        <f t="shared" si="141"/>
        <v>Date check - OK</v>
      </c>
      <c r="G2938" s="68"/>
      <c r="H2938" s="162" t="s">
        <v>279</v>
      </c>
      <c r="I2938" s="173">
        <v>150735.53351548137</v>
      </c>
      <c r="J2938" s="168">
        <f>IFERROR(MIN('MP Calculations'!$E$30/I2938,1),"-")</f>
        <v>0.24630200300931615</v>
      </c>
      <c r="K2938" s="12"/>
      <c r="L2938" s="159">
        <v>6.5837110000000001</v>
      </c>
      <c r="M2938" s="187" t="s">
        <v>280</v>
      </c>
      <c r="N2938" s="272">
        <v>192.78728599999999</v>
      </c>
      <c r="O2938" s="186">
        <f t="shared" si="142"/>
        <v>1269.2557754983459</v>
      </c>
      <c r="P2938" s="186">
        <f t="shared" si="143"/>
        <v>312.62023983638551</v>
      </c>
      <c r="Q2938" s="215">
        <f>IF(P2938="-",0,P2938/(1+'General inputs'!$H$30)^'MP Calculations'!$C$40)</f>
        <v>694.41990166726828</v>
      </c>
    </row>
    <row r="2939" spans="3:17">
      <c r="C2939" s="159"/>
      <c r="D2939" s="165" t="s">
        <v>278</v>
      </c>
      <c r="E2939" s="162">
        <v>33928</v>
      </c>
      <c r="F2939" s="166" t="str">
        <f t="shared" si="141"/>
        <v>Date check - OK</v>
      </c>
      <c r="G2939" s="68"/>
      <c r="H2939" s="162" t="s">
        <v>279</v>
      </c>
      <c r="I2939" s="173">
        <v>150735.53351548137</v>
      </c>
      <c r="J2939" s="168">
        <f>IFERROR(MIN('MP Calculations'!$E$30/I2939,1),"-")</f>
        <v>0.24630200300931615</v>
      </c>
      <c r="K2939" s="12"/>
      <c r="L2939" s="159">
        <v>4.0002940000000002</v>
      </c>
      <c r="M2939" s="187" t="s">
        <v>280</v>
      </c>
      <c r="N2939" s="272">
        <v>192.78728599999999</v>
      </c>
      <c r="O2939" s="186">
        <f t="shared" si="142"/>
        <v>771.20582346208403</v>
      </c>
      <c r="P2939" s="186">
        <f t="shared" si="143"/>
        <v>189.94953905116037</v>
      </c>
      <c r="Q2939" s="215">
        <f>IF(P2939="-",0,P2939/(1+'General inputs'!$H$30)^'MP Calculations'!$C$40)</f>
        <v>421.93282270746147</v>
      </c>
    </row>
    <row r="2940" spans="3:17">
      <c r="C2940" s="159"/>
      <c r="D2940" s="165" t="s">
        <v>278</v>
      </c>
      <c r="E2940" s="162">
        <v>33928</v>
      </c>
      <c r="F2940" s="166" t="str">
        <f t="shared" si="141"/>
        <v>Date check - OK</v>
      </c>
      <c r="G2940" s="68"/>
      <c r="H2940" s="162" t="s">
        <v>279</v>
      </c>
      <c r="I2940" s="173">
        <v>150735.53351548137</v>
      </c>
      <c r="J2940" s="168">
        <f>IFERROR(MIN('MP Calculations'!$E$30/I2940,1),"-")</f>
        <v>0.24630200300931615</v>
      </c>
      <c r="K2940" s="12"/>
      <c r="L2940" s="159">
        <v>13.977731</v>
      </c>
      <c r="M2940" s="187" t="s">
        <v>280</v>
      </c>
      <c r="N2940" s="272">
        <v>192.78728599999999</v>
      </c>
      <c r="O2940" s="186">
        <f t="shared" si="142"/>
        <v>2694.728823928066</v>
      </c>
      <c r="P2940" s="186">
        <f t="shared" si="143"/>
        <v>663.71710690042153</v>
      </c>
      <c r="Q2940" s="215">
        <f>IF(P2940="-",0,P2940/(1+'General inputs'!$H$30)^'MP Calculations'!$C$40)</f>
        <v>1474.3075123667379</v>
      </c>
    </row>
    <row r="2941" spans="3:17">
      <c r="C2941" s="159"/>
      <c r="D2941" s="165" t="s">
        <v>278</v>
      </c>
      <c r="E2941" s="162">
        <v>33928</v>
      </c>
      <c r="F2941" s="166" t="str">
        <f t="shared" si="141"/>
        <v>Date check - OK</v>
      </c>
      <c r="G2941" s="68"/>
      <c r="H2941" s="162" t="s">
        <v>279</v>
      </c>
      <c r="I2941" s="173">
        <v>150735.53351548137</v>
      </c>
      <c r="J2941" s="168">
        <f>IFERROR(MIN('MP Calculations'!$E$30/I2941,1),"-")</f>
        <v>0.24630200300931615</v>
      </c>
      <c r="K2941" s="12"/>
      <c r="L2941" s="159">
        <v>1.648037</v>
      </c>
      <c r="M2941" s="187" t="s">
        <v>280</v>
      </c>
      <c r="N2941" s="272">
        <v>192.78728599999999</v>
      </c>
      <c r="O2941" s="186">
        <f t="shared" si="142"/>
        <v>317.720580457582</v>
      </c>
      <c r="P2941" s="186">
        <f t="shared" si="143"/>
        <v>78.25521536398503</v>
      </c>
      <c r="Q2941" s="215">
        <f>IF(P2941="-",0,P2941/(1+'General inputs'!$H$30)^'MP Calculations'!$C$40)</f>
        <v>173.82744951654468</v>
      </c>
    </row>
    <row r="2942" spans="3:17">
      <c r="C2942" s="159"/>
      <c r="D2942" s="165" t="s">
        <v>278</v>
      </c>
      <c r="E2942" s="162">
        <v>33928</v>
      </c>
      <c r="F2942" s="166" t="str">
        <f t="shared" si="141"/>
        <v>Date check - OK</v>
      </c>
      <c r="G2942" s="68"/>
      <c r="H2942" s="162" t="s">
        <v>279</v>
      </c>
      <c r="I2942" s="173">
        <v>150735.53351548137</v>
      </c>
      <c r="J2942" s="168">
        <f>IFERROR(MIN('MP Calculations'!$E$30/I2942,1),"-")</f>
        <v>0.24630200300931615</v>
      </c>
      <c r="K2942" s="12"/>
      <c r="L2942" s="159">
        <v>2.499155</v>
      </c>
      <c r="M2942" s="187" t="s">
        <v>280</v>
      </c>
      <c r="N2942" s="272">
        <v>192.78728599999999</v>
      </c>
      <c r="O2942" s="186">
        <f t="shared" si="142"/>
        <v>481.80530974332999</v>
      </c>
      <c r="P2942" s="186">
        <f t="shared" si="143"/>
        <v>118.66961285030617</v>
      </c>
      <c r="Q2942" s="215">
        <f>IF(P2942="-",0,P2942/(1+'General inputs'!$H$30)^'MP Calculations'!$C$40)</f>
        <v>263.59950631965194</v>
      </c>
    </row>
    <row r="2943" spans="3:17">
      <c r="C2943" s="159"/>
      <c r="D2943" s="165" t="s">
        <v>278</v>
      </c>
      <c r="E2943" s="162">
        <v>33928</v>
      </c>
      <c r="F2943" s="166" t="str">
        <f t="shared" si="141"/>
        <v>Date check - OK</v>
      </c>
      <c r="G2943" s="68"/>
      <c r="H2943" s="162" t="s">
        <v>279</v>
      </c>
      <c r="I2943" s="173">
        <v>150735.53351548137</v>
      </c>
      <c r="J2943" s="168">
        <f>IFERROR(MIN('MP Calculations'!$E$30/I2943,1),"-")</f>
        <v>0.24630200300931615</v>
      </c>
      <c r="K2943" s="12"/>
      <c r="L2943" s="159">
        <v>42.471862999999999</v>
      </c>
      <c r="M2943" s="187" t="s">
        <v>280</v>
      </c>
      <c r="N2943" s="272">
        <v>192.78728599999999</v>
      </c>
      <c r="O2943" s="186">
        <f t="shared" si="142"/>
        <v>8188.0351991338175</v>
      </c>
      <c r="P2943" s="186">
        <f t="shared" si="143"/>
        <v>2016.7294702574441</v>
      </c>
      <c r="Q2943" s="215">
        <f>IF(P2943="-",0,P2943/(1+'General inputs'!$H$30)^'MP Calculations'!$C$40)</f>
        <v>4479.7389994921841</v>
      </c>
    </row>
    <row r="2944" spans="3:17">
      <c r="C2944" s="159"/>
      <c r="D2944" s="165" t="s">
        <v>278</v>
      </c>
      <c r="E2944" s="162">
        <v>33928</v>
      </c>
      <c r="F2944" s="166" t="str">
        <f t="shared" si="141"/>
        <v>Date check - OK</v>
      </c>
      <c r="G2944" s="68"/>
      <c r="H2944" s="162" t="s">
        <v>279</v>
      </c>
      <c r="I2944" s="173">
        <v>150735.53351548137</v>
      </c>
      <c r="J2944" s="168">
        <f>IFERROR(MIN('MP Calculations'!$E$30/I2944,1),"-")</f>
        <v>0.24630200300931615</v>
      </c>
      <c r="K2944" s="12"/>
      <c r="L2944" s="159">
        <v>37.005386000000001</v>
      </c>
      <c r="M2944" s="187" t="s">
        <v>280</v>
      </c>
      <c r="N2944" s="272">
        <v>192.78728599999999</v>
      </c>
      <c r="O2944" s="186">
        <f t="shared" si="142"/>
        <v>7134.1679343223959</v>
      </c>
      <c r="P2944" s="186">
        <f t="shared" si="143"/>
        <v>1757.1598520284415</v>
      </c>
      <c r="Q2944" s="215">
        <f>IF(P2944="-",0,P2944/(1+'General inputs'!$H$30)^'MP Calculations'!$C$40)</f>
        <v>3903.1598603400585</v>
      </c>
    </row>
    <row r="2945" spans="3:17">
      <c r="C2945" s="159"/>
      <c r="D2945" s="165" t="s">
        <v>282</v>
      </c>
      <c r="E2945" s="162">
        <v>34010</v>
      </c>
      <c r="F2945" s="166" t="str">
        <f t="shared" si="141"/>
        <v>Date check - OK</v>
      </c>
      <c r="G2945" s="68"/>
      <c r="H2945" s="162" t="s">
        <v>279</v>
      </c>
      <c r="I2945" s="173">
        <v>150735.53351548137</v>
      </c>
      <c r="J2945" s="168">
        <f>IFERROR(MIN('MP Calculations'!$E$30/I2945,1),"-")</f>
        <v>0.24630200300931615</v>
      </c>
      <c r="K2945" s="12"/>
      <c r="L2945" s="159">
        <v>0.79872399999999999</v>
      </c>
      <c r="M2945" s="187" t="s">
        <v>280</v>
      </c>
      <c r="N2945" s="272">
        <v>237.97403299999999</v>
      </c>
      <c r="O2945" s="186">
        <f t="shared" si="142"/>
        <v>190.075571533892</v>
      </c>
      <c r="P2945" s="186">
        <f t="shared" si="143"/>
        <v>46.815993991938157</v>
      </c>
      <c r="Q2945" s="215">
        <f>IF(P2945="-",0,P2945/(1+'General inputs'!$H$30)^'MP Calculations'!$C$40)</f>
        <v>103.99185273913069</v>
      </c>
    </row>
    <row r="2946" spans="3:17">
      <c r="C2946" s="159"/>
      <c r="D2946" s="165" t="s">
        <v>278</v>
      </c>
      <c r="E2946" s="162">
        <v>34025</v>
      </c>
      <c r="F2946" s="166" t="str">
        <f t="shared" ref="F2946:F3009" si="144">IF(E2946="","-",IF(OR(E2946&lt;$E$15,E2946&gt;$E$16),"ERROR - date outside of range","Date check - OK"))</f>
        <v>Date check - OK</v>
      </c>
      <c r="G2946" s="68"/>
      <c r="H2946" s="162" t="s">
        <v>279</v>
      </c>
      <c r="I2946" s="173">
        <v>150735.53351548137</v>
      </c>
      <c r="J2946" s="168">
        <f>IFERROR(MIN('MP Calculations'!$E$30/I2946,1),"-")</f>
        <v>0.24630200300931615</v>
      </c>
      <c r="K2946" s="12"/>
      <c r="L2946" s="159">
        <v>2.410072</v>
      </c>
      <c r="M2946" s="187" t="s">
        <v>280</v>
      </c>
      <c r="N2946" s="272">
        <v>192.78728599999999</v>
      </c>
      <c r="O2946" s="186">
        <f t="shared" ref="O2946:O3009" si="145">IF(N2946="","-",L2946*N2946)</f>
        <v>464.63123994459198</v>
      </c>
      <c r="P2946" s="186">
        <f t="shared" ref="P2946:P3009" si="146">IF(O2946="-","-",IF(OR(E2946&lt;$E$15,E2946&gt;$E$16),0,O2946*J2946))</f>
        <v>114.43960505905518</v>
      </c>
      <c r="Q2946" s="215">
        <f>IF(P2946="-",0,P2946/(1+'General inputs'!$H$30)^'MP Calculations'!$C$40)</f>
        <v>254.20343651947002</v>
      </c>
    </row>
    <row r="2947" spans="3:17">
      <c r="C2947" s="159"/>
      <c r="D2947" s="165" t="s">
        <v>278</v>
      </c>
      <c r="E2947" s="162">
        <v>34025</v>
      </c>
      <c r="F2947" s="166" t="str">
        <f t="shared" si="144"/>
        <v>Date check - OK</v>
      </c>
      <c r="G2947" s="68"/>
      <c r="H2947" s="162" t="s">
        <v>279</v>
      </c>
      <c r="I2947" s="173">
        <v>150735.53351548137</v>
      </c>
      <c r="J2947" s="168">
        <f>IFERROR(MIN('MP Calculations'!$E$30/I2947,1),"-")</f>
        <v>0.24630200300931615</v>
      </c>
      <c r="K2947" s="12"/>
      <c r="L2947" s="159">
        <v>12.168062000000001</v>
      </c>
      <c r="M2947" s="187" t="s">
        <v>280</v>
      </c>
      <c r="N2947" s="272">
        <v>192.78728599999999</v>
      </c>
      <c r="O2947" s="186">
        <f t="shared" si="145"/>
        <v>2345.8476488597321</v>
      </c>
      <c r="P2947" s="186">
        <f t="shared" si="146"/>
        <v>577.78697466884694</v>
      </c>
      <c r="Q2947" s="215">
        <f>IF(P2947="-",0,P2947/(1+'General inputs'!$H$30)^'MP Calculations'!$C$40)</f>
        <v>1283.4318543935517</v>
      </c>
    </row>
    <row r="2948" spans="3:17">
      <c r="C2948" s="159"/>
      <c r="D2948" s="165" t="s">
        <v>278</v>
      </c>
      <c r="E2948" s="162">
        <v>34050</v>
      </c>
      <c r="F2948" s="166" t="str">
        <f t="shared" si="144"/>
        <v>Date check - OK</v>
      </c>
      <c r="G2948" s="68"/>
      <c r="H2948" s="162" t="s">
        <v>279</v>
      </c>
      <c r="I2948" s="173">
        <v>150735.53351548137</v>
      </c>
      <c r="J2948" s="168">
        <f>IFERROR(MIN('MP Calculations'!$E$30/I2948,1),"-")</f>
        <v>0.24630200300931615</v>
      </c>
      <c r="K2948" s="12"/>
      <c r="L2948" s="159">
        <v>0.49820599999999998</v>
      </c>
      <c r="M2948" s="187" t="s">
        <v>280</v>
      </c>
      <c r="N2948" s="272">
        <v>192.78728599999999</v>
      </c>
      <c r="O2948" s="186">
        <f t="shared" si="145"/>
        <v>96.047782608915995</v>
      </c>
      <c r="P2948" s="186">
        <f t="shared" si="146"/>
        <v>23.656761241179371</v>
      </c>
      <c r="Q2948" s="215">
        <f>IF(P2948="-",0,P2948/(1+'General inputs'!$H$30)^'MP Calculations'!$C$40)</f>
        <v>52.548503652429922</v>
      </c>
    </row>
    <row r="2949" spans="3:17">
      <c r="C2949" s="159"/>
      <c r="D2949" s="165" t="s">
        <v>278</v>
      </c>
      <c r="E2949" s="162">
        <v>34050</v>
      </c>
      <c r="F2949" s="166" t="str">
        <f t="shared" si="144"/>
        <v>Date check - OK</v>
      </c>
      <c r="G2949" s="68"/>
      <c r="H2949" s="162" t="s">
        <v>279</v>
      </c>
      <c r="I2949" s="173">
        <v>150735.53351548137</v>
      </c>
      <c r="J2949" s="168">
        <f>IFERROR(MIN('MP Calculations'!$E$30/I2949,1),"-")</f>
        <v>0.24630200300931615</v>
      </c>
      <c r="K2949" s="12"/>
      <c r="L2949" s="159">
        <v>84.944620999999998</v>
      </c>
      <c r="M2949" s="187" t="s">
        <v>280</v>
      </c>
      <c r="N2949" s="272">
        <v>192.78728599999999</v>
      </c>
      <c r="O2949" s="186">
        <f t="shared" si="145"/>
        <v>16376.242942888604</v>
      </c>
      <c r="P2949" s="186">
        <f t="shared" si="146"/>
        <v>4033.5014386006414</v>
      </c>
      <c r="Q2949" s="215">
        <f>IF(P2949="-",0,P2949/(1+'General inputs'!$H$30)^'MP Calculations'!$C$40)</f>
        <v>8959.5723995150111</v>
      </c>
    </row>
    <row r="2950" spans="3:17">
      <c r="C2950" s="159"/>
      <c r="D2950" s="165" t="s">
        <v>278</v>
      </c>
      <c r="E2950" s="162">
        <v>34050</v>
      </c>
      <c r="F2950" s="166" t="str">
        <f t="shared" si="144"/>
        <v>Date check - OK</v>
      </c>
      <c r="G2950" s="68"/>
      <c r="H2950" s="162" t="s">
        <v>279</v>
      </c>
      <c r="I2950" s="173">
        <v>150735.53351548137</v>
      </c>
      <c r="J2950" s="168">
        <f>IFERROR(MIN('MP Calculations'!$E$30/I2950,1),"-")</f>
        <v>0.24630200300931615</v>
      </c>
      <c r="K2950" s="12"/>
      <c r="L2950" s="159">
        <v>3.9005640000000001</v>
      </c>
      <c r="M2950" s="187" t="s">
        <v>280</v>
      </c>
      <c r="N2950" s="272">
        <v>192.78728599999999</v>
      </c>
      <c r="O2950" s="186">
        <f t="shared" si="145"/>
        <v>751.97914742930402</v>
      </c>
      <c r="P2950" s="186">
        <f t="shared" si="146"/>
        <v>185.21397023307543</v>
      </c>
      <c r="Q2950" s="215">
        <f>IF(P2950="-",0,P2950/(1+'General inputs'!$H$30)^'MP Calculations'!$C$40)</f>
        <v>411.41375575672851</v>
      </c>
    </row>
    <row r="2951" spans="3:17">
      <c r="C2951" s="159"/>
      <c r="D2951" s="165" t="s">
        <v>282</v>
      </c>
      <c r="E2951" s="162">
        <v>34050</v>
      </c>
      <c r="F2951" s="166" t="str">
        <f t="shared" si="144"/>
        <v>Date check - OK</v>
      </c>
      <c r="G2951" s="68"/>
      <c r="H2951" s="162" t="s">
        <v>279</v>
      </c>
      <c r="I2951" s="173">
        <v>150735.53351548137</v>
      </c>
      <c r="J2951" s="168">
        <f>IFERROR(MIN('MP Calculations'!$E$30/I2951,1),"-")</f>
        <v>0.24630200300931615</v>
      </c>
      <c r="K2951" s="12"/>
      <c r="L2951" s="159">
        <v>0.40131</v>
      </c>
      <c r="M2951" s="187" t="s">
        <v>280</v>
      </c>
      <c r="N2951" s="272">
        <v>237.97403299999999</v>
      </c>
      <c r="O2951" s="186">
        <f t="shared" si="145"/>
        <v>95.501359183229994</v>
      </c>
      <c r="P2951" s="186">
        <f t="shared" si="146"/>
        <v>23.522176056941696</v>
      </c>
      <c r="Q2951" s="215">
        <f>IF(P2951="-",0,P2951/(1+'General inputs'!$H$30)^'MP Calculations'!$C$40)</f>
        <v>52.249551062370145</v>
      </c>
    </row>
    <row r="2952" spans="3:17">
      <c r="C2952" s="159"/>
      <c r="D2952" s="165" t="s">
        <v>282</v>
      </c>
      <c r="E2952" s="162">
        <v>34050</v>
      </c>
      <c r="F2952" s="166" t="str">
        <f t="shared" si="144"/>
        <v>Date check - OK</v>
      </c>
      <c r="G2952" s="68"/>
      <c r="H2952" s="162" t="s">
        <v>279</v>
      </c>
      <c r="I2952" s="173">
        <v>150735.53351548137</v>
      </c>
      <c r="J2952" s="168">
        <f>IFERROR(MIN('MP Calculations'!$E$30/I2952,1),"-")</f>
        <v>0.24630200300931615</v>
      </c>
      <c r="K2952" s="12"/>
      <c r="L2952" s="159">
        <v>0.49962499999999999</v>
      </c>
      <c r="M2952" s="187" t="s">
        <v>280</v>
      </c>
      <c r="N2952" s="272">
        <v>237.97403299999999</v>
      </c>
      <c r="O2952" s="186">
        <f t="shared" si="145"/>
        <v>118.897776237625</v>
      </c>
      <c r="P2952" s="186">
        <f t="shared" si="146"/>
        <v>29.284760440680511</v>
      </c>
      <c r="Q2952" s="215">
        <f>IF(P2952="-",0,P2952/(1+'General inputs'!$H$30)^'MP Calculations'!$C$40)</f>
        <v>65.049916397639436</v>
      </c>
    </row>
    <row r="2953" spans="3:17">
      <c r="C2953" s="159"/>
      <c r="D2953" s="165" t="s">
        <v>282</v>
      </c>
      <c r="E2953" s="162">
        <v>34050</v>
      </c>
      <c r="F2953" s="166" t="str">
        <f t="shared" si="144"/>
        <v>Date check - OK</v>
      </c>
      <c r="G2953" s="68"/>
      <c r="H2953" s="162" t="s">
        <v>279</v>
      </c>
      <c r="I2953" s="173">
        <v>150735.53351548137</v>
      </c>
      <c r="J2953" s="168">
        <f>IFERROR(MIN('MP Calculations'!$E$30/I2953,1),"-")</f>
        <v>0.24630200300931615</v>
      </c>
      <c r="K2953" s="12"/>
      <c r="L2953" s="159">
        <v>0.99950099999999997</v>
      </c>
      <c r="M2953" s="187" t="s">
        <v>280</v>
      </c>
      <c r="N2953" s="272">
        <v>237.97403299999999</v>
      </c>
      <c r="O2953" s="186">
        <f t="shared" si="145"/>
        <v>237.85528395753298</v>
      </c>
      <c r="P2953" s="186">
        <f t="shared" si="146"/>
        <v>58.584232865090037</v>
      </c>
      <c r="Q2953" s="215">
        <f>IF(P2953="-",0,P2953/(1+'General inputs'!$H$30)^'MP Calculations'!$C$40)</f>
        <v>130.13251236298626</v>
      </c>
    </row>
    <row r="2954" spans="3:17">
      <c r="C2954" s="159"/>
      <c r="D2954" s="165" t="s">
        <v>278</v>
      </c>
      <c r="E2954" s="162">
        <v>34050</v>
      </c>
      <c r="F2954" s="166" t="str">
        <f t="shared" si="144"/>
        <v>Date check - OK</v>
      </c>
      <c r="G2954" s="68"/>
      <c r="H2954" s="162" t="s">
        <v>279</v>
      </c>
      <c r="I2954" s="173">
        <v>150735.53351548137</v>
      </c>
      <c r="J2954" s="168">
        <f>IFERROR(MIN('MP Calculations'!$E$30/I2954,1),"-")</f>
        <v>0.24630200300931615</v>
      </c>
      <c r="K2954" s="12"/>
      <c r="L2954" s="159">
        <v>59.588769999999997</v>
      </c>
      <c r="M2954" s="187" t="s">
        <v>280</v>
      </c>
      <c r="N2954" s="272">
        <v>192.78728599999999</v>
      </c>
      <c r="O2954" s="186">
        <f t="shared" si="145"/>
        <v>11487.95724437822</v>
      </c>
      <c r="P2954" s="186">
        <f t="shared" si="146"/>
        <v>2829.5068797757394</v>
      </c>
      <c r="Q2954" s="215">
        <f>IF(P2954="-",0,P2954/(1+'General inputs'!$H$30)^'MP Calculations'!$C$40)</f>
        <v>6285.1525232309659</v>
      </c>
    </row>
    <row r="2955" spans="3:17">
      <c r="C2955" s="159"/>
      <c r="D2955" s="165" t="s">
        <v>278</v>
      </c>
      <c r="E2955" s="162">
        <v>34050</v>
      </c>
      <c r="F2955" s="166" t="str">
        <f t="shared" si="144"/>
        <v>Date check - OK</v>
      </c>
      <c r="G2955" s="68"/>
      <c r="H2955" s="162" t="s">
        <v>279</v>
      </c>
      <c r="I2955" s="173">
        <v>150735.53351548137</v>
      </c>
      <c r="J2955" s="168">
        <f>IFERROR(MIN('MP Calculations'!$E$30/I2955,1),"-")</f>
        <v>0.24630200300931615</v>
      </c>
      <c r="K2955" s="12"/>
      <c r="L2955" s="159">
        <v>27.321116</v>
      </c>
      <c r="M2955" s="187" t="s">
        <v>280</v>
      </c>
      <c r="N2955" s="272">
        <v>192.78728599999999</v>
      </c>
      <c r="O2955" s="186">
        <f t="shared" si="145"/>
        <v>5267.1638041311762</v>
      </c>
      <c r="P2955" s="186">
        <f t="shared" si="146"/>
        <v>1297.312995135678</v>
      </c>
      <c r="Q2955" s="215">
        <f>IF(P2955="-",0,P2955/(1+'General inputs'!$H$30)^'MP Calculations'!$C$40)</f>
        <v>2881.70709287817</v>
      </c>
    </row>
    <row r="2956" spans="3:17">
      <c r="C2956" s="159"/>
      <c r="D2956" s="165" t="s">
        <v>278</v>
      </c>
      <c r="E2956" s="162">
        <v>34050</v>
      </c>
      <c r="F2956" s="166" t="str">
        <f t="shared" si="144"/>
        <v>Date check - OK</v>
      </c>
      <c r="G2956" s="68"/>
      <c r="H2956" s="162" t="s">
        <v>279</v>
      </c>
      <c r="I2956" s="173">
        <v>150735.53351548137</v>
      </c>
      <c r="J2956" s="168">
        <f>IFERROR(MIN('MP Calculations'!$E$30/I2956,1),"-")</f>
        <v>0.24630200300931615</v>
      </c>
      <c r="K2956" s="12"/>
      <c r="L2956" s="159">
        <v>10.208223</v>
      </c>
      <c r="M2956" s="187" t="s">
        <v>280</v>
      </c>
      <c r="N2956" s="272">
        <v>192.78728599999999</v>
      </c>
      <c r="O2956" s="186">
        <f t="shared" si="145"/>
        <v>1968.015607052778</v>
      </c>
      <c r="P2956" s="186">
        <f t="shared" si="146"/>
        <v>484.72618597069447</v>
      </c>
      <c r="Q2956" s="215">
        <f>IF(P2956="-",0,P2956/(1+'General inputs'!$H$30)^'MP Calculations'!$C$40)</f>
        <v>1076.7169476086583</v>
      </c>
    </row>
    <row r="2957" spans="3:17">
      <c r="C2957" s="159"/>
      <c r="D2957" s="165" t="s">
        <v>282</v>
      </c>
      <c r="E2957" s="162">
        <v>34050</v>
      </c>
      <c r="F2957" s="166" t="str">
        <f t="shared" si="144"/>
        <v>Date check - OK</v>
      </c>
      <c r="G2957" s="68"/>
      <c r="H2957" s="162" t="s">
        <v>279</v>
      </c>
      <c r="I2957" s="173">
        <v>150735.53351548137</v>
      </c>
      <c r="J2957" s="168">
        <f>IFERROR(MIN('MP Calculations'!$E$30/I2957,1),"-")</f>
        <v>0.24630200300931615</v>
      </c>
      <c r="K2957" s="12"/>
      <c r="L2957" s="159">
        <v>0.49957800000000002</v>
      </c>
      <c r="M2957" s="187" t="s">
        <v>280</v>
      </c>
      <c r="N2957" s="272">
        <v>237.97403299999999</v>
      </c>
      <c r="O2957" s="186">
        <f t="shared" si="145"/>
        <v>118.88659145807399</v>
      </c>
      <c r="P2957" s="186">
        <f t="shared" si="146"/>
        <v>29.282005607073881</v>
      </c>
      <c r="Q2957" s="215">
        <f>IF(P2957="-",0,P2957/(1+'General inputs'!$H$30)^'MP Calculations'!$C$40)</f>
        <v>65.043797116036856</v>
      </c>
    </row>
    <row r="2958" spans="3:17">
      <c r="C2958" s="159"/>
      <c r="D2958" s="165" t="s">
        <v>278</v>
      </c>
      <c r="E2958" s="162">
        <v>34050</v>
      </c>
      <c r="F2958" s="166" t="str">
        <f t="shared" si="144"/>
        <v>Date check - OK</v>
      </c>
      <c r="G2958" s="68"/>
      <c r="H2958" s="162" t="s">
        <v>279</v>
      </c>
      <c r="I2958" s="173">
        <v>150735.53351548137</v>
      </c>
      <c r="J2958" s="168">
        <f>IFERROR(MIN('MP Calculations'!$E$30/I2958,1),"-")</f>
        <v>0.24630200300931615</v>
      </c>
      <c r="K2958" s="12"/>
      <c r="L2958" s="159">
        <v>62.477252</v>
      </c>
      <c r="M2958" s="187" t="s">
        <v>280</v>
      </c>
      <c r="N2958" s="272">
        <v>192.78728599999999</v>
      </c>
      <c r="O2958" s="186">
        <f t="shared" si="145"/>
        <v>12044.819849818072</v>
      </c>
      <c r="P2958" s="186">
        <f t="shared" si="146"/>
        <v>2966.6632548965617</v>
      </c>
      <c r="Q2958" s="215">
        <f>IF(P2958="-",0,P2958/(1+'General inputs'!$H$30)^'MP Calculations'!$C$40)</f>
        <v>6589.8164713307042</v>
      </c>
    </row>
    <row r="2959" spans="3:17">
      <c r="C2959" s="159"/>
      <c r="D2959" s="165" t="s">
        <v>278</v>
      </c>
      <c r="E2959" s="162">
        <v>34050</v>
      </c>
      <c r="F2959" s="166" t="str">
        <f t="shared" si="144"/>
        <v>Date check - OK</v>
      </c>
      <c r="G2959" s="68"/>
      <c r="H2959" s="162" t="s">
        <v>279</v>
      </c>
      <c r="I2959" s="173">
        <v>150735.53351548137</v>
      </c>
      <c r="J2959" s="168">
        <f>IFERROR(MIN('MP Calculations'!$E$30/I2959,1),"-")</f>
        <v>0.24630200300931615</v>
      </c>
      <c r="K2959" s="12"/>
      <c r="L2959" s="159">
        <v>0.49924000000000002</v>
      </c>
      <c r="M2959" s="187" t="s">
        <v>280</v>
      </c>
      <c r="N2959" s="272">
        <v>192.78728599999999</v>
      </c>
      <c r="O2959" s="186">
        <f t="shared" si="145"/>
        <v>96.247124662640005</v>
      </c>
      <c r="P2959" s="186">
        <f t="shared" si="146"/>
        <v>23.705859588295585</v>
      </c>
      <c r="Q2959" s="215">
        <f>IF(P2959="-",0,P2959/(1+'General inputs'!$H$30)^'MP Calculations'!$C$40)</f>
        <v>52.657565271070837</v>
      </c>
    </row>
    <row r="2960" spans="3:17">
      <c r="C2960" s="159"/>
      <c r="D2960" s="165" t="s">
        <v>278</v>
      </c>
      <c r="E2960" s="162">
        <v>34050</v>
      </c>
      <c r="F2960" s="166" t="str">
        <f t="shared" si="144"/>
        <v>Date check - OK</v>
      </c>
      <c r="G2960" s="68"/>
      <c r="H2960" s="162" t="s">
        <v>279</v>
      </c>
      <c r="I2960" s="173">
        <v>150735.53351548137</v>
      </c>
      <c r="J2960" s="168">
        <f>IFERROR(MIN('MP Calculations'!$E$30/I2960,1),"-")</f>
        <v>0.24630200300931615</v>
      </c>
      <c r="K2960" s="12"/>
      <c r="L2960" s="159">
        <v>8.5956810000000008</v>
      </c>
      <c r="M2960" s="187" t="s">
        <v>280</v>
      </c>
      <c r="N2960" s="272">
        <v>192.78728599999999</v>
      </c>
      <c r="O2960" s="186">
        <f t="shared" si="145"/>
        <v>1657.1380113117661</v>
      </c>
      <c r="P2960" s="186">
        <f t="shared" si="146"/>
        <v>408.15641144896279</v>
      </c>
      <c r="Q2960" s="215">
        <f>IF(P2960="-",0,P2960/(1+'General inputs'!$H$30)^'MP Calculations'!$C$40)</f>
        <v>906.63334930454982</v>
      </c>
    </row>
    <row r="2961" spans="3:17">
      <c r="C2961" s="159"/>
      <c r="D2961" s="165" t="s">
        <v>278</v>
      </c>
      <c r="E2961" s="162">
        <v>34050</v>
      </c>
      <c r="F2961" s="166" t="str">
        <f t="shared" si="144"/>
        <v>Date check - OK</v>
      </c>
      <c r="G2961" s="68"/>
      <c r="H2961" s="162" t="s">
        <v>279</v>
      </c>
      <c r="I2961" s="173">
        <v>150735.53351548137</v>
      </c>
      <c r="J2961" s="168">
        <f>IFERROR(MIN('MP Calculations'!$E$30/I2961,1),"-")</f>
        <v>0.24630200300931615</v>
      </c>
      <c r="K2961" s="12"/>
      <c r="L2961" s="159">
        <v>29.394390999999999</v>
      </c>
      <c r="M2961" s="187" t="s">
        <v>280</v>
      </c>
      <c r="N2961" s="272">
        <v>192.78728599999999</v>
      </c>
      <c r="O2961" s="186">
        <f t="shared" si="145"/>
        <v>5666.864864512826</v>
      </c>
      <c r="P2961" s="186">
        <f t="shared" si="146"/>
        <v>1395.7601669126261</v>
      </c>
      <c r="Q2961" s="215">
        <f>IF(P2961="-",0,P2961/(1+'General inputs'!$H$30)^'MP Calculations'!$C$40)</f>
        <v>3100.3867131757816</v>
      </c>
    </row>
    <row r="2962" spans="3:17">
      <c r="C2962" s="159"/>
      <c r="D2962" s="165" t="s">
        <v>282</v>
      </c>
      <c r="E2962" s="162">
        <v>34050</v>
      </c>
      <c r="F2962" s="166" t="str">
        <f t="shared" si="144"/>
        <v>Date check - OK</v>
      </c>
      <c r="G2962" s="68"/>
      <c r="H2962" s="162" t="s">
        <v>279</v>
      </c>
      <c r="I2962" s="173">
        <v>150735.53351548137</v>
      </c>
      <c r="J2962" s="168">
        <f>IFERROR(MIN('MP Calculations'!$E$30/I2962,1),"-")</f>
        <v>0.24630200300931615</v>
      </c>
      <c r="K2962" s="12"/>
      <c r="L2962" s="159">
        <v>25.497060999999999</v>
      </c>
      <c r="M2962" s="187" t="s">
        <v>280</v>
      </c>
      <c r="N2962" s="272">
        <v>237.97403299999999</v>
      </c>
      <c r="O2962" s="186">
        <f t="shared" si="145"/>
        <v>6067.6384358170126</v>
      </c>
      <c r="P2962" s="186">
        <f t="shared" si="146"/>
        <v>1494.4715002780442</v>
      </c>
      <c r="Q2962" s="215">
        <f>IF(P2962="-",0,P2962/(1+'General inputs'!$H$30)^'MP Calculations'!$C$40)</f>
        <v>3319.6531127055555</v>
      </c>
    </row>
    <row r="2963" spans="3:17">
      <c r="C2963" s="159"/>
      <c r="D2963" s="165" t="s">
        <v>278</v>
      </c>
      <c r="E2963" s="162">
        <v>34050</v>
      </c>
      <c r="F2963" s="166" t="str">
        <f t="shared" si="144"/>
        <v>Date check - OK</v>
      </c>
      <c r="G2963" s="68"/>
      <c r="H2963" s="162" t="s">
        <v>279</v>
      </c>
      <c r="I2963" s="173">
        <v>150735.53351548137</v>
      </c>
      <c r="J2963" s="168">
        <f>IFERROR(MIN('MP Calculations'!$E$30/I2963,1),"-")</f>
        <v>0.24630200300931615</v>
      </c>
      <c r="K2963" s="12"/>
      <c r="L2963" s="159">
        <v>12.001995000000001</v>
      </c>
      <c r="M2963" s="187" t="s">
        <v>280</v>
      </c>
      <c r="N2963" s="272">
        <v>192.78728599999999</v>
      </c>
      <c r="O2963" s="186">
        <f t="shared" si="145"/>
        <v>2313.8320426355699</v>
      </c>
      <c r="P2963" s="186">
        <f t="shared" si="146"/>
        <v>569.90146672827825</v>
      </c>
      <c r="Q2963" s="215">
        <f>IF(P2963="-",0,P2963/(1+'General inputs'!$H$30)^'MP Calculations'!$C$40)</f>
        <v>1265.9158623018302</v>
      </c>
    </row>
    <row r="2964" spans="3:17">
      <c r="C2964" s="159"/>
      <c r="D2964" s="165" t="s">
        <v>278</v>
      </c>
      <c r="E2964" s="162">
        <v>34050</v>
      </c>
      <c r="F2964" s="166" t="str">
        <f t="shared" si="144"/>
        <v>Date check - OK</v>
      </c>
      <c r="G2964" s="68"/>
      <c r="H2964" s="162" t="s">
        <v>279</v>
      </c>
      <c r="I2964" s="173">
        <v>150735.53351548137</v>
      </c>
      <c r="J2964" s="168">
        <f>IFERROR(MIN('MP Calculations'!$E$30/I2964,1),"-")</f>
        <v>0.24630200300931615</v>
      </c>
      <c r="K2964" s="12"/>
      <c r="L2964" s="159">
        <v>39.992277999999999</v>
      </c>
      <c r="M2964" s="187" t="s">
        <v>280</v>
      </c>
      <c r="N2964" s="272">
        <v>192.78728599999999</v>
      </c>
      <c r="O2964" s="186">
        <f t="shared" si="145"/>
        <v>7710.0027365775077</v>
      </c>
      <c r="P2964" s="186">
        <f t="shared" si="146"/>
        <v>1898.989117226349</v>
      </c>
      <c r="Q2964" s="215">
        <f>IF(P2964="-",0,P2964/(1+'General inputs'!$H$30)^'MP Calculations'!$C$40)</f>
        <v>4218.2036477922638</v>
      </c>
    </row>
    <row r="2965" spans="3:17">
      <c r="C2965" s="159"/>
      <c r="D2965" s="165" t="s">
        <v>278</v>
      </c>
      <c r="E2965" s="162">
        <v>34050</v>
      </c>
      <c r="F2965" s="166" t="str">
        <f t="shared" si="144"/>
        <v>Date check - OK</v>
      </c>
      <c r="G2965" s="68"/>
      <c r="H2965" s="162" t="s">
        <v>279</v>
      </c>
      <c r="I2965" s="173">
        <v>150735.53351548137</v>
      </c>
      <c r="J2965" s="168">
        <f>IFERROR(MIN('MP Calculations'!$E$30/I2965,1),"-")</f>
        <v>0.24630200300931615</v>
      </c>
      <c r="K2965" s="12"/>
      <c r="L2965" s="159">
        <v>24.494636</v>
      </c>
      <c r="M2965" s="187" t="s">
        <v>280</v>
      </c>
      <c r="N2965" s="272">
        <v>192.78728599999999</v>
      </c>
      <c r="O2965" s="186">
        <f t="shared" si="145"/>
        <v>4722.2543959978957</v>
      </c>
      <c r="P2965" s="186">
        <f t="shared" si="146"/>
        <v>1163.10071645383</v>
      </c>
      <c r="Q2965" s="215">
        <f>IF(P2965="-",0,P2965/(1+'General inputs'!$H$30)^'MP Calculations'!$C$40)</f>
        <v>2583.5828338296637</v>
      </c>
    </row>
    <row r="2966" spans="3:17">
      <c r="C2966" s="159"/>
      <c r="D2966" s="165" t="s">
        <v>278</v>
      </c>
      <c r="E2966" s="162">
        <v>34050</v>
      </c>
      <c r="F2966" s="166" t="str">
        <f t="shared" si="144"/>
        <v>Date check - OK</v>
      </c>
      <c r="G2966" s="68"/>
      <c r="H2966" s="162" t="s">
        <v>279</v>
      </c>
      <c r="I2966" s="173">
        <v>150735.53351548137</v>
      </c>
      <c r="J2966" s="168">
        <f>IFERROR(MIN('MP Calculations'!$E$30/I2966,1),"-")</f>
        <v>0.24630200300931615</v>
      </c>
      <c r="K2966" s="12"/>
      <c r="L2966" s="159">
        <v>10.597412</v>
      </c>
      <c r="M2966" s="187" t="s">
        <v>280</v>
      </c>
      <c r="N2966" s="272">
        <v>192.78728599999999</v>
      </c>
      <c r="O2966" s="186">
        <f t="shared" si="145"/>
        <v>2043.046298103832</v>
      </c>
      <c r="P2966" s="186">
        <f t="shared" si="146"/>
        <v>503.20639546374224</v>
      </c>
      <c r="Q2966" s="215">
        <f>IF(P2966="-",0,P2966/(1+'General inputs'!$H$30)^'MP Calculations'!$C$40)</f>
        <v>1117.7668337761984</v>
      </c>
    </row>
    <row r="2967" spans="3:17">
      <c r="C2967" s="159"/>
      <c r="D2967" s="165" t="s">
        <v>278</v>
      </c>
      <c r="E2967" s="162">
        <v>34059</v>
      </c>
      <c r="F2967" s="166" t="str">
        <f t="shared" si="144"/>
        <v>Date check - OK</v>
      </c>
      <c r="G2967" s="68"/>
      <c r="H2967" s="162" t="s">
        <v>279</v>
      </c>
      <c r="I2967" s="173">
        <v>150735.53351548137</v>
      </c>
      <c r="J2967" s="168">
        <f>IFERROR(MIN('MP Calculations'!$E$30/I2967,1),"-")</f>
        <v>0.24630200300931615</v>
      </c>
      <c r="K2967" s="12"/>
      <c r="L2967" s="159">
        <v>1.2140550000000001</v>
      </c>
      <c r="M2967" s="187" t="s">
        <v>280</v>
      </c>
      <c r="N2967" s="272">
        <v>192.78728599999999</v>
      </c>
      <c r="O2967" s="186">
        <f t="shared" si="145"/>
        <v>234.05436850473001</v>
      </c>
      <c r="P2967" s="186">
        <f t="shared" si="146"/>
        <v>57.648059775795602</v>
      </c>
      <c r="Q2967" s="215">
        <f>IF(P2967="-",0,P2967/(1+'General inputs'!$H$30)^'MP Calculations'!$C$40)</f>
        <v>128.05300137242588</v>
      </c>
    </row>
    <row r="2968" spans="3:17">
      <c r="C2968" s="159"/>
      <c r="D2968" s="165" t="s">
        <v>278</v>
      </c>
      <c r="E2968" s="162">
        <v>34114</v>
      </c>
      <c r="F2968" s="166" t="str">
        <f t="shared" si="144"/>
        <v>Date check - OK</v>
      </c>
      <c r="G2968" s="68"/>
      <c r="H2968" s="162" t="s">
        <v>279</v>
      </c>
      <c r="I2968" s="173">
        <v>150735.53351548137</v>
      </c>
      <c r="J2968" s="168">
        <f>IFERROR(MIN('MP Calculations'!$E$30/I2968,1),"-")</f>
        <v>0.24630200300931615</v>
      </c>
      <c r="K2968" s="12"/>
      <c r="L2968" s="159">
        <v>31.04889</v>
      </c>
      <c r="M2968" s="187" t="s">
        <v>280</v>
      </c>
      <c r="N2968" s="272">
        <v>192.78728599999999</v>
      </c>
      <c r="O2968" s="186">
        <f t="shared" si="145"/>
        <v>5985.8312364125395</v>
      </c>
      <c r="P2968" s="186">
        <f t="shared" si="146"/>
        <v>1474.3222232041398</v>
      </c>
      <c r="Q2968" s="215">
        <f>IF(P2968="-",0,P2968/(1+'General inputs'!$H$30)^'MP Calculations'!$C$40)</f>
        <v>3274.8957450711046</v>
      </c>
    </row>
    <row r="2969" spans="3:17">
      <c r="C2969" s="159"/>
      <c r="D2969" s="165" t="s">
        <v>289</v>
      </c>
      <c r="E2969" s="162">
        <v>34114</v>
      </c>
      <c r="F2969" s="166" t="str">
        <f t="shared" si="144"/>
        <v>Date check - OK</v>
      </c>
      <c r="G2969" s="68"/>
      <c r="H2969" s="162" t="s">
        <v>279</v>
      </c>
      <c r="I2969" s="173">
        <v>150735.53351548137</v>
      </c>
      <c r="J2969" s="168">
        <f>IFERROR(MIN('MP Calculations'!$E$30/I2969,1),"-")</f>
        <v>0.24630200300931615</v>
      </c>
      <c r="K2969" s="12"/>
      <c r="L2969" s="159">
        <v>7.1006850000000004</v>
      </c>
      <c r="M2969" s="187" t="s">
        <v>280</v>
      </c>
      <c r="N2969" s="272">
        <v>315.45229399999999</v>
      </c>
      <c r="O2969" s="186">
        <f t="shared" si="145"/>
        <v>2239.9273722213902</v>
      </c>
      <c r="P2969" s="186">
        <f t="shared" si="146"/>
        <v>551.69859837352249</v>
      </c>
      <c r="Q2969" s="215">
        <f>IF(P2969="-",0,P2969/(1+'General inputs'!$H$30)^'MP Calculations'!$C$40)</f>
        <v>1225.4820309555703</v>
      </c>
    </row>
    <row r="2970" spans="3:17">
      <c r="C2970" s="159"/>
      <c r="D2970" s="165" t="s">
        <v>278</v>
      </c>
      <c r="E2970" s="162">
        <v>34114</v>
      </c>
      <c r="F2970" s="166" t="str">
        <f t="shared" si="144"/>
        <v>Date check - OK</v>
      </c>
      <c r="G2970" s="68"/>
      <c r="H2970" s="162" t="s">
        <v>279</v>
      </c>
      <c r="I2970" s="173">
        <v>150735.53351548137</v>
      </c>
      <c r="J2970" s="168">
        <f>IFERROR(MIN('MP Calculations'!$E$30/I2970,1),"-")</f>
        <v>0.24630200300931615</v>
      </c>
      <c r="K2970" s="12"/>
      <c r="L2970" s="159">
        <v>0.49837799999999999</v>
      </c>
      <c r="M2970" s="187" t="s">
        <v>280</v>
      </c>
      <c r="N2970" s="272">
        <v>192.78728599999999</v>
      </c>
      <c r="O2970" s="186">
        <f t="shared" si="145"/>
        <v>96.08094202210799</v>
      </c>
      <c r="P2970" s="186">
        <f t="shared" si="146"/>
        <v>23.664928471067174</v>
      </c>
      <c r="Q2970" s="215">
        <f>IF(P2970="-",0,P2970/(1+'General inputs'!$H$30)^'MP Calculations'!$C$40)</f>
        <v>52.566645430385663</v>
      </c>
    </row>
    <row r="2971" spans="3:17">
      <c r="C2971" s="159"/>
      <c r="D2971" s="165" t="s">
        <v>278</v>
      </c>
      <c r="E2971" s="162">
        <v>34114</v>
      </c>
      <c r="F2971" s="166" t="str">
        <f t="shared" si="144"/>
        <v>Date check - OK</v>
      </c>
      <c r="G2971" s="68"/>
      <c r="H2971" s="162" t="s">
        <v>279</v>
      </c>
      <c r="I2971" s="173">
        <v>150735.53351548137</v>
      </c>
      <c r="J2971" s="168">
        <f>IFERROR(MIN('MP Calculations'!$E$30/I2971,1),"-")</f>
        <v>0.24630200300931615</v>
      </c>
      <c r="K2971" s="12"/>
      <c r="L2971" s="159">
        <v>67.521737999999999</v>
      </c>
      <c r="M2971" s="187" t="s">
        <v>280</v>
      </c>
      <c r="N2971" s="272">
        <v>192.78728599999999</v>
      </c>
      <c r="O2971" s="186">
        <f t="shared" si="145"/>
        <v>13017.332615023068</v>
      </c>
      <c r="P2971" s="186">
        <f t="shared" si="146"/>
        <v>3206.195096918681</v>
      </c>
      <c r="Q2971" s="215">
        <f>IF(P2971="-",0,P2971/(1+'General inputs'!$H$30)^'MP Calculations'!$C$40)</f>
        <v>7121.8859184984058</v>
      </c>
    </row>
    <row r="2972" spans="3:17">
      <c r="C2972" s="159"/>
      <c r="D2972" s="165" t="s">
        <v>278</v>
      </c>
      <c r="E2972" s="162">
        <v>34114</v>
      </c>
      <c r="F2972" s="166" t="str">
        <f t="shared" si="144"/>
        <v>Date check - OK</v>
      </c>
      <c r="G2972" s="68"/>
      <c r="H2972" s="162" t="s">
        <v>279</v>
      </c>
      <c r="I2972" s="173">
        <v>150735.53351548137</v>
      </c>
      <c r="J2972" s="168">
        <f>IFERROR(MIN('MP Calculations'!$E$30/I2972,1),"-")</f>
        <v>0.24630200300931615</v>
      </c>
      <c r="K2972" s="12"/>
      <c r="L2972" s="159">
        <v>44.085909000000001</v>
      </c>
      <c r="M2972" s="187" t="s">
        <v>280</v>
      </c>
      <c r="N2972" s="272">
        <v>192.78728599999999</v>
      </c>
      <c r="O2972" s="186">
        <f t="shared" si="145"/>
        <v>8499.202746952973</v>
      </c>
      <c r="P2972" s="186">
        <f t="shared" si="146"/>
        <v>2093.3706605567991</v>
      </c>
      <c r="Q2972" s="215">
        <f>IF(P2972="-",0,P2972/(1+'General inputs'!$H$30)^'MP Calculations'!$C$40)</f>
        <v>4649.9812328779517</v>
      </c>
    </row>
    <row r="2973" spans="3:17">
      <c r="C2973" s="159"/>
      <c r="D2973" s="165" t="s">
        <v>289</v>
      </c>
      <c r="E2973" s="162">
        <v>34114</v>
      </c>
      <c r="F2973" s="166" t="str">
        <f t="shared" si="144"/>
        <v>Date check - OK</v>
      </c>
      <c r="G2973" s="68"/>
      <c r="H2973" s="162" t="s">
        <v>279</v>
      </c>
      <c r="I2973" s="173">
        <v>150735.53351548137</v>
      </c>
      <c r="J2973" s="168">
        <f>IFERROR(MIN('MP Calculations'!$E$30/I2973,1),"-")</f>
        <v>0.24630200300931615</v>
      </c>
      <c r="K2973" s="12"/>
      <c r="L2973" s="159">
        <v>6.9912029999999996</v>
      </c>
      <c r="M2973" s="187" t="s">
        <v>280</v>
      </c>
      <c r="N2973" s="272">
        <v>315.45229399999999</v>
      </c>
      <c r="O2973" s="186">
        <f t="shared" si="145"/>
        <v>2205.3910241696817</v>
      </c>
      <c r="P2973" s="186">
        <f t="shared" si="146"/>
        <v>543.19222667175973</v>
      </c>
      <c r="Q2973" s="215">
        <f>IF(P2973="-",0,P2973/(1+'General inputs'!$H$30)^'MP Calculations'!$C$40)</f>
        <v>1206.5869210171518</v>
      </c>
    </row>
    <row r="2974" spans="3:17">
      <c r="C2974" s="159"/>
      <c r="D2974" s="165" t="s">
        <v>278</v>
      </c>
      <c r="E2974" s="162">
        <v>34114</v>
      </c>
      <c r="F2974" s="166" t="str">
        <f t="shared" si="144"/>
        <v>Date check - OK</v>
      </c>
      <c r="G2974" s="68"/>
      <c r="H2974" s="162" t="s">
        <v>279</v>
      </c>
      <c r="I2974" s="173">
        <v>150735.53351548137</v>
      </c>
      <c r="J2974" s="168">
        <f>IFERROR(MIN('MP Calculations'!$E$30/I2974,1),"-")</f>
        <v>0.24630200300931615</v>
      </c>
      <c r="K2974" s="12"/>
      <c r="L2974" s="159">
        <v>56.158788000000001</v>
      </c>
      <c r="M2974" s="187" t="s">
        <v>280</v>
      </c>
      <c r="N2974" s="272">
        <v>192.78728599999999</v>
      </c>
      <c r="O2974" s="186">
        <f t="shared" si="145"/>
        <v>10826.700323569368</v>
      </c>
      <c r="P2974" s="186">
        <f t="shared" si="146"/>
        <v>2666.6379756767465</v>
      </c>
      <c r="Q2974" s="215">
        <f>IF(P2974="-",0,P2974/(1+'General inputs'!$H$30)^'MP Calculations'!$C$40)</f>
        <v>5923.3736172066128</v>
      </c>
    </row>
    <row r="2975" spans="3:17">
      <c r="C2975" s="159"/>
      <c r="D2975" s="165" t="s">
        <v>278</v>
      </c>
      <c r="E2975" s="162">
        <v>34114</v>
      </c>
      <c r="F2975" s="166" t="str">
        <f t="shared" si="144"/>
        <v>Date check - OK</v>
      </c>
      <c r="G2975" s="68"/>
      <c r="H2975" s="162" t="s">
        <v>279</v>
      </c>
      <c r="I2975" s="173">
        <v>150735.53351548137</v>
      </c>
      <c r="J2975" s="168">
        <f>IFERROR(MIN('MP Calculations'!$E$30/I2975,1),"-")</f>
        <v>0.24630200300931615</v>
      </c>
      <c r="K2975" s="12"/>
      <c r="L2975" s="159">
        <v>8.9975000000000005</v>
      </c>
      <c r="M2975" s="187" t="s">
        <v>280</v>
      </c>
      <c r="N2975" s="272">
        <v>192.78728599999999</v>
      </c>
      <c r="O2975" s="186">
        <f t="shared" si="145"/>
        <v>1734.6036057850001</v>
      </c>
      <c r="P2975" s="186">
        <f t="shared" si="146"/>
        <v>427.23634253202772</v>
      </c>
      <c r="Q2975" s="215">
        <f>IF(P2975="-",0,P2975/(1+'General inputs'!$H$30)^'MP Calculations'!$C$40)</f>
        <v>949.01539044639821</v>
      </c>
    </row>
    <row r="2976" spans="3:17">
      <c r="C2976" s="159"/>
      <c r="D2976" s="165" t="s">
        <v>289</v>
      </c>
      <c r="E2976" s="162">
        <v>34114</v>
      </c>
      <c r="F2976" s="166" t="str">
        <f t="shared" si="144"/>
        <v>Date check - OK</v>
      </c>
      <c r="G2976" s="68"/>
      <c r="H2976" s="162" t="s">
        <v>279</v>
      </c>
      <c r="I2976" s="173">
        <v>150735.53351548137</v>
      </c>
      <c r="J2976" s="168">
        <f>IFERROR(MIN('MP Calculations'!$E$30/I2976,1),"-")</f>
        <v>0.24630200300931615</v>
      </c>
      <c r="K2976" s="12"/>
      <c r="L2976" s="159">
        <v>1.198955</v>
      </c>
      <c r="M2976" s="187" t="s">
        <v>280</v>
      </c>
      <c r="N2976" s="272">
        <v>315.45229399999999</v>
      </c>
      <c r="O2976" s="186">
        <f t="shared" si="145"/>
        <v>378.21310515276997</v>
      </c>
      <c r="P2976" s="186">
        <f t="shared" si="146"/>
        <v>93.15464536350035</v>
      </c>
      <c r="Q2976" s="215">
        <f>IF(P2976="-",0,P2976/(1+'General inputs'!$H$30)^'MP Calculations'!$C$40)</f>
        <v>206.92338956373018</v>
      </c>
    </row>
    <row r="2977" spans="3:17">
      <c r="C2977" s="159"/>
      <c r="D2977" s="165" t="s">
        <v>278</v>
      </c>
      <c r="E2977" s="162">
        <v>34130</v>
      </c>
      <c r="F2977" s="166" t="str">
        <f t="shared" si="144"/>
        <v>Date check - OK</v>
      </c>
      <c r="G2977" s="68"/>
      <c r="H2977" s="162" t="s">
        <v>279</v>
      </c>
      <c r="I2977" s="173">
        <v>150735.53351548137</v>
      </c>
      <c r="J2977" s="168">
        <f>IFERROR(MIN('MP Calculations'!$E$30/I2977,1),"-")</f>
        <v>0.24630200300931615</v>
      </c>
      <c r="K2977" s="12"/>
      <c r="L2977" s="159">
        <v>72.417494000000005</v>
      </c>
      <c r="M2977" s="187" t="s">
        <v>280</v>
      </c>
      <c r="N2977" s="272">
        <v>192.78728599999999</v>
      </c>
      <c r="O2977" s="186">
        <f t="shared" si="145"/>
        <v>13961.172127181284</v>
      </c>
      <c r="P2977" s="186">
        <f t="shared" si="146"/>
        <v>3438.6646592825855</v>
      </c>
      <c r="Q2977" s="215">
        <f>IF(P2977="-",0,P2977/(1+'General inputs'!$H$30)^'MP Calculations'!$C$40)</f>
        <v>7638.2680015070518</v>
      </c>
    </row>
    <row r="2978" spans="3:17">
      <c r="C2978" s="159"/>
      <c r="D2978" s="165" t="s">
        <v>278</v>
      </c>
      <c r="E2978" s="162">
        <v>34130</v>
      </c>
      <c r="F2978" s="166" t="str">
        <f t="shared" si="144"/>
        <v>Date check - OK</v>
      </c>
      <c r="G2978" s="68"/>
      <c r="H2978" s="162" t="s">
        <v>279</v>
      </c>
      <c r="I2978" s="173">
        <v>150735.53351548137</v>
      </c>
      <c r="J2978" s="168">
        <f>IFERROR(MIN('MP Calculations'!$E$30/I2978,1),"-")</f>
        <v>0.24630200300931615</v>
      </c>
      <c r="K2978" s="12"/>
      <c r="L2978" s="159">
        <v>5.0173560000000004</v>
      </c>
      <c r="M2978" s="187" t="s">
        <v>280</v>
      </c>
      <c r="N2978" s="272">
        <v>192.78728599999999</v>
      </c>
      <c r="O2978" s="186">
        <f t="shared" si="145"/>
        <v>967.28244613581603</v>
      </c>
      <c r="P2978" s="186">
        <f t="shared" si="146"/>
        <v>238.24360395900246</v>
      </c>
      <c r="Q2978" s="215">
        <f>IF(P2978="-",0,P2978/(1+'General inputs'!$H$30)^'MP Calculations'!$C$40)</f>
        <v>529.20789812154248</v>
      </c>
    </row>
    <row r="2979" spans="3:17">
      <c r="C2979" s="159"/>
      <c r="D2979" s="165" t="s">
        <v>278</v>
      </c>
      <c r="E2979" s="162">
        <v>34130</v>
      </c>
      <c r="F2979" s="166" t="str">
        <f t="shared" si="144"/>
        <v>Date check - OK</v>
      </c>
      <c r="G2979" s="68"/>
      <c r="H2979" s="162" t="s">
        <v>279</v>
      </c>
      <c r="I2979" s="173">
        <v>150735.53351548137</v>
      </c>
      <c r="J2979" s="168">
        <f>IFERROR(MIN('MP Calculations'!$E$30/I2979,1),"-")</f>
        <v>0.24630200300931615</v>
      </c>
      <c r="K2979" s="12"/>
      <c r="L2979" s="159">
        <v>14.789557</v>
      </c>
      <c r="M2979" s="187" t="s">
        <v>280</v>
      </c>
      <c r="N2979" s="272">
        <v>192.78728599999999</v>
      </c>
      <c r="O2979" s="186">
        <f t="shared" si="145"/>
        <v>2851.2385551723019</v>
      </c>
      <c r="P2979" s="186">
        <f t="shared" si="146"/>
        <v>702.26576719632658</v>
      </c>
      <c r="Q2979" s="215">
        <f>IF(P2979="-",0,P2979/(1+'General inputs'!$H$30)^'MP Calculations'!$C$40)</f>
        <v>1559.9352276614907</v>
      </c>
    </row>
    <row r="2980" spans="3:17">
      <c r="C2980" s="159"/>
      <c r="D2980" s="165" t="s">
        <v>278</v>
      </c>
      <c r="E2980" s="162">
        <v>34130</v>
      </c>
      <c r="F2980" s="166" t="str">
        <f t="shared" si="144"/>
        <v>Date check - OK</v>
      </c>
      <c r="G2980" s="68"/>
      <c r="H2980" s="162" t="s">
        <v>279</v>
      </c>
      <c r="I2980" s="173">
        <v>150735.53351548137</v>
      </c>
      <c r="J2980" s="168">
        <f>IFERROR(MIN('MP Calculations'!$E$30/I2980,1),"-")</f>
        <v>0.24630200300931615</v>
      </c>
      <c r="K2980" s="12"/>
      <c r="L2980" s="159">
        <v>69.256112999999999</v>
      </c>
      <c r="M2980" s="187" t="s">
        <v>280</v>
      </c>
      <c r="N2980" s="272">
        <v>192.78728599999999</v>
      </c>
      <c r="O2980" s="186">
        <f t="shared" si="145"/>
        <v>13351.698064179318</v>
      </c>
      <c r="P2980" s="186">
        <f t="shared" si="146"/>
        <v>3288.5499767829751</v>
      </c>
      <c r="Q2980" s="215">
        <f>IF(P2980="-",0,P2980/(1+'General inputs'!$H$30)^'MP Calculations'!$C$40)</f>
        <v>7304.8199076960127</v>
      </c>
    </row>
    <row r="2981" spans="3:17">
      <c r="C2981" s="159"/>
      <c r="D2981" s="165" t="s">
        <v>278</v>
      </c>
      <c r="E2981" s="162">
        <v>34130</v>
      </c>
      <c r="F2981" s="166" t="str">
        <f t="shared" si="144"/>
        <v>Date check - OK</v>
      </c>
      <c r="G2981" s="68"/>
      <c r="H2981" s="162" t="s">
        <v>279</v>
      </c>
      <c r="I2981" s="173">
        <v>150735.53351548137</v>
      </c>
      <c r="J2981" s="168">
        <f>IFERROR(MIN('MP Calculations'!$E$30/I2981,1),"-")</f>
        <v>0.24630200300931615</v>
      </c>
      <c r="K2981" s="12"/>
      <c r="L2981" s="159">
        <v>2.262006</v>
      </c>
      <c r="M2981" s="187" t="s">
        <v>280</v>
      </c>
      <c r="N2981" s="272">
        <v>192.78728599999999</v>
      </c>
      <c r="O2981" s="186">
        <f t="shared" si="145"/>
        <v>436.08599765571597</v>
      </c>
      <c r="P2981" s="186">
        <f t="shared" si="146"/>
        <v>107.40885470691879</v>
      </c>
      <c r="Q2981" s="215">
        <f>IF(P2981="-",0,P2981/(1+'General inputs'!$H$30)^'MP Calculations'!$C$40)</f>
        <v>238.58610806136096</v>
      </c>
    </row>
    <row r="2982" spans="3:17">
      <c r="C2982" s="159"/>
      <c r="D2982" s="165" t="s">
        <v>278</v>
      </c>
      <c r="E2982" s="162">
        <v>34130</v>
      </c>
      <c r="F2982" s="166" t="str">
        <f t="shared" si="144"/>
        <v>Date check - OK</v>
      </c>
      <c r="G2982" s="68"/>
      <c r="H2982" s="162" t="s">
        <v>279</v>
      </c>
      <c r="I2982" s="173">
        <v>150735.53351548137</v>
      </c>
      <c r="J2982" s="168">
        <f>IFERROR(MIN('MP Calculations'!$E$30/I2982,1),"-")</f>
        <v>0.24630200300931615</v>
      </c>
      <c r="K2982" s="12"/>
      <c r="L2982" s="159">
        <v>3.8815810000000002</v>
      </c>
      <c r="M2982" s="187" t="s">
        <v>280</v>
      </c>
      <c r="N2982" s="272">
        <v>192.78728599999999</v>
      </c>
      <c r="O2982" s="186">
        <f t="shared" si="145"/>
        <v>748.31946637916599</v>
      </c>
      <c r="P2982" s="186">
        <f t="shared" si="146"/>
        <v>184.3125834600512</v>
      </c>
      <c r="Q2982" s="215">
        <f>IF(P2982="-",0,P2982/(1+'General inputs'!$H$30)^'MP Calculations'!$C$40)</f>
        <v>409.41151522804341</v>
      </c>
    </row>
    <row r="2983" spans="3:17">
      <c r="C2983" s="159"/>
      <c r="D2983" s="165" t="s">
        <v>278</v>
      </c>
      <c r="E2983" s="162">
        <v>34130</v>
      </c>
      <c r="F2983" s="166" t="str">
        <f t="shared" si="144"/>
        <v>Date check - OK</v>
      </c>
      <c r="G2983" s="68"/>
      <c r="H2983" s="162" t="s">
        <v>279</v>
      </c>
      <c r="I2983" s="173">
        <v>150735.53351548137</v>
      </c>
      <c r="J2983" s="168">
        <f>IFERROR(MIN('MP Calculations'!$E$30/I2983,1),"-")</f>
        <v>0.24630200300931615</v>
      </c>
      <c r="K2983" s="12"/>
      <c r="L2983" s="159">
        <v>9.1982370000000007</v>
      </c>
      <c r="M2983" s="187" t="s">
        <v>280</v>
      </c>
      <c r="N2983" s="272">
        <v>192.78728599999999</v>
      </c>
      <c r="O2983" s="186">
        <f t="shared" si="145"/>
        <v>1773.303147214782</v>
      </c>
      <c r="P2983" s="186">
        <f t="shared" si="146"/>
        <v>436.76811710172507</v>
      </c>
      <c r="Q2983" s="215">
        <f>IF(P2983="-",0,P2983/(1+'General inputs'!$H$30)^'MP Calculations'!$C$40)</f>
        <v>970.18821650164011</v>
      </c>
    </row>
    <row r="2984" spans="3:17">
      <c r="C2984" s="159"/>
      <c r="D2984" s="165" t="s">
        <v>278</v>
      </c>
      <c r="E2984" s="162">
        <v>34130</v>
      </c>
      <c r="F2984" s="166" t="str">
        <f t="shared" si="144"/>
        <v>Date check - OK</v>
      </c>
      <c r="G2984" s="68"/>
      <c r="H2984" s="162" t="s">
        <v>279</v>
      </c>
      <c r="I2984" s="173">
        <v>150735.53351548137</v>
      </c>
      <c r="J2984" s="168">
        <f>IFERROR(MIN('MP Calculations'!$E$30/I2984,1),"-")</f>
        <v>0.24630200300931615</v>
      </c>
      <c r="K2984" s="12"/>
      <c r="L2984" s="159">
        <v>6.5551919999999999</v>
      </c>
      <c r="M2984" s="187" t="s">
        <v>280</v>
      </c>
      <c r="N2984" s="272">
        <v>192.78728599999999</v>
      </c>
      <c r="O2984" s="186">
        <f t="shared" si="145"/>
        <v>1263.7576748889119</v>
      </c>
      <c r="P2984" s="186">
        <f t="shared" si="146"/>
        <v>311.26604664353516</v>
      </c>
      <c r="Q2984" s="215">
        <f>IF(P2984="-",0,P2984/(1+'General inputs'!$H$30)^'MP Calculations'!$C$40)</f>
        <v>691.41184721657191</v>
      </c>
    </row>
    <row r="2985" spans="3:17">
      <c r="C2985" s="159"/>
      <c r="D2985" s="165" t="s">
        <v>278</v>
      </c>
      <c r="E2985" s="162">
        <v>34130</v>
      </c>
      <c r="F2985" s="166" t="str">
        <f t="shared" si="144"/>
        <v>Date check - OK</v>
      </c>
      <c r="G2985" s="68"/>
      <c r="H2985" s="162" t="s">
        <v>279</v>
      </c>
      <c r="I2985" s="173">
        <v>150735.53351548137</v>
      </c>
      <c r="J2985" s="168">
        <f>IFERROR(MIN('MP Calculations'!$E$30/I2985,1),"-")</f>
        <v>0.24630200300931615</v>
      </c>
      <c r="K2985" s="12"/>
      <c r="L2985" s="159">
        <v>1.046278</v>
      </c>
      <c r="M2985" s="187" t="s">
        <v>280</v>
      </c>
      <c r="N2985" s="272">
        <v>192.78728599999999</v>
      </c>
      <c r="O2985" s="186">
        <f t="shared" si="145"/>
        <v>201.709096021508</v>
      </c>
      <c r="P2985" s="186">
        <f t="shared" si="146"/>
        <v>49.681354375295903</v>
      </c>
      <c r="Q2985" s="215">
        <f>IF(P2985="-",0,P2985/(1+'General inputs'!$H$30)^'MP Calculations'!$C$40)</f>
        <v>110.35664625567954</v>
      </c>
    </row>
    <row r="2986" spans="3:17">
      <c r="C2986" s="159"/>
      <c r="D2986" s="165" t="s">
        <v>278</v>
      </c>
      <c r="E2986" s="162">
        <v>34130</v>
      </c>
      <c r="F2986" s="166" t="str">
        <f t="shared" si="144"/>
        <v>Date check - OK</v>
      </c>
      <c r="G2986" s="68"/>
      <c r="H2986" s="162" t="s">
        <v>279</v>
      </c>
      <c r="I2986" s="173">
        <v>150735.53351548137</v>
      </c>
      <c r="J2986" s="168">
        <f>IFERROR(MIN('MP Calculations'!$E$30/I2986,1),"-")</f>
        <v>0.24630200300931615</v>
      </c>
      <c r="K2986" s="12"/>
      <c r="L2986" s="159">
        <v>51.788490000000003</v>
      </c>
      <c r="M2986" s="187" t="s">
        <v>280</v>
      </c>
      <c r="N2986" s="272">
        <v>192.78728599999999</v>
      </c>
      <c r="O2986" s="186">
        <f t="shared" si="145"/>
        <v>9984.1624331381408</v>
      </c>
      <c r="P2986" s="186">
        <f t="shared" si="146"/>
        <v>2459.1192056522918</v>
      </c>
      <c r="Q2986" s="215">
        <f>IF(P2986="-",0,P2986/(1+'General inputs'!$H$30)^'MP Calculations'!$C$40)</f>
        <v>5462.4144549018501</v>
      </c>
    </row>
    <row r="2987" spans="3:17">
      <c r="C2987" s="159"/>
      <c r="D2987" s="165" t="s">
        <v>278</v>
      </c>
      <c r="E2987" s="162">
        <v>34130</v>
      </c>
      <c r="F2987" s="166" t="str">
        <f t="shared" si="144"/>
        <v>Date check - OK</v>
      </c>
      <c r="G2987" s="68"/>
      <c r="H2987" s="162" t="s">
        <v>279</v>
      </c>
      <c r="I2987" s="173">
        <v>150735.53351548137</v>
      </c>
      <c r="J2987" s="168">
        <f>IFERROR(MIN('MP Calculations'!$E$30/I2987,1),"-")</f>
        <v>0.24630200300931615</v>
      </c>
      <c r="K2987" s="12"/>
      <c r="L2987" s="159">
        <v>1.1734640000000001</v>
      </c>
      <c r="M2987" s="187" t="s">
        <v>280</v>
      </c>
      <c r="N2987" s="272">
        <v>192.78728599999999</v>
      </c>
      <c r="O2987" s="186">
        <f t="shared" si="145"/>
        <v>226.22893977870402</v>
      </c>
      <c r="P2987" s="186">
        <f t="shared" si="146"/>
        <v>55.720641006168762</v>
      </c>
      <c r="Q2987" s="215">
        <f>IF(P2987="-",0,P2987/(1+'General inputs'!$H$30)^'MP Calculations'!$C$40)</f>
        <v>123.77164725032424</v>
      </c>
    </row>
    <row r="2988" spans="3:17">
      <c r="C2988" s="159"/>
      <c r="D2988" s="165" t="s">
        <v>278</v>
      </c>
      <c r="E2988" s="162">
        <v>34130</v>
      </c>
      <c r="F2988" s="166" t="str">
        <f t="shared" si="144"/>
        <v>Date check - OK</v>
      </c>
      <c r="G2988" s="68"/>
      <c r="H2988" s="162" t="s">
        <v>279</v>
      </c>
      <c r="I2988" s="173">
        <v>150735.53351548137</v>
      </c>
      <c r="J2988" s="168">
        <f>IFERROR(MIN('MP Calculations'!$E$30/I2988,1),"-")</f>
        <v>0.24630200300931615</v>
      </c>
      <c r="K2988" s="12"/>
      <c r="L2988" s="159">
        <v>4.0422969999999996</v>
      </c>
      <c r="M2988" s="187" t="s">
        <v>280</v>
      </c>
      <c r="N2988" s="272">
        <v>192.78728599999999</v>
      </c>
      <c r="O2988" s="186">
        <f t="shared" si="145"/>
        <v>779.30346783594189</v>
      </c>
      <c r="P2988" s="186">
        <f t="shared" si="146"/>
        <v>191.94400508009866</v>
      </c>
      <c r="Q2988" s="215">
        <f>IF(P2988="-",0,P2988/(1+'General inputs'!$H$30)^'MP Calculations'!$C$40)</f>
        <v>426.36310816952522</v>
      </c>
    </row>
    <row r="2989" spans="3:17">
      <c r="C2989" s="159"/>
      <c r="D2989" s="165" t="s">
        <v>278</v>
      </c>
      <c r="E2989" s="162">
        <v>34130</v>
      </c>
      <c r="F2989" s="166" t="str">
        <f t="shared" si="144"/>
        <v>Date check - OK</v>
      </c>
      <c r="G2989" s="68"/>
      <c r="H2989" s="162" t="s">
        <v>279</v>
      </c>
      <c r="I2989" s="173">
        <v>150735.53351548137</v>
      </c>
      <c r="J2989" s="168">
        <f>IFERROR(MIN('MP Calculations'!$E$30/I2989,1),"-")</f>
        <v>0.24630200300931615</v>
      </c>
      <c r="K2989" s="12"/>
      <c r="L2989" s="159">
        <v>1.184137</v>
      </c>
      <c r="M2989" s="187" t="s">
        <v>280</v>
      </c>
      <c r="N2989" s="272">
        <v>192.78728599999999</v>
      </c>
      <c r="O2989" s="186">
        <f t="shared" si="145"/>
        <v>228.28655848218199</v>
      </c>
      <c r="P2989" s="186">
        <f t="shared" si="146"/>
        <v>56.227436614264818</v>
      </c>
      <c r="Q2989" s="215">
        <f>IF(P2989="-",0,P2989/(1+'General inputs'!$H$30)^'MP Calculations'!$C$40)</f>
        <v>124.89738676265925</v>
      </c>
    </row>
    <row r="2990" spans="3:17">
      <c r="C2990" s="159"/>
      <c r="D2990" s="165" t="s">
        <v>278</v>
      </c>
      <c r="E2990" s="162">
        <v>34130</v>
      </c>
      <c r="F2990" s="166" t="str">
        <f t="shared" si="144"/>
        <v>Date check - OK</v>
      </c>
      <c r="G2990" s="68"/>
      <c r="H2990" s="162" t="s">
        <v>279</v>
      </c>
      <c r="I2990" s="173">
        <v>150735.53351548137</v>
      </c>
      <c r="J2990" s="168">
        <f>IFERROR(MIN('MP Calculations'!$E$30/I2990,1),"-")</f>
        <v>0.24630200300931615</v>
      </c>
      <c r="K2990" s="12"/>
      <c r="L2990" s="159">
        <v>2.4205589999999999</v>
      </c>
      <c r="M2990" s="187" t="s">
        <v>280</v>
      </c>
      <c r="N2990" s="272">
        <v>192.78728599999999</v>
      </c>
      <c r="O2990" s="186">
        <f t="shared" si="145"/>
        <v>466.65300021287396</v>
      </c>
      <c r="P2990" s="186">
        <f t="shared" si="146"/>
        <v>114.93756866273769</v>
      </c>
      <c r="Q2990" s="215">
        <f>IF(P2990="-",0,P2990/(1+'General inputs'!$H$30)^'MP Calculations'!$C$40)</f>
        <v>255.30955759750407</v>
      </c>
    </row>
    <row r="2991" spans="3:17">
      <c r="C2991" s="159"/>
      <c r="D2991" s="165" t="s">
        <v>345</v>
      </c>
      <c r="E2991" s="162">
        <v>34150</v>
      </c>
      <c r="F2991" s="166" t="str">
        <f t="shared" si="144"/>
        <v>Date check - OK</v>
      </c>
      <c r="G2991" s="68"/>
      <c r="H2991" s="162" t="s">
        <v>279</v>
      </c>
      <c r="I2991" s="173">
        <v>150735.53351548137</v>
      </c>
      <c r="J2991" s="168">
        <f>IFERROR(MIN('MP Calculations'!$E$30/I2991,1),"-")</f>
        <v>0.24630200300931615</v>
      </c>
      <c r="K2991" s="12"/>
      <c r="L2991" s="159">
        <v>1</v>
      </c>
      <c r="M2991" s="187" t="s">
        <v>284</v>
      </c>
      <c r="N2991" s="272">
        <v>17664.922148000001</v>
      </c>
      <c r="O2991" s="186">
        <f t="shared" si="145"/>
        <v>17664.922148000001</v>
      </c>
      <c r="P2991" s="186">
        <f t="shared" si="146"/>
        <v>4350.9057080560315</v>
      </c>
      <c r="Q2991" s="215">
        <f>IF(P2991="-",0,P2991/(1+'General inputs'!$H$30)^'MP Calculations'!$C$40)</f>
        <v>9664.6190135772958</v>
      </c>
    </row>
    <row r="2992" spans="3:17">
      <c r="C2992" s="159"/>
      <c r="D2992" s="165" t="s">
        <v>344</v>
      </c>
      <c r="E2992" s="162">
        <v>34150</v>
      </c>
      <c r="F2992" s="166" t="str">
        <f t="shared" si="144"/>
        <v>Date check - OK</v>
      </c>
      <c r="G2992" s="68"/>
      <c r="H2992" s="162" t="s">
        <v>279</v>
      </c>
      <c r="I2992" s="173">
        <v>150735.53351548137</v>
      </c>
      <c r="J2992" s="168">
        <f>IFERROR(MIN('MP Calculations'!$E$30/I2992,1),"-")</f>
        <v>0.24630200300931615</v>
      </c>
      <c r="K2992" s="12"/>
      <c r="L2992" s="159">
        <v>1</v>
      </c>
      <c r="M2992" s="187" t="s">
        <v>284</v>
      </c>
      <c r="N2992" s="272">
        <v>15427.910174000001</v>
      </c>
      <c r="O2992" s="186">
        <f t="shared" si="145"/>
        <v>15427.910174000001</v>
      </c>
      <c r="P2992" s="186">
        <f t="shared" si="146"/>
        <v>3799.9251781040075</v>
      </c>
      <c r="Q2992" s="215">
        <f>IF(P2992="-",0,P2992/(1+'General inputs'!$H$30)^'MP Calculations'!$C$40)</f>
        <v>8440.7320201116472</v>
      </c>
    </row>
    <row r="2993" spans="3:17">
      <c r="C2993" s="159"/>
      <c r="D2993" s="165" t="s">
        <v>278</v>
      </c>
      <c r="E2993" s="162">
        <v>34213</v>
      </c>
      <c r="F2993" s="166" t="str">
        <f t="shared" si="144"/>
        <v>Date check - OK</v>
      </c>
      <c r="G2993" s="68"/>
      <c r="H2993" s="162" t="s">
        <v>279</v>
      </c>
      <c r="I2993" s="173">
        <v>150735.53351548137</v>
      </c>
      <c r="J2993" s="168">
        <f>IFERROR(MIN('MP Calculations'!$E$30/I2993,1),"-")</f>
        <v>0.24630200300931615</v>
      </c>
      <c r="K2993" s="12"/>
      <c r="L2993" s="159">
        <v>3.4998649999999998</v>
      </c>
      <c r="M2993" s="187" t="s">
        <v>280</v>
      </c>
      <c r="N2993" s="272">
        <v>192.78728599999999</v>
      </c>
      <c r="O2993" s="186">
        <f t="shared" si="145"/>
        <v>674.72947471638997</v>
      </c>
      <c r="P2993" s="186">
        <f t="shared" si="146"/>
        <v>166.1872211120706</v>
      </c>
      <c r="Q2993" s="215">
        <f>IF(P2993="-",0,P2993/(1+'General inputs'!$H$30)^'MP Calculations'!$C$40)</f>
        <v>369.14984712249884</v>
      </c>
    </row>
    <row r="2994" spans="3:17">
      <c r="C2994" s="159"/>
      <c r="D2994" s="165" t="s">
        <v>278</v>
      </c>
      <c r="E2994" s="162">
        <v>34225</v>
      </c>
      <c r="F2994" s="166" t="str">
        <f t="shared" si="144"/>
        <v>Date check - OK</v>
      </c>
      <c r="G2994" s="68"/>
      <c r="H2994" s="162" t="s">
        <v>279</v>
      </c>
      <c r="I2994" s="173">
        <v>150735.53351548137</v>
      </c>
      <c r="J2994" s="168">
        <f>IFERROR(MIN('MP Calculations'!$E$30/I2994,1),"-")</f>
        <v>0.24630200300931615</v>
      </c>
      <c r="K2994" s="12"/>
      <c r="L2994" s="159">
        <v>10.996109000000001</v>
      </c>
      <c r="M2994" s="187" t="s">
        <v>280</v>
      </c>
      <c r="N2994" s="272">
        <v>192.78728599999999</v>
      </c>
      <c r="O2994" s="186">
        <f t="shared" si="145"/>
        <v>2119.910010670174</v>
      </c>
      <c r="P2994" s="186">
        <f t="shared" si="146"/>
        <v>522.13808182756463</v>
      </c>
      <c r="Q2994" s="215">
        <f>IF(P2994="-",0,P2994/(1+'General inputs'!$H$30)^'MP Calculations'!$C$40)</f>
        <v>1159.8195805530595</v>
      </c>
    </row>
    <row r="2995" spans="3:17">
      <c r="C2995" s="159"/>
      <c r="D2995" s="165" t="s">
        <v>289</v>
      </c>
      <c r="E2995" s="162">
        <v>34243</v>
      </c>
      <c r="F2995" s="166" t="str">
        <f t="shared" si="144"/>
        <v>Date check - OK</v>
      </c>
      <c r="G2995" s="68"/>
      <c r="H2995" s="162" t="s">
        <v>279</v>
      </c>
      <c r="I2995" s="173">
        <v>150735.53351548137</v>
      </c>
      <c r="J2995" s="168">
        <f>IFERROR(MIN('MP Calculations'!$E$30/I2995,1),"-")</f>
        <v>0.24630200300931615</v>
      </c>
      <c r="K2995" s="12"/>
      <c r="L2995" s="159">
        <v>32.292571000000002</v>
      </c>
      <c r="M2995" s="187" t="s">
        <v>280</v>
      </c>
      <c r="N2995" s="272">
        <v>315.45229399999999</v>
      </c>
      <c r="O2995" s="186">
        <f t="shared" si="145"/>
        <v>10186.765601107874</v>
      </c>
      <c r="P2995" s="186">
        <f t="shared" si="146"/>
        <v>2509.02077173927</v>
      </c>
      <c r="Q2995" s="215">
        <f>IF(P2995="-",0,P2995/(1+'General inputs'!$H$30)^'MP Calculations'!$C$40)</f>
        <v>5573.2602550115871</v>
      </c>
    </row>
    <row r="2996" spans="3:17">
      <c r="C2996" s="159"/>
      <c r="D2996" s="165" t="s">
        <v>282</v>
      </c>
      <c r="E2996" s="162">
        <v>34243</v>
      </c>
      <c r="F2996" s="166" t="str">
        <f t="shared" si="144"/>
        <v>Date check - OK</v>
      </c>
      <c r="G2996" s="68"/>
      <c r="H2996" s="162" t="s">
        <v>279</v>
      </c>
      <c r="I2996" s="173">
        <v>150735.53351548137</v>
      </c>
      <c r="J2996" s="168">
        <f>IFERROR(MIN('MP Calculations'!$E$30/I2996,1),"-")</f>
        <v>0.24630200300931615</v>
      </c>
      <c r="K2996" s="12"/>
      <c r="L2996" s="159">
        <v>15.000515999999999</v>
      </c>
      <c r="M2996" s="187" t="s">
        <v>280</v>
      </c>
      <c r="N2996" s="272">
        <v>237.97403299999999</v>
      </c>
      <c r="O2996" s="186">
        <f t="shared" si="145"/>
        <v>3569.7332896010275</v>
      </c>
      <c r="P2996" s="186">
        <f t="shared" si="146"/>
        <v>879.23245943776828</v>
      </c>
      <c r="Q2996" s="215">
        <f>IF(P2996="-",0,P2996/(1+'General inputs'!$H$30)^'MP Calculations'!$C$40)</f>
        <v>1953.0293954895224</v>
      </c>
    </row>
    <row r="2997" spans="3:17">
      <c r="C2997" s="159"/>
      <c r="D2997" s="165" t="s">
        <v>289</v>
      </c>
      <c r="E2997" s="162">
        <v>34243</v>
      </c>
      <c r="F2997" s="166" t="str">
        <f t="shared" si="144"/>
        <v>Date check - OK</v>
      </c>
      <c r="G2997" s="68"/>
      <c r="H2997" s="162" t="s">
        <v>279</v>
      </c>
      <c r="I2997" s="173">
        <v>150735.53351548137</v>
      </c>
      <c r="J2997" s="168">
        <f>IFERROR(MIN('MP Calculations'!$E$30/I2997,1),"-")</f>
        <v>0.24630200300931615</v>
      </c>
      <c r="K2997" s="12"/>
      <c r="L2997" s="159">
        <v>26.234866</v>
      </c>
      <c r="M2997" s="187" t="s">
        <v>280</v>
      </c>
      <c r="N2997" s="272">
        <v>315.45229399999999</v>
      </c>
      <c r="O2997" s="186">
        <f t="shared" si="145"/>
        <v>8275.8486624826037</v>
      </c>
      <c r="P2997" s="186">
        <f t="shared" si="146"/>
        <v>2038.3581021714353</v>
      </c>
      <c r="Q2997" s="215">
        <f>IF(P2997="-",0,P2997/(1+'General inputs'!$H$30)^'MP Calculations'!$C$40)</f>
        <v>4527.7824417682568</v>
      </c>
    </row>
    <row r="2998" spans="3:17">
      <c r="C2998" s="159"/>
      <c r="D2998" s="165" t="s">
        <v>289</v>
      </c>
      <c r="E2998" s="162">
        <v>34243</v>
      </c>
      <c r="F2998" s="166" t="str">
        <f t="shared" si="144"/>
        <v>Date check - OK</v>
      </c>
      <c r="G2998" s="68"/>
      <c r="H2998" s="162" t="s">
        <v>279</v>
      </c>
      <c r="I2998" s="173">
        <v>150735.53351548137</v>
      </c>
      <c r="J2998" s="168">
        <f>IFERROR(MIN('MP Calculations'!$E$30/I2998,1),"-")</f>
        <v>0.24630200300931615</v>
      </c>
      <c r="K2998" s="12"/>
      <c r="L2998" s="159">
        <v>43.980486999999997</v>
      </c>
      <c r="M2998" s="187" t="s">
        <v>280</v>
      </c>
      <c r="N2998" s="272">
        <v>315.45229399999999</v>
      </c>
      <c r="O2998" s="186">
        <f t="shared" si="145"/>
        <v>13873.745515387176</v>
      </c>
      <c r="P2998" s="186">
        <f t="shared" si="146"/>
        <v>3417.1313096813788</v>
      </c>
      <c r="Q2998" s="215">
        <f>IF(P2998="-",0,P2998/(1+'General inputs'!$H$30)^'MP Calculations'!$C$40)</f>
        <v>7590.4362087847931</v>
      </c>
    </row>
    <row r="2999" spans="3:17">
      <c r="C2999" s="159"/>
      <c r="D2999" s="165" t="s">
        <v>282</v>
      </c>
      <c r="E2999" s="162">
        <v>34243</v>
      </c>
      <c r="F2999" s="166" t="str">
        <f t="shared" si="144"/>
        <v>Date check - OK</v>
      </c>
      <c r="G2999" s="68"/>
      <c r="H2999" s="162" t="s">
        <v>279</v>
      </c>
      <c r="I2999" s="173">
        <v>150735.53351548137</v>
      </c>
      <c r="J2999" s="168">
        <f>IFERROR(MIN('MP Calculations'!$E$30/I2999,1),"-")</f>
        <v>0.24630200300931615</v>
      </c>
      <c r="K2999" s="12"/>
      <c r="L2999" s="159">
        <v>38.032150999999999</v>
      </c>
      <c r="M2999" s="187" t="s">
        <v>280</v>
      </c>
      <c r="N2999" s="272">
        <v>237.97403299999999</v>
      </c>
      <c r="O2999" s="186">
        <f t="shared" si="145"/>
        <v>9050.6643571349832</v>
      </c>
      <c r="P2999" s="186">
        <f t="shared" si="146"/>
        <v>2229.196759727371</v>
      </c>
      <c r="Q2999" s="215">
        <f>IF(P2999="-",0,P2999/(1+'General inputs'!$H$30)^'MP Calculations'!$C$40)</f>
        <v>4951.6902536350253</v>
      </c>
    </row>
    <row r="3000" spans="3:17">
      <c r="C3000" s="159"/>
      <c r="D3000" s="165" t="s">
        <v>282</v>
      </c>
      <c r="E3000" s="162">
        <v>34243</v>
      </c>
      <c r="F3000" s="166" t="str">
        <f t="shared" si="144"/>
        <v>Date check - OK</v>
      </c>
      <c r="G3000" s="68"/>
      <c r="H3000" s="162" t="s">
        <v>279</v>
      </c>
      <c r="I3000" s="173">
        <v>150735.53351548137</v>
      </c>
      <c r="J3000" s="168">
        <f>IFERROR(MIN('MP Calculations'!$E$30/I3000,1),"-")</f>
        <v>0.24630200300931615</v>
      </c>
      <c r="K3000" s="12"/>
      <c r="L3000" s="159">
        <v>9.1974710000000002</v>
      </c>
      <c r="M3000" s="187" t="s">
        <v>280</v>
      </c>
      <c r="N3000" s="272">
        <v>237.97403299999999</v>
      </c>
      <c r="O3000" s="186">
        <f t="shared" si="145"/>
        <v>2188.7592672705428</v>
      </c>
      <c r="P3000" s="186">
        <f t="shared" si="146"/>
        <v>539.09579163393778</v>
      </c>
      <c r="Q3000" s="215">
        <f>IF(P3000="-",0,P3000/(1+'General inputs'!$H$30)^'MP Calculations'!$C$40)</f>
        <v>1197.4875549056055</v>
      </c>
    </row>
    <row r="3001" spans="3:17">
      <c r="C3001" s="159"/>
      <c r="D3001" s="165" t="s">
        <v>289</v>
      </c>
      <c r="E3001" s="162">
        <v>34243</v>
      </c>
      <c r="F3001" s="166" t="str">
        <f t="shared" si="144"/>
        <v>Date check - OK</v>
      </c>
      <c r="G3001" s="68"/>
      <c r="H3001" s="162" t="s">
        <v>279</v>
      </c>
      <c r="I3001" s="173">
        <v>150735.53351548137</v>
      </c>
      <c r="J3001" s="168">
        <f>IFERROR(MIN('MP Calculations'!$E$30/I3001,1),"-")</f>
        <v>0.24630200300931615</v>
      </c>
      <c r="K3001" s="12"/>
      <c r="L3001" s="159">
        <v>44.573703000000002</v>
      </c>
      <c r="M3001" s="187" t="s">
        <v>280</v>
      </c>
      <c r="N3001" s="272">
        <v>315.45229399999999</v>
      </c>
      <c r="O3001" s="186">
        <f t="shared" si="145"/>
        <v>14060.876863424683</v>
      </c>
      <c r="P3001" s="186">
        <f t="shared" si="146"/>
        <v>3463.2221355288502</v>
      </c>
      <c r="Q3001" s="215">
        <f>IF(P3001="-",0,P3001/(1+'General inputs'!$H$30)^'MP Calculations'!$C$40)</f>
        <v>7692.8172534974301</v>
      </c>
    </row>
    <row r="3002" spans="3:17">
      <c r="C3002" s="159"/>
      <c r="D3002" s="165" t="s">
        <v>289</v>
      </c>
      <c r="E3002" s="162">
        <v>34243</v>
      </c>
      <c r="F3002" s="166" t="str">
        <f t="shared" si="144"/>
        <v>Date check - OK</v>
      </c>
      <c r="G3002" s="68"/>
      <c r="H3002" s="162" t="s">
        <v>279</v>
      </c>
      <c r="I3002" s="173">
        <v>150735.53351548137</v>
      </c>
      <c r="J3002" s="168">
        <f>IFERROR(MIN('MP Calculations'!$E$30/I3002,1),"-")</f>
        <v>0.24630200300931615</v>
      </c>
      <c r="K3002" s="12"/>
      <c r="L3002" s="159">
        <v>7.4676720000000003</v>
      </c>
      <c r="M3002" s="187" t="s">
        <v>280</v>
      </c>
      <c r="N3002" s="272">
        <v>315.45229399999999</v>
      </c>
      <c r="O3002" s="186">
        <f t="shared" si="145"/>
        <v>2355.694263239568</v>
      </c>
      <c r="P3002" s="186">
        <f t="shared" si="146"/>
        <v>580.21221551346093</v>
      </c>
      <c r="Q3002" s="215">
        <f>IF(P3002="-",0,P3002/(1+'General inputs'!$H$30)^'MP Calculations'!$C$40)</f>
        <v>1288.8190152175523</v>
      </c>
    </row>
    <row r="3003" spans="3:17">
      <c r="C3003" s="159"/>
      <c r="D3003" s="165" t="s">
        <v>282</v>
      </c>
      <c r="E3003" s="162">
        <v>34243</v>
      </c>
      <c r="F3003" s="166" t="str">
        <f t="shared" si="144"/>
        <v>Date check - OK</v>
      </c>
      <c r="G3003" s="68"/>
      <c r="H3003" s="162" t="s">
        <v>279</v>
      </c>
      <c r="I3003" s="173">
        <v>150735.53351548137</v>
      </c>
      <c r="J3003" s="168">
        <f>IFERROR(MIN('MP Calculations'!$E$30/I3003,1),"-")</f>
        <v>0.24630200300931615</v>
      </c>
      <c r="K3003" s="12"/>
      <c r="L3003" s="159">
        <v>25.751251</v>
      </c>
      <c r="M3003" s="187" t="s">
        <v>280</v>
      </c>
      <c r="N3003" s="272">
        <v>237.97403299999999</v>
      </c>
      <c r="O3003" s="186">
        <f t="shared" si="145"/>
        <v>6128.1290552652827</v>
      </c>
      <c r="P3003" s="186">
        <f t="shared" si="146"/>
        <v>1509.3704610114273</v>
      </c>
      <c r="Q3003" s="215">
        <f>IF(P3003="-",0,P3003/(1+'General inputs'!$H$30)^'MP Calculations'!$C$40)</f>
        <v>3352.7480103770408</v>
      </c>
    </row>
    <row r="3004" spans="3:17">
      <c r="C3004" s="159"/>
      <c r="D3004" s="165" t="s">
        <v>282</v>
      </c>
      <c r="E3004" s="162">
        <v>34243</v>
      </c>
      <c r="F3004" s="166" t="str">
        <f t="shared" si="144"/>
        <v>Date check - OK</v>
      </c>
      <c r="G3004" s="68"/>
      <c r="H3004" s="162" t="s">
        <v>279</v>
      </c>
      <c r="I3004" s="173">
        <v>150735.53351548137</v>
      </c>
      <c r="J3004" s="168">
        <f>IFERROR(MIN('MP Calculations'!$E$30/I3004,1),"-")</f>
        <v>0.24630200300931615</v>
      </c>
      <c r="K3004" s="12"/>
      <c r="L3004" s="159">
        <v>35.766857000000002</v>
      </c>
      <c r="M3004" s="187" t="s">
        <v>280</v>
      </c>
      <c r="N3004" s="272">
        <v>237.97403299999999</v>
      </c>
      <c r="O3004" s="186">
        <f t="shared" si="145"/>
        <v>8511.5832080242817</v>
      </c>
      <c r="P3004" s="186">
        <f t="shared" si="146"/>
        <v>2096.4199929168412</v>
      </c>
      <c r="Q3004" s="215">
        <f>IF(P3004="-",0,P3004/(1+'General inputs'!$H$30)^'MP Calculations'!$C$40)</f>
        <v>4656.7546813236431</v>
      </c>
    </row>
    <row r="3005" spans="3:17">
      <c r="C3005" s="159"/>
      <c r="D3005" s="165" t="s">
        <v>282</v>
      </c>
      <c r="E3005" s="162">
        <v>34243</v>
      </c>
      <c r="F3005" s="166" t="str">
        <f t="shared" si="144"/>
        <v>Date check - OK</v>
      </c>
      <c r="G3005" s="68"/>
      <c r="H3005" s="162" t="s">
        <v>279</v>
      </c>
      <c r="I3005" s="173">
        <v>150735.53351548137</v>
      </c>
      <c r="J3005" s="168">
        <f>IFERROR(MIN('MP Calculations'!$E$30/I3005,1),"-")</f>
        <v>0.24630200300931615</v>
      </c>
      <c r="K3005" s="12"/>
      <c r="L3005" s="159">
        <v>3.7886139999999999</v>
      </c>
      <c r="M3005" s="187" t="s">
        <v>280</v>
      </c>
      <c r="N3005" s="272">
        <v>237.97403299999999</v>
      </c>
      <c r="O3005" s="186">
        <f t="shared" si="145"/>
        <v>901.59175306026191</v>
      </c>
      <c r="P3005" s="186">
        <f t="shared" si="146"/>
        <v>222.06385467542324</v>
      </c>
      <c r="Q3005" s="215">
        <f>IF(P3005="-",0,P3005/(1+'General inputs'!$H$30)^'MP Calculations'!$C$40)</f>
        <v>493.26799892504641</v>
      </c>
    </row>
    <row r="3006" spans="3:17">
      <c r="C3006" s="159"/>
      <c r="D3006" s="165" t="s">
        <v>282</v>
      </c>
      <c r="E3006" s="162">
        <v>34243</v>
      </c>
      <c r="F3006" s="166" t="str">
        <f t="shared" si="144"/>
        <v>Date check - OK</v>
      </c>
      <c r="G3006" s="68"/>
      <c r="H3006" s="162" t="s">
        <v>279</v>
      </c>
      <c r="I3006" s="173">
        <v>150735.53351548137</v>
      </c>
      <c r="J3006" s="168">
        <f>IFERROR(MIN('MP Calculations'!$E$30/I3006,1),"-")</f>
        <v>0.24630200300931615</v>
      </c>
      <c r="K3006" s="12"/>
      <c r="L3006" s="159">
        <v>44.320307</v>
      </c>
      <c r="M3006" s="187" t="s">
        <v>280</v>
      </c>
      <c r="N3006" s="272">
        <v>237.97403299999999</v>
      </c>
      <c r="O3006" s="186">
        <f t="shared" si="145"/>
        <v>10547.082200588131</v>
      </c>
      <c r="P3006" s="186">
        <f t="shared" si="146"/>
        <v>2597.7674719087627</v>
      </c>
      <c r="Q3006" s="215">
        <f>IF(P3006="-",0,P3006/(1+'General inputs'!$H$30)^'MP Calculations'!$C$40)</f>
        <v>5770.3923243787121</v>
      </c>
    </row>
    <row r="3007" spans="3:17">
      <c r="C3007" s="159"/>
      <c r="D3007" s="165" t="s">
        <v>289</v>
      </c>
      <c r="E3007" s="162">
        <v>34243</v>
      </c>
      <c r="F3007" s="166" t="str">
        <f t="shared" si="144"/>
        <v>Date check - OK</v>
      </c>
      <c r="G3007" s="68"/>
      <c r="H3007" s="162" t="s">
        <v>279</v>
      </c>
      <c r="I3007" s="173">
        <v>150735.53351548137</v>
      </c>
      <c r="J3007" s="168">
        <f>IFERROR(MIN('MP Calculations'!$E$30/I3007,1),"-")</f>
        <v>0.24630200300931615</v>
      </c>
      <c r="K3007" s="12"/>
      <c r="L3007" s="159">
        <v>25.459049</v>
      </c>
      <c r="M3007" s="187" t="s">
        <v>280</v>
      </c>
      <c r="N3007" s="272">
        <v>315.45229399999999</v>
      </c>
      <c r="O3007" s="186">
        <f t="shared" si="145"/>
        <v>8031.1154101084057</v>
      </c>
      <c r="P3007" s="186">
        <f t="shared" si="146"/>
        <v>1978.0798119086858</v>
      </c>
      <c r="Q3007" s="215">
        <f>IF(P3007="-",0,P3007/(1+'General inputs'!$H$30)^'MP Calculations'!$C$40)</f>
        <v>4393.8869383330448</v>
      </c>
    </row>
    <row r="3008" spans="3:17">
      <c r="C3008" s="159"/>
      <c r="D3008" s="165" t="s">
        <v>278</v>
      </c>
      <c r="E3008" s="162">
        <v>34249</v>
      </c>
      <c r="F3008" s="166" t="str">
        <f t="shared" si="144"/>
        <v>Date check - OK</v>
      </c>
      <c r="G3008" s="68"/>
      <c r="H3008" s="162" t="s">
        <v>279</v>
      </c>
      <c r="I3008" s="173">
        <v>150735.53351548137</v>
      </c>
      <c r="J3008" s="168">
        <f>IFERROR(MIN('MP Calculations'!$E$30/I3008,1),"-")</f>
        <v>0.24630200300931615</v>
      </c>
      <c r="K3008" s="12"/>
      <c r="L3008" s="159">
        <v>12.097932999999999</v>
      </c>
      <c r="M3008" s="187" t="s">
        <v>280</v>
      </c>
      <c r="N3008" s="272">
        <v>192.78728599999999</v>
      </c>
      <c r="O3008" s="186">
        <f t="shared" si="145"/>
        <v>2332.3276692798377</v>
      </c>
      <c r="P3008" s="186">
        <f t="shared" si="146"/>
        <v>574.45697661767394</v>
      </c>
      <c r="Q3008" s="215">
        <f>IF(P3008="-",0,P3008/(1+'General inputs'!$H$30)^'MP Calculations'!$C$40)</f>
        <v>1276.0349663339111</v>
      </c>
    </row>
    <row r="3009" spans="3:17">
      <c r="C3009" s="159"/>
      <c r="D3009" s="165" t="s">
        <v>278</v>
      </c>
      <c r="E3009" s="162">
        <v>34292</v>
      </c>
      <c r="F3009" s="166" t="str">
        <f t="shared" si="144"/>
        <v>Date check - OK</v>
      </c>
      <c r="G3009" s="68"/>
      <c r="H3009" s="162" t="s">
        <v>279</v>
      </c>
      <c r="I3009" s="173">
        <v>150735.53351548137</v>
      </c>
      <c r="J3009" s="168">
        <f>IFERROR(MIN('MP Calculations'!$E$30/I3009,1),"-")</f>
        <v>0.24630200300931615</v>
      </c>
      <c r="K3009" s="12"/>
      <c r="L3009" s="159">
        <v>44.292636999999999</v>
      </c>
      <c r="M3009" s="187" t="s">
        <v>280</v>
      </c>
      <c r="N3009" s="272">
        <v>192.78728599999999</v>
      </c>
      <c r="O3009" s="186">
        <f t="shared" si="145"/>
        <v>8539.0572770131821</v>
      </c>
      <c r="P3009" s="186">
        <f t="shared" si="146"/>
        <v>2103.1869111396236</v>
      </c>
      <c r="Q3009" s="215">
        <f>IF(P3009="-",0,P3009/(1+'General inputs'!$H$30)^'MP Calculations'!$C$40)</f>
        <v>4671.7859623735012</v>
      </c>
    </row>
    <row r="3010" spans="3:17">
      <c r="C3010" s="159"/>
      <c r="D3010" s="165" t="s">
        <v>278</v>
      </c>
      <c r="E3010" s="162">
        <v>34292</v>
      </c>
      <c r="F3010" s="166" t="str">
        <f t="shared" ref="F3010:F3073" si="147">IF(E3010="","-",IF(OR(E3010&lt;$E$15,E3010&gt;$E$16),"ERROR - date outside of range","Date check - OK"))</f>
        <v>Date check - OK</v>
      </c>
      <c r="G3010" s="68"/>
      <c r="H3010" s="162" t="s">
        <v>279</v>
      </c>
      <c r="I3010" s="173">
        <v>150735.53351548137</v>
      </c>
      <c r="J3010" s="168">
        <f>IFERROR(MIN('MP Calculations'!$E$30/I3010,1),"-")</f>
        <v>0.24630200300931615</v>
      </c>
      <c r="K3010" s="12"/>
      <c r="L3010" s="159">
        <v>18.963267999999999</v>
      </c>
      <c r="M3010" s="187" t="s">
        <v>280</v>
      </c>
      <c r="N3010" s="272">
        <v>192.78728599999999</v>
      </c>
      <c r="O3010" s="186">
        <f t="shared" ref="O3010:O3073" si="148">IF(N3010="","-",L3010*N3010)</f>
        <v>3655.8769714106479</v>
      </c>
      <c r="P3010" s="186">
        <f t="shared" ref="P3010:P3073" si="149">IF(O3010="-","-",IF(OR(E3010&lt;$E$15,E3010&gt;$E$16),0,O3010*J3010))</f>
        <v>900.449820814075</v>
      </c>
      <c r="Q3010" s="215">
        <f>IF(P3010="-",0,P3010/(1+'General inputs'!$H$30)^'MP Calculations'!$C$40)</f>
        <v>2000.1592870419213</v>
      </c>
    </row>
    <row r="3011" spans="3:17">
      <c r="C3011" s="159"/>
      <c r="D3011" s="165" t="s">
        <v>278</v>
      </c>
      <c r="E3011" s="162">
        <v>34292</v>
      </c>
      <c r="F3011" s="166" t="str">
        <f t="shared" si="147"/>
        <v>Date check - OK</v>
      </c>
      <c r="G3011" s="68"/>
      <c r="H3011" s="162" t="s">
        <v>279</v>
      </c>
      <c r="I3011" s="173">
        <v>150735.53351548137</v>
      </c>
      <c r="J3011" s="168">
        <f>IFERROR(MIN('MP Calculations'!$E$30/I3011,1),"-")</f>
        <v>0.24630200300931615</v>
      </c>
      <c r="K3011" s="12"/>
      <c r="L3011" s="159">
        <v>0.50009000000000003</v>
      </c>
      <c r="M3011" s="187" t="s">
        <v>280</v>
      </c>
      <c r="N3011" s="272">
        <v>192.78728599999999</v>
      </c>
      <c r="O3011" s="186">
        <f t="shared" si="148"/>
        <v>96.410993855740003</v>
      </c>
      <c r="P3011" s="186">
        <f t="shared" si="149"/>
        <v>23.746220898787634</v>
      </c>
      <c r="Q3011" s="215">
        <f>IF(P3011="-",0,P3011/(1+'General inputs'!$H$30)^'MP Calculations'!$C$40)</f>
        <v>52.747219406317228</v>
      </c>
    </row>
    <row r="3012" spans="3:17">
      <c r="C3012" s="159"/>
      <c r="D3012" s="165" t="s">
        <v>278</v>
      </c>
      <c r="E3012" s="162">
        <v>34292</v>
      </c>
      <c r="F3012" s="166" t="str">
        <f t="shared" si="147"/>
        <v>Date check - OK</v>
      </c>
      <c r="G3012" s="68"/>
      <c r="H3012" s="162" t="s">
        <v>279</v>
      </c>
      <c r="I3012" s="173">
        <v>150735.53351548137</v>
      </c>
      <c r="J3012" s="168">
        <f>IFERROR(MIN('MP Calculations'!$E$30/I3012,1),"-")</f>
        <v>0.24630200300931615</v>
      </c>
      <c r="K3012" s="12"/>
      <c r="L3012" s="159">
        <v>12.897568</v>
      </c>
      <c r="M3012" s="187" t="s">
        <v>280</v>
      </c>
      <c r="N3012" s="272">
        <v>192.78728599999999</v>
      </c>
      <c r="O3012" s="186">
        <f t="shared" si="148"/>
        <v>2486.487130720448</v>
      </c>
      <c r="P3012" s="186">
        <f t="shared" si="149"/>
        <v>612.42676075333372</v>
      </c>
      <c r="Q3012" s="215">
        <f>IF(P3012="-",0,P3012/(1+'General inputs'!$H$30)^'MP Calculations'!$C$40)</f>
        <v>1360.3768303783243</v>
      </c>
    </row>
    <row r="3013" spans="3:17">
      <c r="C3013" s="159"/>
      <c r="D3013" s="165" t="s">
        <v>278</v>
      </c>
      <c r="E3013" s="162">
        <v>34292</v>
      </c>
      <c r="F3013" s="166" t="str">
        <f t="shared" si="147"/>
        <v>Date check - OK</v>
      </c>
      <c r="G3013" s="68"/>
      <c r="H3013" s="162" t="s">
        <v>279</v>
      </c>
      <c r="I3013" s="173">
        <v>150735.53351548137</v>
      </c>
      <c r="J3013" s="168">
        <f>IFERROR(MIN('MP Calculations'!$E$30/I3013,1),"-")</f>
        <v>0.24630200300931615</v>
      </c>
      <c r="K3013" s="12"/>
      <c r="L3013" s="159">
        <v>74.589628000000005</v>
      </c>
      <c r="M3013" s="187" t="s">
        <v>280</v>
      </c>
      <c r="N3013" s="272">
        <v>192.78728599999999</v>
      </c>
      <c r="O3013" s="186">
        <f t="shared" si="148"/>
        <v>14379.931945869608</v>
      </c>
      <c r="P3013" s="186">
        <f t="shared" si="149"/>
        <v>3541.8060414053375</v>
      </c>
      <c r="Q3013" s="215">
        <f>IF(P3013="-",0,P3013/(1+'General inputs'!$H$30)^'MP Calculations'!$C$40)</f>
        <v>7867.374819635631</v>
      </c>
    </row>
    <row r="3014" spans="3:17">
      <c r="C3014" s="159"/>
      <c r="D3014" s="165" t="s">
        <v>278</v>
      </c>
      <c r="E3014" s="162">
        <v>34292</v>
      </c>
      <c r="F3014" s="166" t="str">
        <f t="shared" si="147"/>
        <v>Date check - OK</v>
      </c>
      <c r="G3014" s="68"/>
      <c r="H3014" s="162" t="s">
        <v>279</v>
      </c>
      <c r="I3014" s="173">
        <v>150735.53351548137</v>
      </c>
      <c r="J3014" s="168">
        <f>IFERROR(MIN('MP Calculations'!$E$30/I3014,1),"-")</f>
        <v>0.24630200300931615</v>
      </c>
      <c r="K3014" s="12"/>
      <c r="L3014" s="159">
        <v>10.028321</v>
      </c>
      <c r="M3014" s="187" t="s">
        <v>280</v>
      </c>
      <c r="N3014" s="272">
        <v>192.78728599999999</v>
      </c>
      <c r="O3014" s="186">
        <f t="shared" si="148"/>
        <v>1933.332788726806</v>
      </c>
      <c r="P3014" s="186">
        <f t="shared" si="149"/>
        <v>476.18373834699935</v>
      </c>
      <c r="Q3014" s="215">
        <f>IF(P3014="-",0,P3014/(1+'General inputs'!$H$30)^'MP Calculations'!$C$40)</f>
        <v>1057.7417026214853</v>
      </c>
    </row>
    <row r="3015" spans="3:17">
      <c r="C3015" s="159"/>
      <c r="D3015" s="165" t="s">
        <v>278</v>
      </c>
      <c r="E3015" s="162">
        <v>34292</v>
      </c>
      <c r="F3015" s="166" t="str">
        <f t="shared" si="147"/>
        <v>Date check - OK</v>
      </c>
      <c r="G3015" s="68"/>
      <c r="H3015" s="162" t="s">
        <v>279</v>
      </c>
      <c r="I3015" s="173">
        <v>150735.53351548137</v>
      </c>
      <c r="J3015" s="168">
        <f>IFERROR(MIN('MP Calculations'!$E$30/I3015,1),"-")</f>
        <v>0.24630200300931615</v>
      </c>
      <c r="K3015" s="12"/>
      <c r="L3015" s="159">
        <v>28.111834000000002</v>
      </c>
      <c r="M3015" s="187" t="s">
        <v>280</v>
      </c>
      <c r="N3015" s="272">
        <v>192.78728599999999</v>
      </c>
      <c r="O3015" s="186">
        <f t="shared" si="148"/>
        <v>5419.6041813425245</v>
      </c>
      <c r="P3015" s="186">
        <f t="shared" si="149"/>
        <v>1334.8593653823289</v>
      </c>
      <c r="Q3015" s="215">
        <f>IF(P3015="-",0,P3015/(1+'General inputs'!$H$30)^'MP Calculations'!$C$40)</f>
        <v>2965.1084323061223</v>
      </c>
    </row>
    <row r="3016" spans="3:17">
      <c r="C3016" s="159"/>
      <c r="D3016" s="165" t="s">
        <v>278</v>
      </c>
      <c r="E3016" s="162">
        <v>34313</v>
      </c>
      <c r="F3016" s="166" t="str">
        <f t="shared" si="147"/>
        <v>Date check - OK</v>
      </c>
      <c r="G3016" s="68"/>
      <c r="H3016" s="162" t="s">
        <v>279</v>
      </c>
      <c r="I3016" s="173">
        <v>150735.53351548137</v>
      </c>
      <c r="J3016" s="168">
        <f>IFERROR(MIN('MP Calculations'!$E$30/I3016,1),"-")</f>
        <v>0.24630200300931615</v>
      </c>
      <c r="K3016" s="12"/>
      <c r="L3016" s="159">
        <v>1.5440119999999999</v>
      </c>
      <c r="M3016" s="187" t="s">
        <v>280</v>
      </c>
      <c r="N3016" s="272">
        <v>192.78728599999999</v>
      </c>
      <c r="O3016" s="186">
        <f t="shared" si="148"/>
        <v>297.66588303143197</v>
      </c>
      <c r="P3016" s="186">
        <f t="shared" si="149"/>
        <v>73.315703218178513</v>
      </c>
      <c r="Q3016" s="215">
        <f>IF(P3016="-",0,P3016/(1+'General inputs'!$H$30)^'MP Calculations'!$C$40)</f>
        <v>162.85536549418441</v>
      </c>
    </row>
    <row r="3017" spans="3:17">
      <c r="C3017" s="159"/>
      <c r="D3017" s="165" t="s">
        <v>278</v>
      </c>
      <c r="E3017" s="162">
        <v>34323</v>
      </c>
      <c r="F3017" s="166" t="str">
        <f t="shared" si="147"/>
        <v>Date check - OK</v>
      </c>
      <c r="G3017" s="68"/>
      <c r="H3017" s="162" t="s">
        <v>279</v>
      </c>
      <c r="I3017" s="173">
        <v>150735.53351548137</v>
      </c>
      <c r="J3017" s="168">
        <f>IFERROR(MIN('MP Calculations'!$E$30/I3017,1),"-")</f>
        <v>0.24630200300931615</v>
      </c>
      <c r="K3017" s="12"/>
      <c r="L3017" s="159">
        <v>56.006608</v>
      </c>
      <c r="M3017" s="187" t="s">
        <v>280</v>
      </c>
      <c r="N3017" s="272">
        <v>192.78728599999999</v>
      </c>
      <c r="O3017" s="186">
        <f t="shared" si="148"/>
        <v>10797.361954385888</v>
      </c>
      <c r="P3017" s="186">
        <f t="shared" si="149"/>
        <v>2659.4118765818284</v>
      </c>
      <c r="Q3017" s="215">
        <f>IF(P3017="-",0,P3017/(1+'General inputs'!$H$30)^'MP Calculations'!$C$40)</f>
        <v>5907.3223627339112</v>
      </c>
    </row>
    <row r="3018" spans="3:17">
      <c r="C3018" s="159"/>
      <c r="D3018" s="165" t="s">
        <v>278</v>
      </c>
      <c r="E3018" s="162">
        <v>34323</v>
      </c>
      <c r="F3018" s="166" t="str">
        <f t="shared" si="147"/>
        <v>Date check - OK</v>
      </c>
      <c r="G3018" s="68"/>
      <c r="H3018" s="162" t="s">
        <v>279</v>
      </c>
      <c r="I3018" s="173">
        <v>150735.53351548137</v>
      </c>
      <c r="J3018" s="168">
        <f>IFERROR(MIN('MP Calculations'!$E$30/I3018,1),"-")</f>
        <v>0.24630200300931615</v>
      </c>
      <c r="K3018" s="12"/>
      <c r="L3018" s="159">
        <v>2.5579290000000001</v>
      </c>
      <c r="M3018" s="187" t="s">
        <v>280</v>
      </c>
      <c r="N3018" s="272">
        <v>192.78728599999999</v>
      </c>
      <c r="O3018" s="186">
        <f t="shared" si="148"/>
        <v>493.13618969069398</v>
      </c>
      <c r="P3018" s="186">
        <f t="shared" si="149"/>
        <v>121.46043127720002</v>
      </c>
      <c r="Q3018" s="215">
        <f>IF(P3018="-",0,P3018/(1+'General inputs'!$H$30)^'MP Calculations'!$C$40)</f>
        <v>269.79872060785385</v>
      </c>
    </row>
    <row r="3019" spans="3:17">
      <c r="C3019" s="159"/>
      <c r="D3019" s="165" t="s">
        <v>278</v>
      </c>
      <c r="E3019" s="162">
        <v>34346</v>
      </c>
      <c r="F3019" s="166" t="str">
        <f t="shared" si="147"/>
        <v>Date check - OK</v>
      </c>
      <c r="G3019" s="68"/>
      <c r="H3019" s="162" t="s">
        <v>279</v>
      </c>
      <c r="I3019" s="173">
        <v>150735.53351548137</v>
      </c>
      <c r="J3019" s="168">
        <f>IFERROR(MIN('MP Calculations'!$E$30/I3019,1),"-")</f>
        <v>0.24630200300931615</v>
      </c>
      <c r="K3019" s="12"/>
      <c r="L3019" s="159">
        <v>3.1205850000000002</v>
      </c>
      <c r="M3019" s="187" t="s">
        <v>280</v>
      </c>
      <c r="N3019" s="272">
        <v>192.78728599999999</v>
      </c>
      <c r="O3019" s="186">
        <f t="shared" si="148"/>
        <v>601.60911288231</v>
      </c>
      <c r="P3019" s="186">
        <f t="shared" si="149"/>
        <v>148.17752953157074</v>
      </c>
      <c r="Q3019" s="215">
        <f>IF(P3019="-",0,P3019/(1+'General inputs'!$H$30)^'MP Calculations'!$C$40)</f>
        <v>329.14511722102515</v>
      </c>
    </row>
    <row r="3020" spans="3:17">
      <c r="C3020" s="159"/>
      <c r="D3020" s="165" t="s">
        <v>278</v>
      </c>
      <c r="E3020" s="162">
        <v>34367</v>
      </c>
      <c r="F3020" s="166" t="str">
        <f t="shared" si="147"/>
        <v>Date check - OK</v>
      </c>
      <c r="G3020" s="68"/>
      <c r="H3020" s="162" t="s">
        <v>279</v>
      </c>
      <c r="I3020" s="173">
        <v>150735.53351548137</v>
      </c>
      <c r="J3020" s="168">
        <f>IFERROR(MIN('MP Calculations'!$E$30/I3020,1),"-")</f>
        <v>0.24630200300931615</v>
      </c>
      <c r="K3020" s="12"/>
      <c r="L3020" s="159">
        <v>0.99665899999999996</v>
      </c>
      <c r="M3020" s="187" t="s">
        <v>280</v>
      </c>
      <c r="N3020" s="272">
        <v>192.78728599999999</v>
      </c>
      <c r="O3020" s="186">
        <f t="shared" si="148"/>
        <v>192.14318367747398</v>
      </c>
      <c r="P3020" s="186">
        <f t="shared" si="149"/>
        <v>47.325251004348786</v>
      </c>
      <c r="Q3020" s="215">
        <f>IF(P3020="-",0,P3020/(1+'General inputs'!$H$30)^'MP Calculations'!$C$40)</f>
        <v>105.12305974180792</v>
      </c>
    </row>
    <row r="3021" spans="3:17">
      <c r="C3021" s="159"/>
      <c r="D3021" s="165" t="s">
        <v>278</v>
      </c>
      <c r="E3021" s="162">
        <v>34421</v>
      </c>
      <c r="F3021" s="166" t="str">
        <f t="shared" si="147"/>
        <v>Date check - OK</v>
      </c>
      <c r="G3021" s="68"/>
      <c r="H3021" s="162" t="s">
        <v>279</v>
      </c>
      <c r="I3021" s="173">
        <v>150735.53351548137</v>
      </c>
      <c r="J3021" s="168">
        <f>IFERROR(MIN('MP Calculations'!$E$30/I3021,1),"-")</f>
        <v>0.24630200300931615</v>
      </c>
      <c r="K3021" s="12"/>
      <c r="L3021" s="159">
        <v>0.209344</v>
      </c>
      <c r="M3021" s="187" t="s">
        <v>280</v>
      </c>
      <c r="N3021" s="272">
        <v>192.78728599999999</v>
      </c>
      <c r="O3021" s="186">
        <f t="shared" si="148"/>
        <v>40.358861600383996</v>
      </c>
      <c r="P3021" s="186">
        <f t="shared" si="149"/>
        <v>9.9404684513503536</v>
      </c>
      <c r="Q3021" s="215">
        <f>IF(P3021="-",0,P3021/(1+'General inputs'!$H$30)^'MP Calculations'!$C$40)</f>
        <v>22.080653281201531</v>
      </c>
    </row>
    <row r="3022" spans="3:17">
      <c r="C3022" s="159"/>
      <c r="D3022" s="165" t="s">
        <v>278</v>
      </c>
      <c r="E3022" s="162">
        <v>34444</v>
      </c>
      <c r="F3022" s="166" t="str">
        <f t="shared" si="147"/>
        <v>Date check - OK</v>
      </c>
      <c r="G3022" s="68"/>
      <c r="H3022" s="162" t="s">
        <v>279</v>
      </c>
      <c r="I3022" s="173">
        <v>150735.53351548137</v>
      </c>
      <c r="J3022" s="168">
        <f>IFERROR(MIN('MP Calculations'!$E$30/I3022,1),"-")</f>
        <v>0.24630200300931615</v>
      </c>
      <c r="K3022" s="12"/>
      <c r="L3022" s="159">
        <v>57.333663000000001</v>
      </c>
      <c r="M3022" s="187" t="s">
        <v>280</v>
      </c>
      <c r="N3022" s="272">
        <v>192.78728599999999</v>
      </c>
      <c r="O3022" s="186">
        <f t="shared" si="148"/>
        <v>11053.201286208618</v>
      </c>
      <c r="P3022" s="186">
        <f t="shared" si="149"/>
        <v>2722.4256164583321</v>
      </c>
      <c r="Q3022" s="215">
        <f>IF(P3022="-",0,P3022/(1+'General inputs'!$H$30)^'MP Calculations'!$C$40)</f>
        <v>6047.2940903214458</v>
      </c>
    </row>
    <row r="3023" spans="3:17">
      <c r="C3023" s="159"/>
      <c r="D3023" s="165" t="s">
        <v>278</v>
      </c>
      <c r="E3023" s="162">
        <v>34444</v>
      </c>
      <c r="F3023" s="166" t="str">
        <f t="shared" si="147"/>
        <v>Date check - OK</v>
      </c>
      <c r="G3023" s="68"/>
      <c r="H3023" s="162" t="s">
        <v>279</v>
      </c>
      <c r="I3023" s="173">
        <v>150735.53351548137</v>
      </c>
      <c r="J3023" s="168">
        <f>IFERROR(MIN('MP Calculations'!$E$30/I3023,1),"-")</f>
        <v>0.24630200300931615</v>
      </c>
      <c r="K3023" s="12"/>
      <c r="L3023" s="159">
        <v>33.104866999999999</v>
      </c>
      <c r="M3023" s="187" t="s">
        <v>280</v>
      </c>
      <c r="N3023" s="272">
        <v>192.78728599999999</v>
      </c>
      <c r="O3023" s="186">
        <f t="shared" si="148"/>
        <v>6382.1974623209617</v>
      </c>
      <c r="P3023" s="186">
        <f t="shared" si="149"/>
        <v>1571.9480185706275</v>
      </c>
      <c r="Q3023" s="215">
        <f>IF(P3023="-",0,P3023/(1+'General inputs'!$H$30)^'MP Calculations'!$C$40)</f>
        <v>3491.7508509787253</v>
      </c>
    </row>
    <row r="3024" spans="3:17">
      <c r="C3024" s="159"/>
      <c r="D3024" s="165" t="s">
        <v>278</v>
      </c>
      <c r="E3024" s="162">
        <v>34444</v>
      </c>
      <c r="F3024" s="166" t="str">
        <f t="shared" si="147"/>
        <v>Date check - OK</v>
      </c>
      <c r="G3024" s="68"/>
      <c r="H3024" s="162" t="s">
        <v>279</v>
      </c>
      <c r="I3024" s="173">
        <v>150735.53351548137</v>
      </c>
      <c r="J3024" s="168">
        <f>IFERROR(MIN('MP Calculations'!$E$30/I3024,1),"-")</f>
        <v>0.24630200300931615</v>
      </c>
      <c r="K3024" s="12"/>
      <c r="L3024" s="159">
        <v>28.319300999999999</v>
      </c>
      <c r="M3024" s="187" t="s">
        <v>280</v>
      </c>
      <c r="N3024" s="272">
        <v>192.78728599999999</v>
      </c>
      <c r="O3024" s="186">
        <f t="shared" si="148"/>
        <v>5459.6011812070856</v>
      </c>
      <c r="P3024" s="186">
        <f t="shared" si="149"/>
        <v>1344.7107065633336</v>
      </c>
      <c r="Q3024" s="215">
        <f>IF(P3024="-",0,P3024/(1+'General inputs'!$H$30)^'MP Calculations'!$C$40)</f>
        <v>2986.9911081616083</v>
      </c>
    </row>
    <row r="3025" spans="3:17">
      <c r="C3025" s="159"/>
      <c r="D3025" s="165" t="s">
        <v>278</v>
      </c>
      <c r="E3025" s="162">
        <v>34444</v>
      </c>
      <c r="F3025" s="166" t="str">
        <f t="shared" si="147"/>
        <v>Date check - OK</v>
      </c>
      <c r="G3025" s="68"/>
      <c r="H3025" s="162" t="s">
        <v>279</v>
      </c>
      <c r="I3025" s="173">
        <v>150735.53351548137</v>
      </c>
      <c r="J3025" s="168">
        <f>IFERROR(MIN('MP Calculations'!$E$30/I3025,1),"-")</f>
        <v>0.24630200300931615</v>
      </c>
      <c r="K3025" s="12"/>
      <c r="L3025" s="159">
        <v>6.3981669999999999</v>
      </c>
      <c r="M3025" s="187" t="s">
        <v>280</v>
      </c>
      <c r="N3025" s="272">
        <v>192.78728599999999</v>
      </c>
      <c r="O3025" s="186">
        <f t="shared" si="148"/>
        <v>1233.485251304762</v>
      </c>
      <c r="P3025" s="186">
        <f t="shared" si="149"/>
        <v>303.80988807881255</v>
      </c>
      <c r="Q3025" s="215">
        <f>IF(P3025="-",0,P3025/(1+'General inputs'!$H$30)^'MP Calculations'!$C$40)</f>
        <v>674.84956417296576</v>
      </c>
    </row>
    <row r="3026" spans="3:17">
      <c r="C3026" s="159"/>
      <c r="D3026" s="165" t="s">
        <v>278</v>
      </c>
      <c r="E3026" s="162">
        <v>34444</v>
      </c>
      <c r="F3026" s="166" t="str">
        <f t="shared" si="147"/>
        <v>Date check - OK</v>
      </c>
      <c r="G3026" s="68"/>
      <c r="H3026" s="162" t="s">
        <v>279</v>
      </c>
      <c r="I3026" s="173">
        <v>150735.53351548137</v>
      </c>
      <c r="J3026" s="168">
        <f>IFERROR(MIN('MP Calculations'!$E$30/I3026,1),"-")</f>
        <v>0.24630200300931615</v>
      </c>
      <c r="K3026" s="12"/>
      <c r="L3026" s="159">
        <v>39.365222000000003</v>
      </c>
      <c r="M3026" s="187" t="s">
        <v>280</v>
      </c>
      <c r="N3026" s="272">
        <v>192.78728599999999</v>
      </c>
      <c r="O3026" s="186">
        <f t="shared" si="148"/>
        <v>7589.1143121674922</v>
      </c>
      <c r="P3026" s="186">
        <f t="shared" si="149"/>
        <v>1869.2140561535221</v>
      </c>
      <c r="Q3026" s="215">
        <f>IF(P3026="-",0,P3026/(1+'General inputs'!$H$30)^'MP Calculations'!$C$40)</f>
        <v>4152.0646319910138</v>
      </c>
    </row>
    <row r="3027" spans="3:17">
      <c r="C3027" s="159"/>
      <c r="D3027" s="165" t="s">
        <v>278</v>
      </c>
      <c r="E3027" s="162">
        <v>34444</v>
      </c>
      <c r="F3027" s="166" t="str">
        <f t="shared" si="147"/>
        <v>Date check - OK</v>
      </c>
      <c r="G3027" s="68"/>
      <c r="H3027" s="162" t="s">
        <v>279</v>
      </c>
      <c r="I3027" s="173">
        <v>150735.53351548137</v>
      </c>
      <c r="J3027" s="168">
        <f>IFERROR(MIN('MP Calculations'!$E$30/I3027,1),"-")</f>
        <v>0.24630200300931615</v>
      </c>
      <c r="K3027" s="12"/>
      <c r="L3027" s="159">
        <v>53.056702000000001</v>
      </c>
      <c r="M3027" s="187" t="s">
        <v>280</v>
      </c>
      <c r="N3027" s="272">
        <v>192.78728599999999</v>
      </c>
      <c r="O3027" s="186">
        <f t="shared" si="148"/>
        <v>10228.657582690772</v>
      </c>
      <c r="P3027" s="186">
        <f t="shared" si="149"/>
        <v>2519.3388507131672</v>
      </c>
      <c r="Q3027" s="215">
        <f>IF(P3027="-",0,P3027/(1+'General inputs'!$H$30)^'MP Calculations'!$C$40)</f>
        <v>5596.1796903949098</v>
      </c>
    </row>
    <row r="3028" spans="3:17">
      <c r="C3028" s="159"/>
      <c r="D3028" s="165" t="s">
        <v>278</v>
      </c>
      <c r="E3028" s="162">
        <v>34444</v>
      </c>
      <c r="F3028" s="166" t="str">
        <f t="shared" si="147"/>
        <v>Date check - OK</v>
      </c>
      <c r="G3028" s="68"/>
      <c r="H3028" s="162" t="s">
        <v>279</v>
      </c>
      <c r="I3028" s="173">
        <v>150735.53351548137</v>
      </c>
      <c r="J3028" s="168">
        <f>IFERROR(MIN('MP Calculations'!$E$30/I3028,1),"-")</f>
        <v>0.24630200300931615</v>
      </c>
      <c r="K3028" s="12"/>
      <c r="L3028" s="159">
        <v>35.492038000000001</v>
      </c>
      <c r="M3028" s="187" t="s">
        <v>280</v>
      </c>
      <c r="N3028" s="272">
        <v>192.78728599999999</v>
      </c>
      <c r="O3028" s="186">
        <f t="shared" si="148"/>
        <v>6842.413680628868</v>
      </c>
      <c r="P3028" s="186">
        <f t="shared" si="149"/>
        <v>1685.3001949572374</v>
      </c>
      <c r="Q3028" s="215">
        <f>IF(P3028="-",0,P3028/(1+'General inputs'!$H$30)^'MP Calculations'!$C$40)</f>
        <v>3743.5387941437511</v>
      </c>
    </row>
    <row r="3029" spans="3:17">
      <c r="C3029" s="159"/>
      <c r="D3029" s="165" t="s">
        <v>278</v>
      </c>
      <c r="E3029" s="162">
        <v>34444</v>
      </c>
      <c r="F3029" s="166" t="str">
        <f t="shared" si="147"/>
        <v>Date check - OK</v>
      </c>
      <c r="G3029" s="68"/>
      <c r="H3029" s="162" t="s">
        <v>279</v>
      </c>
      <c r="I3029" s="173">
        <v>150735.53351548137</v>
      </c>
      <c r="J3029" s="168">
        <f>IFERROR(MIN('MP Calculations'!$E$30/I3029,1),"-")</f>
        <v>0.24630200300931615</v>
      </c>
      <c r="K3029" s="12"/>
      <c r="L3029" s="159">
        <v>35.472940000000001</v>
      </c>
      <c r="M3029" s="187" t="s">
        <v>280</v>
      </c>
      <c r="N3029" s="272">
        <v>192.78728599999999</v>
      </c>
      <c r="O3029" s="186">
        <f t="shared" si="148"/>
        <v>6838.7318290408402</v>
      </c>
      <c r="P3029" s="186">
        <f t="shared" si="149"/>
        <v>1684.3933475363231</v>
      </c>
      <c r="Q3029" s="215">
        <f>IF(P3029="-",0,P3029/(1+'General inputs'!$H$30)^'MP Calculations'!$C$40)</f>
        <v>3741.5244239379444</v>
      </c>
    </row>
    <row r="3030" spans="3:17">
      <c r="C3030" s="159"/>
      <c r="D3030" s="165" t="s">
        <v>278</v>
      </c>
      <c r="E3030" s="162">
        <v>34444</v>
      </c>
      <c r="F3030" s="166" t="str">
        <f t="shared" si="147"/>
        <v>Date check - OK</v>
      </c>
      <c r="G3030" s="68"/>
      <c r="H3030" s="162" t="s">
        <v>279</v>
      </c>
      <c r="I3030" s="173">
        <v>150735.53351548137</v>
      </c>
      <c r="J3030" s="168">
        <f>IFERROR(MIN('MP Calculations'!$E$30/I3030,1),"-")</f>
        <v>0.24630200300931615</v>
      </c>
      <c r="K3030" s="12"/>
      <c r="L3030" s="159">
        <v>46.458875999999997</v>
      </c>
      <c r="M3030" s="187" t="s">
        <v>280</v>
      </c>
      <c r="N3030" s="272">
        <v>192.78728599999999</v>
      </c>
      <c r="O3030" s="186">
        <f t="shared" si="148"/>
        <v>8956.6806146505351</v>
      </c>
      <c r="P3030" s="186">
        <f t="shared" si="149"/>
        <v>2206.0483757031398</v>
      </c>
      <c r="Q3030" s="215">
        <f>IF(P3030="-",0,P3030/(1+'General inputs'!$H$30)^'MP Calculations'!$C$40)</f>
        <v>4900.2710027052844</v>
      </c>
    </row>
    <row r="3031" spans="3:17">
      <c r="C3031" s="159"/>
      <c r="D3031" s="165" t="s">
        <v>278</v>
      </c>
      <c r="E3031" s="162">
        <v>34444</v>
      </c>
      <c r="F3031" s="166" t="str">
        <f t="shared" si="147"/>
        <v>Date check - OK</v>
      </c>
      <c r="G3031" s="68"/>
      <c r="H3031" s="162" t="s">
        <v>279</v>
      </c>
      <c r="I3031" s="173">
        <v>150735.53351548137</v>
      </c>
      <c r="J3031" s="168">
        <f>IFERROR(MIN('MP Calculations'!$E$30/I3031,1),"-")</f>
        <v>0.24630200300931615</v>
      </c>
      <c r="K3031" s="12"/>
      <c r="L3031" s="159">
        <v>16.236694</v>
      </c>
      <c r="M3031" s="187" t="s">
        <v>280</v>
      </c>
      <c r="N3031" s="272">
        <v>192.78728599999999</v>
      </c>
      <c r="O3031" s="186">
        <f t="shared" si="148"/>
        <v>3130.2281698724837</v>
      </c>
      <c r="P3031" s="186">
        <f t="shared" si="149"/>
        <v>770.98146811577863</v>
      </c>
      <c r="Q3031" s="215">
        <f>IF(P3031="-",0,P3031/(1+'General inputs'!$H$30)^'MP Calculations'!$C$40)</f>
        <v>1712.5726586239166</v>
      </c>
    </row>
    <row r="3032" spans="3:17">
      <c r="C3032" s="159"/>
      <c r="D3032" s="165" t="s">
        <v>278</v>
      </c>
      <c r="E3032" s="162">
        <v>34444</v>
      </c>
      <c r="F3032" s="166" t="str">
        <f t="shared" si="147"/>
        <v>Date check - OK</v>
      </c>
      <c r="G3032" s="68"/>
      <c r="H3032" s="162" t="s">
        <v>279</v>
      </c>
      <c r="I3032" s="173">
        <v>150735.53351548137</v>
      </c>
      <c r="J3032" s="168">
        <f>IFERROR(MIN('MP Calculations'!$E$30/I3032,1),"-")</f>
        <v>0.24630200300931615</v>
      </c>
      <c r="K3032" s="12"/>
      <c r="L3032" s="159">
        <v>7.0214239999999997</v>
      </c>
      <c r="M3032" s="187" t="s">
        <v>280</v>
      </c>
      <c r="N3032" s="272">
        <v>192.78728599999999</v>
      </c>
      <c r="O3032" s="186">
        <f t="shared" si="148"/>
        <v>1353.6412768152638</v>
      </c>
      <c r="P3032" s="186">
        <f t="shared" si="149"/>
        <v>333.40455783568768</v>
      </c>
      <c r="Q3032" s="215">
        <f>IF(P3032="-",0,P3032/(1+'General inputs'!$H$30)^'MP Calculations'!$C$40)</f>
        <v>740.58787872739208</v>
      </c>
    </row>
    <row r="3033" spans="3:17">
      <c r="C3033" s="159"/>
      <c r="D3033" s="165" t="s">
        <v>278</v>
      </c>
      <c r="E3033" s="162">
        <v>34444</v>
      </c>
      <c r="F3033" s="166" t="str">
        <f t="shared" si="147"/>
        <v>Date check - OK</v>
      </c>
      <c r="G3033" s="68"/>
      <c r="H3033" s="162" t="s">
        <v>279</v>
      </c>
      <c r="I3033" s="173">
        <v>150735.53351548137</v>
      </c>
      <c r="J3033" s="168">
        <f>IFERROR(MIN('MP Calculations'!$E$30/I3033,1),"-")</f>
        <v>0.24630200300931615</v>
      </c>
      <c r="K3033" s="12"/>
      <c r="L3033" s="159">
        <v>6.3985120000000002</v>
      </c>
      <c r="M3033" s="187" t="s">
        <v>280</v>
      </c>
      <c r="N3033" s="272">
        <v>192.78728599999999</v>
      </c>
      <c r="O3033" s="186">
        <f t="shared" si="148"/>
        <v>1233.5517629184319</v>
      </c>
      <c r="P3033" s="186">
        <f t="shared" si="149"/>
        <v>303.82627002248284</v>
      </c>
      <c r="Q3033" s="215">
        <f>IF(P3033="-",0,P3033/(1+'General inputs'!$H$30)^'MP Calculations'!$C$40)</f>
        <v>674.88595320433046</v>
      </c>
    </row>
    <row r="3034" spans="3:17">
      <c r="C3034" s="159"/>
      <c r="D3034" s="165" t="s">
        <v>278</v>
      </c>
      <c r="E3034" s="162">
        <v>34444</v>
      </c>
      <c r="F3034" s="166" t="str">
        <f t="shared" si="147"/>
        <v>Date check - OK</v>
      </c>
      <c r="G3034" s="68"/>
      <c r="H3034" s="162" t="s">
        <v>279</v>
      </c>
      <c r="I3034" s="173">
        <v>150735.53351548137</v>
      </c>
      <c r="J3034" s="168">
        <f>IFERROR(MIN('MP Calculations'!$E$30/I3034,1),"-")</f>
        <v>0.24630200300931615</v>
      </c>
      <c r="K3034" s="12"/>
      <c r="L3034" s="159">
        <v>16.795995999999999</v>
      </c>
      <c r="M3034" s="187" t="s">
        <v>280</v>
      </c>
      <c r="N3034" s="272">
        <v>192.78728599999999</v>
      </c>
      <c r="O3034" s="186">
        <f t="shared" si="148"/>
        <v>3238.0544845068557</v>
      </c>
      <c r="P3034" s="186">
        <f t="shared" si="149"/>
        <v>797.53930538733721</v>
      </c>
      <c r="Q3034" s="215">
        <f>IF(P3034="-",0,P3034/(1+'General inputs'!$H$30)^'MP Calculations'!$C$40)</f>
        <v>1771.5652905669508</v>
      </c>
    </row>
    <row r="3035" spans="3:17">
      <c r="C3035" s="159"/>
      <c r="D3035" s="165" t="s">
        <v>278</v>
      </c>
      <c r="E3035" s="162">
        <v>34444</v>
      </c>
      <c r="F3035" s="166" t="str">
        <f t="shared" si="147"/>
        <v>Date check - OK</v>
      </c>
      <c r="G3035" s="68"/>
      <c r="H3035" s="162" t="s">
        <v>279</v>
      </c>
      <c r="I3035" s="173">
        <v>150735.53351548137</v>
      </c>
      <c r="J3035" s="168">
        <f>IFERROR(MIN('MP Calculations'!$E$30/I3035,1),"-")</f>
        <v>0.24630200300931615</v>
      </c>
      <c r="K3035" s="12"/>
      <c r="L3035" s="159">
        <v>10.375408</v>
      </c>
      <c r="M3035" s="187" t="s">
        <v>280</v>
      </c>
      <c r="N3035" s="272">
        <v>192.78728599999999</v>
      </c>
      <c r="O3035" s="186">
        <f t="shared" si="148"/>
        <v>2000.2467494626881</v>
      </c>
      <c r="P3035" s="186">
        <f t="shared" si="149"/>
        <v>492.66478090553386</v>
      </c>
      <c r="Q3035" s="215">
        <f>IF(P3035="-",0,P3035/(1+'General inputs'!$H$30)^'MP Calculations'!$C$40)</f>
        <v>1094.3508612570918</v>
      </c>
    </row>
    <row r="3036" spans="3:17">
      <c r="C3036" s="159"/>
      <c r="D3036" s="165" t="s">
        <v>278</v>
      </c>
      <c r="E3036" s="162">
        <v>34503</v>
      </c>
      <c r="F3036" s="166" t="str">
        <f t="shared" si="147"/>
        <v>Date check - OK</v>
      </c>
      <c r="G3036" s="68"/>
      <c r="H3036" s="162" t="s">
        <v>279</v>
      </c>
      <c r="I3036" s="173">
        <v>150735.53351548137</v>
      </c>
      <c r="J3036" s="168">
        <f>IFERROR(MIN('MP Calculations'!$E$30/I3036,1),"-")</f>
        <v>0.24630200300931615</v>
      </c>
      <c r="K3036" s="12"/>
      <c r="L3036" s="159">
        <v>48.426209999999998</v>
      </c>
      <c r="M3036" s="187" t="s">
        <v>280</v>
      </c>
      <c r="N3036" s="272">
        <v>192.78728599999999</v>
      </c>
      <c r="O3036" s="186">
        <f t="shared" si="148"/>
        <v>9335.9575971660597</v>
      </c>
      <c r="P3036" s="186">
        <f t="shared" si="149"/>
        <v>2299.465056192043</v>
      </c>
      <c r="Q3036" s="215">
        <f>IF(P3036="-",0,P3036/(1+'General inputs'!$H$30)^'MP Calculations'!$C$40)</f>
        <v>5107.776448012145</v>
      </c>
    </row>
    <row r="3037" spans="3:17">
      <c r="C3037" s="159"/>
      <c r="D3037" s="165" t="s">
        <v>278</v>
      </c>
      <c r="E3037" s="162">
        <v>34503</v>
      </c>
      <c r="F3037" s="166" t="str">
        <f t="shared" si="147"/>
        <v>Date check - OK</v>
      </c>
      <c r="G3037" s="68"/>
      <c r="H3037" s="162" t="s">
        <v>279</v>
      </c>
      <c r="I3037" s="173">
        <v>150735.53351548137</v>
      </c>
      <c r="J3037" s="168">
        <f>IFERROR(MIN('MP Calculations'!$E$30/I3037,1),"-")</f>
        <v>0.24630200300931615</v>
      </c>
      <c r="K3037" s="12"/>
      <c r="L3037" s="159">
        <v>47.489516999999999</v>
      </c>
      <c r="M3037" s="187" t="s">
        <v>280</v>
      </c>
      <c r="N3037" s="272">
        <v>192.78728599999999</v>
      </c>
      <c r="O3037" s="186">
        <f t="shared" si="148"/>
        <v>9155.3750958808614</v>
      </c>
      <c r="P3037" s="186">
        <f t="shared" si="149"/>
        <v>2254.987224417066</v>
      </c>
      <c r="Q3037" s="215">
        <f>IF(P3037="-",0,P3037/(1+'General inputs'!$H$30)^'MP Calculations'!$C$40)</f>
        <v>5008.9783292987895</v>
      </c>
    </row>
    <row r="3038" spans="3:17">
      <c r="C3038" s="159"/>
      <c r="D3038" s="165" t="s">
        <v>278</v>
      </c>
      <c r="E3038" s="162">
        <v>34503</v>
      </c>
      <c r="F3038" s="166" t="str">
        <f t="shared" si="147"/>
        <v>Date check - OK</v>
      </c>
      <c r="G3038" s="68"/>
      <c r="H3038" s="162" t="s">
        <v>279</v>
      </c>
      <c r="I3038" s="173">
        <v>150735.53351548137</v>
      </c>
      <c r="J3038" s="168">
        <f>IFERROR(MIN('MP Calculations'!$E$30/I3038,1),"-")</f>
        <v>0.24630200300931615</v>
      </c>
      <c r="K3038" s="12"/>
      <c r="L3038" s="159">
        <v>5.1296790000000003</v>
      </c>
      <c r="M3038" s="187" t="s">
        <v>280</v>
      </c>
      <c r="N3038" s="272">
        <v>192.78728599999999</v>
      </c>
      <c r="O3038" s="186">
        <f t="shared" si="148"/>
        <v>988.93689246119402</v>
      </c>
      <c r="P3038" s="186">
        <f t="shared" si="149"/>
        <v>243.57713746300078</v>
      </c>
      <c r="Q3038" s="215">
        <f>IF(P3038="-",0,P3038/(1+'General inputs'!$H$30)^'MP Calculations'!$C$40)</f>
        <v>541.05521745481406</v>
      </c>
    </row>
    <row r="3039" spans="3:17">
      <c r="C3039" s="159"/>
      <c r="D3039" s="165" t="s">
        <v>278</v>
      </c>
      <c r="E3039" s="162">
        <v>34515</v>
      </c>
      <c r="F3039" s="166" t="str">
        <f t="shared" si="147"/>
        <v>Date check - OK</v>
      </c>
      <c r="G3039" s="68"/>
      <c r="H3039" s="162" t="s">
        <v>279</v>
      </c>
      <c r="I3039" s="173">
        <v>150735.53351548137</v>
      </c>
      <c r="J3039" s="168">
        <f>IFERROR(MIN('MP Calculations'!$E$30/I3039,1),"-")</f>
        <v>0.24630200300931615</v>
      </c>
      <c r="K3039" s="12"/>
      <c r="L3039" s="159">
        <v>7.0982979999999998</v>
      </c>
      <c r="M3039" s="187" t="s">
        <v>280</v>
      </c>
      <c r="N3039" s="272">
        <v>192.78728599999999</v>
      </c>
      <c r="O3039" s="186">
        <f t="shared" si="148"/>
        <v>1368.461606639228</v>
      </c>
      <c r="P3039" s="186">
        <f t="shared" si="149"/>
        <v>337.05483475658872</v>
      </c>
      <c r="Q3039" s="215">
        <f>IF(P3039="-",0,P3039/(1+'General inputs'!$H$30)^'MP Calculations'!$C$40)</f>
        <v>748.69619871907605</v>
      </c>
    </row>
    <row r="3040" spans="3:17">
      <c r="C3040" s="159"/>
      <c r="D3040" s="165" t="s">
        <v>278</v>
      </c>
      <c r="E3040" s="162">
        <v>34515</v>
      </c>
      <c r="F3040" s="166" t="str">
        <f t="shared" si="147"/>
        <v>Date check - OK</v>
      </c>
      <c r="G3040" s="68"/>
      <c r="H3040" s="162" t="s">
        <v>279</v>
      </c>
      <c r="I3040" s="173">
        <v>150735.53351548137</v>
      </c>
      <c r="J3040" s="168">
        <f>IFERROR(MIN('MP Calculations'!$E$30/I3040,1),"-")</f>
        <v>0.24630200300931615</v>
      </c>
      <c r="K3040" s="12"/>
      <c r="L3040" s="159">
        <v>6.1971049999999996</v>
      </c>
      <c r="M3040" s="187" t="s">
        <v>280</v>
      </c>
      <c r="N3040" s="272">
        <v>192.78728599999999</v>
      </c>
      <c r="O3040" s="186">
        <f t="shared" si="148"/>
        <v>1194.72305400703</v>
      </c>
      <c r="P3040" s="186">
        <f t="shared" si="149"/>
        <v>294.26268124333887</v>
      </c>
      <c r="Q3040" s="215">
        <f>IF(P3040="-",0,P3040/(1+'General inputs'!$H$30)^'MP Calculations'!$C$40)</f>
        <v>653.64245859542382</v>
      </c>
    </row>
    <row r="3041" spans="3:17">
      <c r="C3041" s="159"/>
      <c r="D3041" s="165" t="s">
        <v>278</v>
      </c>
      <c r="E3041" s="162">
        <v>34515</v>
      </c>
      <c r="F3041" s="166" t="str">
        <f t="shared" si="147"/>
        <v>Date check - OK</v>
      </c>
      <c r="G3041" s="68"/>
      <c r="H3041" s="162" t="s">
        <v>279</v>
      </c>
      <c r="I3041" s="173">
        <v>150735.53351548137</v>
      </c>
      <c r="J3041" s="168">
        <f>IFERROR(MIN('MP Calculations'!$E$30/I3041,1),"-")</f>
        <v>0.24630200300931615</v>
      </c>
      <c r="K3041" s="12"/>
      <c r="L3041" s="159">
        <v>1.8301590000000001</v>
      </c>
      <c r="M3041" s="187" t="s">
        <v>280</v>
      </c>
      <c r="N3041" s="272">
        <v>192.78728599999999</v>
      </c>
      <c r="O3041" s="186">
        <f t="shared" si="148"/>
        <v>352.83138655847398</v>
      </c>
      <c r="P3041" s="186">
        <f t="shared" si="149"/>
        <v>86.903077233906444</v>
      </c>
      <c r="Q3041" s="215">
        <f>IF(P3041="-",0,P3041/(1+'General inputs'!$H$30)^'MP Calculations'!$C$40)</f>
        <v>193.03685000989046</v>
      </c>
    </row>
    <row r="3042" spans="3:17">
      <c r="C3042" s="159"/>
      <c r="D3042" s="165" t="s">
        <v>278</v>
      </c>
      <c r="E3042" s="162">
        <v>34515</v>
      </c>
      <c r="F3042" s="166" t="str">
        <f t="shared" si="147"/>
        <v>Date check - OK</v>
      </c>
      <c r="G3042" s="68"/>
      <c r="H3042" s="162" t="s">
        <v>279</v>
      </c>
      <c r="I3042" s="173">
        <v>150735.53351548137</v>
      </c>
      <c r="J3042" s="168">
        <f>IFERROR(MIN('MP Calculations'!$E$30/I3042,1),"-")</f>
        <v>0.24630200300931615</v>
      </c>
      <c r="K3042" s="12"/>
      <c r="L3042" s="159">
        <v>72.409671000000003</v>
      </c>
      <c r="M3042" s="187" t="s">
        <v>280</v>
      </c>
      <c r="N3042" s="272">
        <v>192.78728599999999</v>
      </c>
      <c r="O3042" s="186">
        <f t="shared" si="148"/>
        <v>13959.663952242907</v>
      </c>
      <c r="P3042" s="186">
        <f t="shared" si="149"/>
        <v>3438.2931927743748</v>
      </c>
      <c r="Q3042" s="215">
        <f>IF(P3042="-",0,P3042/(1+'General inputs'!$H$30)^'MP Calculations'!$C$40)</f>
        <v>7637.4428670364259</v>
      </c>
    </row>
    <row r="3043" spans="3:17">
      <c r="C3043" s="159"/>
      <c r="D3043" s="165" t="s">
        <v>278</v>
      </c>
      <c r="E3043" s="162">
        <v>34515</v>
      </c>
      <c r="F3043" s="166" t="str">
        <f t="shared" si="147"/>
        <v>Date check - OK</v>
      </c>
      <c r="G3043" s="68"/>
      <c r="H3043" s="162" t="s">
        <v>279</v>
      </c>
      <c r="I3043" s="173">
        <v>150735.53351548137</v>
      </c>
      <c r="J3043" s="168">
        <f>IFERROR(MIN('MP Calculations'!$E$30/I3043,1),"-")</f>
        <v>0.24630200300931615</v>
      </c>
      <c r="K3043" s="12"/>
      <c r="L3043" s="159">
        <v>67.186986000000005</v>
      </c>
      <c r="M3043" s="187" t="s">
        <v>280</v>
      </c>
      <c r="N3043" s="272">
        <v>192.78728599999999</v>
      </c>
      <c r="O3043" s="186">
        <f t="shared" si="148"/>
        <v>12952.796685459996</v>
      </c>
      <c r="P3043" s="186">
        <f t="shared" si="149"/>
        <v>3190.2997682012283</v>
      </c>
      <c r="Q3043" s="215">
        <f>IF(P3043="-",0,P3043/(1+'General inputs'!$H$30)^'MP Calculations'!$C$40)</f>
        <v>7086.5777995784038</v>
      </c>
    </row>
    <row r="3044" spans="3:17">
      <c r="C3044" s="159"/>
      <c r="D3044" s="165" t="s">
        <v>278</v>
      </c>
      <c r="E3044" s="162">
        <v>34515</v>
      </c>
      <c r="F3044" s="166" t="str">
        <f t="shared" si="147"/>
        <v>Date check - OK</v>
      </c>
      <c r="G3044" s="68"/>
      <c r="H3044" s="162" t="s">
        <v>279</v>
      </c>
      <c r="I3044" s="173">
        <v>150735.53351548137</v>
      </c>
      <c r="J3044" s="168">
        <f>IFERROR(MIN('MP Calculations'!$E$30/I3044,1),"-")</f>
        <v>0.24630200300931615</v>
      </c>
      <c r="K3044" s="12"/>
      <c r="L3044" s="159">
        <v>47.791710999999999</v>
      </c>
      <c r="M3044" s="187" t="s">
        <v>280</v>
      </c>
      <c r="N3044" s="272">
        <v>192.78728599999999</v>
      </c>
      <c r="O3044" s="186">
        <f t="shared" si="148"/>
        <v>9213.6342569863464</v>
      </c>
      <c r="P3044" s="186">
        <f t="shared" si="149"/>
        <v>2269.3365724909895</v>
      </c>
      <c r="Q3044" s="215">
        <f>IF(P3044="-",0,P3044/(1+'General inputs'!$H$30)^'MP Calculations'!$C$40)</f>
        <v>5040.8523784124955</v>
      </c>
    </row>
    <row r="3045" spans="3:17">
      <c r="C3045" s="159"/>
      <c r="D3045" s="165" t="s">
        <v>349</v>
      </c>
      <c r="E3045" s="162">
        <v>34515</v>
      </c>
      <c r="F3045" s="166" t="str">
        <f t="shared" si="147"/>
        <v>Date check - OK</v>
      </c>
      <c r="G3045" s="68"/>
      <c r="H3045" s="162" t="s">
        <v>279</v>
      </c>
      <c r="I3045" s="173">
        <v>150735.53351548137</v>
      </c>
      <c r="J3045" s="168">
        <f>IFERROR(MIN('MP Calculations'!$E$30/I3045,1),"-")</f>
        <v>0.24630200300931615</v>
      </c>
      <c r="K3045" s="12"/>
      <c r="L3045" s="159">
        <v>1</v>
      </c>
      <c r="M3045" s="187" t="s">
        <v>284</v>
      </c>
      <c r="N3045" s="272">
        <v>23410.153933000001</v>
      </c>
      <c r="O3045" s="186">
        <f t="shared" si="148"/>
        <v>23410.153933000001</v>
      </c>
      <c r="P3045" s="186">
        <f t="shared" si="149"/>
        <v>5765.9678044543207</v>
      </c>
      <c r="Q3045" s="215">
        <f>IF(P3045="-",0,P3045/(1+'General inputs'!$H$30)^'MP Calculations'!$C$40)</f>
        <v>12807.88089050587</v>
      </c>
    </row>
    <row r="3046" spans="3:17">
      <c r="C3046" s="159"/>
      <c r="D3046" s="165" t="s">
        <v>350</v>
      </c>
      <c r="E3046" s="162">
        <v>34515</v>
      </c>
      <c r="F3046" s="166" t="str">
        <f t="shared" si="147"/>
        <v>Date check - OK</v>
      </c>
      <c r="G3046" s="68"/>
      <c r="H3046" s="162" t="s">
        <v>279</v>
      </c>
      <c r="I3046" s="173">
        <v>150735.53351548137</v>
      </c>
      <c r="J3046" s="168">
        <f>IFERROR(MIN('MP Calculations'!$E$30/I3046,1),"-")</f>
        <v>0.24630200300931615</v>
      </c>
      <c r="K3046" s="12"/>
      <c r="L3046" s="159">
        <v>1</v>
      </c>
      <c r="M3046" s="187" t="s">
        <v>284</v>
      </c>
      <c r="N3046" s="272">
        <v>22914.861583999998</v>
      </c>
      <c r="O3046" s="186">
        <f t="shared" si="148"/>
        <v>22914.861583999998</v>
      </c>
      <c r="P3046" s="186">
        <f t="shared" si="149"/>
        <v>5643.9763068204311</v>
      </c>
      <c r="Q3046" s="215">
        <f>IF(P3046="-",0,P3046/(1+'General inputs'!$H$30)^'MP Calculations'!$C$40)</f>
        <v>12536.902518038674</v>
      </c>
    </row>
    <row r="3047" spans="3:17">
      <c r="C3047" s="159"/>
      <c r="D3047" s="165" t="s">
        <v>351</v>
      </c>
      <c r="E3047" s="162">
        <v>34515</v>
      </c>
      <c r="F3047" s="166" t="str">
        <f t="shared" si="147"/>
        <v>Date check - OK</v>
      </c>
      <c r="G3047" s="68"/>
      <c r="H3047" s="162" t="s">
        <v>279</v>
      </c>
      <c r="I3047" s="173">
        <v>150735.53351548137</v>
      </c>
      <c r="J3047" s="168">
        <f>IFERROR(MIN('MP Calculations'!$E$30/I3047,1),"-")</f>
        <v>0.24630200300931615</v>
      </c>
      <c r="K3047" s="12"/>
      <c r="L3047" s="159">
        <v>1</v>
      </c>
      <c r="M3047" s="187" t="s">
        <v>284</v>
      </c>
      <c r="N3047" s="272">
        <v>1.5946309999999999</v>
      </c>
      <c r="O3047" s="186">
        <f t="shared" si="148"/>
        <v>1.5946309999999999</v>
      </c>
      <c r="P3047" s="186">
        <f t="shared" si="149"/>
        <v>0.39276080936074881</v>
      </c>
      <c r="Q3047" s="215">
        <f>IF(P3047="-",0,P3047/(1+'General inputs'!$H$30)^'MP Calculations'!$C$40)</f>
        <v>0.87243526765186719</v>
      </c>
    </row>
    <row r="3048" spans="3:17">
      <c r="C3048" s="159"/>
      <c r="D3048" s="165" t="s">
        <v>347</v>
      </c>
      <c r="E3048" s="162">
        <v>34515</v>
      </c>
      <c r="F3048" s="166" t="str">
        <f t="shared" si="147"/>
        <v>Date check - OK</v>
      </c>
      <c r="G3048" s="68"/>
      <c r="H3048" s="162" t="s">
        <v>279</v>
      </c>
      <c r="I3048" s="173">
        <v>150735.53351548137</v>
      </c>
      <c r="J3048" s="168">
        <f>IFERROR(MIN('MP Calculations'!$E$30/I3048,1),"-")</f>
        <v>0.24630200300931615</v>
      </c>
      <c r="K3048" s="12"/>
      <c r="L3048" s="159">
        <v>1</v>
      </c>
      <c r="M3048" s="187" t="s">
        <v>284</v>
      </c>
      <c r="N3048" s="272">
        <v>14853.457509</v>
      </c>
      <c r="O3048" s="186">
        <f t="shared" si="148"/>
        <v>14853.457509</v>
      </c>
      <c r="P3048" s="186">
        <f t="shared" si="149"/>
        <v>3658.4363360804678</v>
      </c>
      <c r="Q3048" s="215">
        <f>IF(P3048="-",0,P3048/(1+'General inputs'!$H$30)^'MP Calculations'!$C$40)</f>
        <v>8126.4444109139058</v>
      </c>
    </row>
    <row r="3049" spans="3:17">
      <c r="C3049" s="159"/>
      <c r="D3049" s="165" t="s">
        <v>348</v>
      </c>
      <c r="E3049" s="162">
        <v>34515</v>
      </c>
      <c r="F3049" s="166" t="str">
        <f t="shared" si="147"/>
        <v>Date check - OK</v>
      </c>
      <c r="G3049" s="68"/>
      <c r="H3049" s="162" t="s">
        <v>279</v>
      </c>
      <c r="I3049" s="173">
        <v>150735.53351548137</v>
      </c>
      <c r="J3049" s="168">
        <f>IFERROR(MIN('MP Calculations'!$E$30/I3049,1),"-")</f>
        <v>0.24630200300931615</v>
      </c>
      <c r="K3049" s="12"/>
      <c r="L3049" s="159">
        <v>1</v>
      </c>
      <c r="M3049" s="187" t="s">
        <v>284</v>
      </c>
      <c r="N3049" s="272">
        <v>13380.434319</v>
      </c>
      <c r="O3049" s="186">
        <f t="shared" si="148"/>
        <v>13380.434319</v>
      </c>
      <c r="P3049" s="186">
        <f t="shared" si="149"/>
        <v>3295.6277739042953</v>
      </c>
      <c r="Q3049" s="215">
        <f>IF(P3049="-",0,P3049/(1+'General inputs'!$H$30)^'MP Calculations'!$C$40)</f>
        <v>7320.5417406252573</v>
      </c>
    </row>
    <row r="3050" spans="3:17">
      <c r="C3050" s="159"/>
      <c r="D3050" s="165" t="s">
        <v>346</v>
      </c>
      <c r="E3050" s="162">
        <v>34515</v>
      </c>
      <c r="F3050" s="166" t="str">
        <f t="shared" si="147"/>
        <v>Date check - OK</v>
      </c>
      <c r="G3050" s="68"/>
      <c r="H3050" s="162" t="s">
        <v>279</v>
      </c>
      <c r="I3050" s="173">
        <v>150735.53351548137</v>
      </c>
      <c r="J3050" s="168">
        <f>IFERROR(MIN('MP Calculations'!$E$30/I3050,1),"-")</f>
        <v>0.24630200300931615</v>
      </c>
      <c r="K3050" s="12"/>
      <c r="L3050" s="159">
        <v>1</v>
      </c>
      <c r="M3050" s="187" t="s">
        <v>284</v>
      </c>
      <c r="N3050" s="272">
        <v>37855.771489999999</v>
      </c>
      <c r="O3050" s="186">
        <f t="shared" si="148"/>
        <v>37855.771489999999</v>
      </c>
      <c r="P3050" s="186">
        <f t="shared" si="149"/>
        <v>9323.9523434499642</v>
      </c>
      <c r="Q3050" s="215">
        <f>IF(P3050="-",0,P3050/(1+'General inputs'!$H$30)^'MP Calculations'!$C$40)</f>
        <v>20711.192828965493</v>
      </c>
    </row>
    <row r="3051" spans="3:17">
      <c r="C3051" s="159"/>
      <c r="D3051" s="165" t="s">
        <v>278</v>
      </c>
      <c r="E3051" s="162">
        <v>34561</v>
      </c>
      <c r="F3051" s="166" t="str">
        <f t="shared" si="147"/>
        <v>Date check - OK</v>
      </c>
      <c r="G3051" s="68"/>
      <c r="H3051" s="162" t="s">
        <v>279</v>
      </c>
      <c r="I3051" s="173">
        <v>150735.53351548137</v>
      </c>
      <c r="J3051" s="168">
        <f>IFERROR(MIN('MP Calculations'!$E$30/I3051,1),"-")</f>
        <v>0.24630200300931615</v>
      </c>
      <c r="K3051" s="12"/>
      <c r="L3051" s="159">
        <v>71.984245999999999</v>
      </c>
      <c r="M3051" s="187" t="s">
        <v>280</v>
      </c>
      <c r="N3051" s="272">
        <v>192.78728599999999</v>
      </c>
      <c r="O3051" s="186">
        <f t="shared" si="148"/>
        <v>13877.647421096355</v>
      </c>
      <c r="P3051" s="186">
        <f t="shared" si="149"/>
        <v>3418.0923568731032</v>
      </c>
      <c r="Q3051" s="215">
        <f>IF(P3051="-",0,P3051/(1+'General inputs'!$H$30)^'MP Calculations'!$C$40)</f>
        <v>7592.5709723456048</v>
      </c>
    </row>
    <row r="3052" spans="3:17">
      <c r="C3052" s="159"/>
      <c r="D3052" s="165" t="s">
        <v>278</v>
      </c>
      <c r="E3052" s="162">
        <v>34561</v>
      </c>
      <c r="F3052" s="166" t="str">
        <f t="shared" si="147"/>
        <v>Date check - OK</v>
      </c>
      <c r="G3052" s="68"/>
      <c r="H3052" s="162" t="s">
        <v>279</v>
      </c>
      <c r="I3052" s="173">
        <v>150735.53351548137</v>
      </c>
      <c r="J3052" s="168">
        <f>IFERROR(MIN('MP Calculations'!$E$30/I3052,1),"-")</f>
        <v>0.24630200300931615</v>
      </c>
      <c r="K3052" s="12"/>
      <c r="L3052" s="159">
        <v>36.820785999999998</v>
      </c>
      <c r="M3052" s="187" t="s">
        <v>280</v>
      </c>
      <c r="N3052" s="272">
        <v>192.78728599999999</v>
      </c>
      <c r="O3052" s="186">
        <f t="shared" si="148"/>
        <v>7098.5794013267951</v>
      </c>
      <c r="P3052" s="186">
        <f t="shared" si="149"/>
        <v>1748.394325067462</v>
      </c>
      <c r="Q3052" s="215">
        <f>IF(P3052="-",0,P3052/(1+'General inputs'!$H$30)^'MP Calculations'!$C$40)</f>
        <v>3883.6890916736061</v>
      </c>
    </row>
    <row r="3053" spans="3:17">
      <c r="C3053" s="159"/>
      <c r="D3053" s="165" t="s">
        <v>278</v>
      </c>
      <c r="E3053" s="162">
        <v>34561</v>
      </c>
      <c r="F3053" s="166" t="str">
        <f t="shared" si="147"/>
        <v>Date check - OK</v>
      </c>
      <c r="G3053" s="68"/>
      <c r="H3053" s="162" t="s">
        <v>279</v>
      </c>
      <c r="I3053" s="173">
        <v>150735.53351548137</v>
      </c>
      <c r="J3053" s="168">
        <f>IFERROR(MIN('MP Calculations'!$E$30/I3053,1),"-")</f>
        <v>0.24630200300931615</v>
      </c>
      <c r="K3053" s="12"/>
      <c r="L3053" s="159">
        <v>71.084857</v>
      </c>
      <c r="M3053" s="187" t="s">
        <v>280</v>
      </c>
      <c r="N3053" s="272">
        <v>192.78728599999999</v>
      </c>
      <c r="O3053" s="186">
        <f t="shared" si="148"/>
        <v>13704.256656728101</v>
      </c>
      <c r="P3053" s="186">
        <f t="shared" si="149"/>
        <v>3375.3858643058857</v>
      </c>
      <c r="Q3053" s="215">
        <f>IF(P3053="-",0,P3053/(1+'General inputs'!$H$30)^'MP Calculations'!$C$40)</f>
        <v>7497.7075099395806</v>
      </c>
    </row>
    <row r="3054" spans="3:17">
      <c r="C3054" s="159"/>
      <c r="D3054" s="165" t="s">
        <v>278</v>
      </c>
      <c r="E3054" s="162">
        <v>34561</v>
      </c>
      <c r="F3054" s="166" t="str">
        <f t="shared" si="147"/>
        <v>Date check - OK</v>
      </c>
      <c r="G3054" s="68"/>
      <c r="H3054" s="162" t="s">
        <v>279</v>
      </c>
      <c r="I3054" s="173">
        <v>150735.53351548137</v>
      </c>
      <c r="J3054" s="168">
        <f>IFERROR(MIN('MP Calculations'!$E$30/I3054,1),"-")</f>
        <v>0.24630200300931615</v>
      </c>
      <c r="K3054" s="12"/>
      <c r="L3054" s="159">
        <v>1.19756</v>
      </c>
      <c r="M3054" s="187" t="s">
        <v>280</v>
      </c>
      <c r="N3054" s="272">
        <v>192.78728599999999</v>
      </c>
      <c r="O3054" s="186">
        <f t="shared" si="148"/>
        <v>230.87434222215998</v>
      </c>
      <c r="P3054" s="186">
        <f t="shared" si="149"/>
        <v>56.864812932776331</v>
      </c>
      <c r="Q3054" s="215">
        <f>IF(P3054="-",0,P3054/(1+'General inputs'!$H$30)^'MP Calculations'!$C$40)</f>
        <v>126.31318377137966</v>
      </c>
    </row>
    <row r="3055" spans="3:17">
      <c r="C3055" s="159"/>
      <c r="D3055" s="165" t="s">
        <v>278</v>
      </c>
      <c r="E3055" s="162">
        <v>34561</v>
      </c>
      <c r="F3055" s="166" t="str">
        <f t="shared" si="147"/>
        <v>Date check - OK</v>
      </c>
      <c r="G3055" s="68"/>
      <c r="H3055" s="162" t="s">
        <v>279</v>
      </c>
      <c r="I3055" s="173">
        <v>150735.53351548137</v>
      </c>
      <c r="J3055" s="168">
        <f>IFERROR(MIN('MP Calculations'!$E$30/I3055,1),"-")</f>
        <v>0.24630200300931615</v>
      </c>
      <c r="K3055" s="12"/>
      <c r="L3055" s="159">
        <v>0.90149299999999999</v>
      </c>
      <c r="M3055" s="187" t="s">
        <v>280</v>
      </c>
      <c r="N3055" s="272">
        <v>192.78728599999999</v>
      </c>
      <c r="O3055" s="186">
        <f t="shared" si="148"/>
        <v>173.79638881799798</v>
      </c>
      <c r="P3055" s="186">
        <f t="shared" si="149"/>
        <v>42.80639868165882</v>
      </c>
      <c r="Q3055" s="215">
        <f>IF(P3055="-",0,P3055/(1+'General inputs'!$H$30)^'MP Calculations'!$C$40)</f>
        <v>95.085382759621538</v>
      </c>
    </row>
    <row r="3056" spans="3:17">
      <c r="C3056" s="159"/>
      <c r="D3056" s="165" t="s">
        <v>278</v>
      </c>
      <c r="E3056" s="162">
        <v>34561</v>
      </c>
      <c r="F3056" s="166" t="str">
        <f t="shared" si="147"/>
        <v>Date check - OK</v>
      </c>
      <c r="G3056" s="68"/>
      <c r="H3056" s="162" t="s">
        <v>279</v>
      </c>
      <c r="I3056" s="173">
        <v>150735.53351548137</v>
      </c>
      <c r="J3056" s="168">
        <f>IFERROR(MIN('MP Calculations'!$E$30/I3056,1),"-")</f>
        <v>0.24630200300931615</v>
      </c>
      <c r="K3056" s="12"/>
      <c r="L3056" s="159">
        <v>75.085846000000004</v>
      </c>
      <c r="M3056" s="187" t="s">
        <v>280</v>
      </c>
      <c r="N3056" s="272">
        <v>192.78728599999999</v>
      </c>
      <c r="O3056" s="186">
        <f t="shared" si="148"/>
        <v>14475.596467353957</v>
      </c>
      <c r="P3056" s="186">
        <f t="shared" si="149"/>
        <v>3565.3684046638605</v>
      </c>
      <c r="Q3056" s="215">
        <f>IF(P3056="-",0,P3056/(1+'General inputs'!$H$30)^'MP Calculations'!$C$40)</f>
        <v>7919.7136380870388</v>
      </c>
    </row>
    <row r="3057" spans="3:17">
      <c r="C3057" s="159"/>
      <c r="D3057" s="165" t="s">
        <v>278</v>
      </c>
      <c r="E3057" s="162">
        <v>34561</v>
      </c>
      <c r="F3057" s="166" t="str">
        <f t="shared" si="147"/>
        <v>Date check - OK</v>
      </c>
      <c r="G3057" s="68"/>
      <c r="H3057" s="162" t="s">
        <v>279</v>
      </c>
      <c r="I3057" s="173">
        <v>150735.53351548137</v>
      </c>
      <c r="J3057" s="168">
        <f>IFERROR(MIN('MP Calculations'!$E$30/I3057,1),"-")</f>
        <v>0.24630200300931615</v>
      </c>
      <c r="K3057" s="12"/>
      <c r="L3057" s="159">
        <v>72.116100000000003</v>
      </c>
      <c r="M3057" s="187" t="s">
        <v>280</v>
      </c>
      <c r="N3057" s="272">
        <v>192.78728599999999</v>
      </c>
      <c r="O3057" s="186">
        <f t="shared" si="148"/>
        <v>13903.067195904599</v>
      </c>
      <c r="P3057" s="186">
        <f t="shared" si="149"/>
        <v>3424.3532983244195</v>
      </c>
      <c r="Q3057" s="215">
        <f>IF(P3057="-",0,P3057/(1+'General inputs'!$H$30)^'MP Calculations'!$C$40)</f>
        <v>7606.4783327559317</v>
      </c>
    </row>
    <row r="3058" spans="3:17">
      <c r="C3058" s="159"/>
      <c r="D3058" s="165" t="s">
        <v>278</v>
      </c>
      <c r="E3058" s="162">
        <v>34561</v>
      </c>
      <c r="F3058" s="166" t="str">
        <f t="shared" si="147"/>
        <v>Date check - OK</v>
      </c>
      <c r="G3058" s="68"/>
      <c r="H3058" s="162" t="s">
        <v>279</v>
      </c>
      <c r="I3058" s="173">
        <v>150735.53351548137</v>
      </c>
      <c r="J3058" s="168">
        <f>IFERROR(MIN('MP Calculations'!$E$30/I3058,1),"-")</f>
        <v>0.24630200300931615</v>
      </c>
      <c r="K3058" s="12"/>
      <c r="L3058" s="159">
        <v>71.884469999999993</v>
      </c>
      <c r="M3058" s="187" t="s">
        <v>280</v>
      </c>
      <c r="N3058" s="272">
        <v>192.78728599999999</v>
      </c>
      <c r="O3058" s="186">
        <f t="shared" si="148"/>
        <v>13858.411876848419</v>
      </c>
      <c r="P3058" s="186">
        <f t="shared" si="149"/>
        <v>3413.3546037958617</v>
      </c>
      <c r="Q3058" s="215">
        <f>IF(P3058="-",0,P3058/(1+'General inputs'!$H$30)^'MP Calculations'!$C$40)</f>
        <v>7582.047053524022</v>
      </c>
    </row>
    <row r="3059" spans="3:17">
      <c r="C3059" s="159"/>
      <c r="D3059" s="165" t="s">
        <v>278</v>
      </c>
      <c r="E3059" s="162">
        <v>34561</v>
      </c>
      <c r="F3059" s="166" t="str">
        <f t="shared" si="147"/>
        <v>Date check - OK</v>
      </c>
      <c r="G3059" s="68"/>
      <c r="H3059" s="162" t="s">
        <v>279</v>
      </c>
      <c r="I3059" s="173">
        <v>150735.53351548137</v>
      </c>
      <c r="J3059" s="168">
        <f>IFERROR(MIN('MP Calculations'!$E$30/I3059,1),"-")</f>
        <v>0.24630200300931615</v>
      </c>
      <c r="K3059" s="12"/>
      <c r="L3059" s="159">
        <v>73.783828</v>
      </c>
      <c r="M3059" s="187" t="s">
        <v>280</v>
      </c>
      <c r="N3059" s="272">
        <v>192.78728599999999</v>
      </c>
      <c r="O3059" s="186">
        <f t="shared" si="148"/>
        <v>14224.583950810807</v>
      </c>
      <c r="P3059" s="186">
        <f t="shared" si="149"/>
        <v>3503.5435190588737</v>
      </c>
      <c r="Q3059" s="215">
        <f>IF(P3059="-",0,P3059/(1+'General inputs'!$H$30)^'MP Calculations'!$C$40)</f>
        <v>7782.382699422049</v>
      </c>
    </row>
    <row r="3060" spans="3:17">
      <c r="C3060" s="159"/>
      <c r="D3060" s="165" t="s">
        <v>278</v>
      </c>
      <c r="E3060" s="162">
        <v>34561</v>
      </c>
      <c r="F3060" s="166" t="str">
        <f t="shared" si="147"/>
        <v>Date check - OK</v>
      </c>
      <c r="G3060" s="68"/>
      <c r="H3060" s="162" t="s">
        <v>279</v>
      </c>
      <c r="I3060" s="173">
        <v>150735.53351548137</v>
      </c>
      <c r="J3060" s="168">
        <f>IFERROR(MIN('MP Calculations'!$E$30/I3060,1),"-")</f>
        <v>0.24630200300931615</v>
      </c>
      <c r="K3060" s="12"/>
      <c r="L3060" s="159">
        <v>71.184010000000001</v>
      </c>
      <c r="M3060" s="187" t="s">
        <v>280</v>
      </c>
      <c r="N3060" s="272">
        <v>192.78728599999999</v>
      </c>
      <c r="O3060" s="186">
        <f t="shared" si="148"/>
        <v>13723.372094496859</v>
      </c>
      <c r="P3060" s="186">
        <f t="shared" si="149"/>
        <v>3380.0940349167308</v>
      </c>
      <c r="Q3060" s="215">
        <f>IF(P3060="-",0,P3060/(1+'General inputs'!$H$30)^'MP Calculations'!$C$40)</f>
        <v>7508.1657175537994</v>
      </c>
    </row>
    <row r="3061" spans="3:17">
      <c r="C3061" s="159"/>
      <c r="D3061" s="165" t="s">
        <v>278</v>
      </c>
      <c r="E3061" s="162">
        <v>34561</v>
      </c>
      <c r="F3061" s="166" t="str">
        <f t="shared" si="147"/>
        <v>Date check - OK</v>
      </c>
      <c r="G3061" s="68"/>
      <c r="H3061" s="162" t="s">
        <v>279</v>
      </c>
      <c r="I3061" s="173">
        <v>150735.53351548137</v>
      </c>
      <c r="J3061" s="168">
        <f>IFERROR(MIN('MP Calculations'!$E$30/I3061,1),"-")</f>
        <v>0.24630200300931615</v>
      </c>
      <c r="K3061" s="12"/>
      <c r="L3061" s="159">
        <v>59.358871000000001</v>
      </c>
      <c r="M3061" s="187" t="s">
        <v>280</v>
      </c>
      <c r="N3061" s="272">
        <v>192.78728599999999</v>
      </c>
      <c r="O3061" s="186">
        <f t="shared" si="148"/>
        <v>11443.635640114106</v>
      </c>
      <c r="P3061" s="186">
        <f t="shared" si="149"/>
        <v>2818.5903798689019</v>
      </c>
      <c r="Q3061" s="215">
        <f>IF(P3061="-",0,P3061/(1+'General inputs'!$H$30)^'MP Calculations'!$C$40)</f>
        <v>6260.9038220086004</v>
      </c>
    </row>
    <row r="3062" spans="3:17">
      <c r="C3062" s="159"/>
      <c r="D3062" s="165" t="s">
        <v>278</v>
      </c>
      <c r="E3062" s="162">
        <v>34561</v>
      </c>
      <c r="F3062" s="166" t="str">
        <f t="shared" si="147"/>
        <v>Date check - OK</v>
      </c>
      <c r="G3062" s="68"/>
      <c r="H3062" s="162" t="s">
        <v>279</v>
      </c>
      <c r="I3062" s="173">
        <v>150735.53351548137</v>
      </c>
      <c r="J3062" s="168">
        <f>IFERROR(MIN('MP Calculations'!$E$30/I3062,1),"-")</f>
        <v>0.24630200300931615</v>
      </c>
      <c r="K3062" s="12"/>
      <c r="L3062" s="159">
        <v>59.733128000000001</v>
      </c>
      <c r="M3062" s="187" t="s">
        <v>280</v>
      </c>
      <c r="N3062" s="272">
        <v>192.78728599999999</v>
      </c>
      <c r="O3062" s="186">
        <f t="shared" si="148"/>
        <v>11515.787631410607</v>
      </c>
      <c r="P3062" s="186">
        <f t="shared" si="149"/>
        <v>2836.3615598463412</v>
      </c>
      <c r="Q3062" s="215">
        <f>IF(P3062="-",0,P3062/(1+'General inputs'!$H$30)^'MP Calculations'!$C$40)</f>
        <v>6300.3787487084946</v>
      </c>
    </row>
    <row r="3063" spans="3:17">
      <c r="C3063" s="159"/>
      <c r="D3063" s="165" t="s">
        <v>278</v>
      </c>
      <c r="E3063" s="162">
        <v>34561</v>
      </c>
      <c r="F3063" s="166" t="str">
        <f t="shared" si="147"/>
        <v>Date check - OK</v>
      </c>
      <c r="G3063" s="68"/>
      <c r="H3063" s="162" t="s">
        <v>279</v>
      </c>
      <c r="I3063" s="173">
        <v>150735.53351548137</v>
      </c>
      <c r="J3063" s="168">
        <f>IFERROR(MIN('MP Calculations'!$E$30/I3063,1),"-")</f>
        <v>0.24630200300931615</v>
      </c>
      <c r="K3063" s="12"/>
      <c r="L3063" s="159">
        <v>0.99901799999999996</v>
      </c>
      <c r="M3063" s="187" t="s">
        <v>280</v>
      </c>
      <c r="N3063" s="272">
        <v>192.78728599999999</v>
      </c>
      <c r="O3063" s="186">
        <f t="shared" si="148"/>
        <v>192.59796888514799</v>
      </c>
      <c r="P3063" s="186">
        <f t="shared" si="149"/>
        <v>47.437265511937902</v>
      </c>
      <c r="Q3063" s="215">
        <f>IF(P3063="-",0,P3063/(1+'General inputs'!$H$30)^'MP Calculations'!$C$40)</f>
        <v>105.37187633597998</v>
      </c>
    </row>
    <row r="3064" spans="3:17">
      <c r="C3064" s="159"/>
      <c r="D3064" s="165" t="s">
        <v>278</v>
      </c>
      <c r="E3064" s="162">
        <v>34561</v>
      </c>
      <c r="F3064" s="166" t="str">
        <f t="shared" si="147"/>
        <v>Date check - OK</v>
      </c>
      <c r="G3064" s="68"/>
      <c r="H3064" s="162" t="s">
        <v>279</v>
      </c>
      <c r="I3064" s="173">
        <v>150735.53351548137</v>
      </c>
      <c r="J3064" s="168">
        <f>IFERROR(MIN('MP Calculations'!$E$30/I3064,1),"-")</f>
        <v>0.24630200300931615</v>
      </c>
      <c r="K3064" s="12"/>
      <c r="L3064" s="159">
        <v>70.795985999999999</v>
      </c>
      <c r="M3064" s="187" t="s">
        <v>280</v>
      </c>
      <c r="N3064" s="272">
        <v>192.78728599999999</v>
      </c>
      <c r="O3064" s="186">
        <f t="shared" si="148"/>
        <v>13648.566000633995</v>
      </c>
      <c r="P3064" s="186">
        <f t="shared" si="149"/>
        <v>3361.6691441610042</v>
      </c>
      <c r="Q3064" s="215">
        <f>IF(P3064="-",0,P3064/(1+'General inputs'!$H$30)^'MP Calculations'!$C$40)</f>
        <v>7467.2387102892726</v>
      </c>
    </row>
    <row r="3065" spans="3:17">
      <c r="C3065" s="159"/>
      <c r="D3065" s="165" t="s">
        <v>278</v>
      </c>
      <c r="E3065" s="162">
        <v>34561</v>
      </c>
      <c r="F3065" s="166" t="str">
        <f t="shared" si="147"/>
        <v>Date check - OK</v>
      </c>
      <c r="G3065" s="68"/>
      <c r="H3065" s="162" t="s">
        <v>279</v>
      </c>
      <c r="I3065" s="173">
        <v>150735.53351548137</v>
      </c>
      <c r="J3065" s="168">
        <f>IFERROR(MIN('MP Calculations'!$E$30/I3065,1),"-")</f>
        <v>0.24630200300931615</v>
      </c>
      <c r="K3065" s="12"/>
      <c r="L3065" s="159">
        <v>69.062830000000005</v>
      </c>
      <c r="M3065" s="187" t="s">
        <v>280</v>
      </c>
      <c r="N3065" s="272">
        <v>192.78728599999999</v>
      </c>
      <c r="O3065" s="186">
        <f t="shared" si="148"/>
        <v>13314.435559179381</v>
      </c>
      <c r="P3065" s="186">
        <f t="shared" si="149"/>
        <v>3279.3721471643457</v>
      </c>
      <c r="Q3065" s="215">
        <f>IF(P3065="-",0,P3065/(1+'General inputs'!$H$30)^'MP Calculations'!$C$40)</f>
        <v>7284.4332956691551</v>
      </c>
    </row>
    <row r="3066" spans="3:17">
      <c r="C3066" s="159"/>
      <c r="D3066" s="165" t="s">
        <v>278</v>
      </c>
      <c r="E3066" s="162">
        <v>34561</v>
      </c>
      <c r="F3066" s="166" t="str">
        <f t="shared" si="147"/>
        <v>Date check - OK</v>
      </c>
      <c r="G3066" s="68"/>
      <c r="H3066" s="162" t="s">
        <v>279</v>
      </c>
      <c r="I3066" s="173">
        <v>150735.53351548137</v>
      </c>
      <c r="J3066" s="168">
        <f>IFERROR(MIN('MP Calculations'!$E$30/I3066,1),"-")</f>
        <v>0.24630200300931615</v>
      </c>
      <c r="K3066" s="12"/>
      <c r="L3066" s="159">
        <v>70.785397000000003</v>
      </c>
      <c r="M3066" s="187" t="s">
        <v>280</v>
      </c>
      <c r="N3066" s="272">
        <v>192.78728599999999</v>
      </c>
      <c r="O3066" s="186">
        <f t="shared" si="148"/>
        <v>13646.524576062542</v>
      </c>
      <c r="P3066" s="186">
        <f t="shared" si="149"/>
        <v>3361.166337200063</v>
      </c>
      <c r="Q3066" s="215">
        <f>IF(P3066="-",0,P3066/(1+'General inputs'!$H$30)^'MP Calculations'!$C$40)</f>
        <v>7466.1218307150102</v>
      </c>
    </row>
    <row r="3067" spans="3:17">
      <c r="C3067" s="159"/>
      <c r="D3067" s="165" t="s">
        <v>278</v>
      </c>
      <c r="E3067" s="162">
        <v>34561</v>
      </c>
      <c r="F3067" s="166" t="str">
        <f t="shared" si="147"/>
        <v>Date check - OK</v>
      </c>
      <c r="G3067" s="68"/>
      <c r="H3067" s="162" t="s">
        <v>279</v>
      </c>
      <c r="I3067" s="173">
        <v>150735.53351548137</v>
      </c>
      <c r="J3067" s="168">
        <f>IFERROR(MIN('MP Calculations'!$E$30/I3067,1),"-")</f>
        <v>0.24630200300931615</v>
      </c>
      <c r="K3067" s="12"/>
      <c r="L3067" s="159">
        <v>5.4967920000000001</v>
      </c>
      <c r="M3067" s="187" t="s">
        <v>280</v>
      </c>
      <c r="N3067" s="272">
        <v>192.78728599999999</v>
      </c>
      <c r="O3067" s="186">
        <f t="shared" si="148"/>
        <v>1059.711611386512</v>
      </c>
      <c r="P3067" s="186">
        <f t="shared" si="149"/>
        <v>261.00909249672793</v>
      </c>
      <c r="Q3067" s="215">
        <f>IF(P3067="-",0,P3067/(1+'General inputs'!$H$30)^'MP Calculations'!$C$40)</f>
        <v>579.77662751682556</v>
      </c>
    </row>
    <row r="3068" spans="3:17">
      <c r="C3068" s="159"/>
      <c r="D3068" s="165" t="s">
        <v>278</v>
      </c>
      <c r="E3068" s="162">
        <v>34661</v>
      </c>
      <c r="F3068" s="166" t="str">
        <f t="shared" si="147"/>
        <v>Date check - OK</v>
      </c>
      <c r="G3068" s="68"/>
      <c r="H3068" s="162" t="s">
        <v>279</v>
      </c>
      <c r="I3068" s="173">
        <v>150735.53351548137</v>
      </c>
      <c r="J3068" s="168">
        <f>IFERROR(MIN('MP Calculations'!$E$30/I3068,1),"-")</f>
        <v>0.24630200300931615</v>
      </c>
      <c r="K3068" s="12"/>
      <c r="L3068" s="159">
        <v>15.552432</v>
      </c>
      <c r="M3068" s="187" t="s">
        <v>280</v>
      </c>
      <c r="N3068" s="272">
        <v>192.78728599999999</v>
      </c>
      <c r="O3068" s="186">
        <f t="shared" si="148"/>
        <v>2998.311155979552</v>
      </c>
      <c r="P3068" s="186">
        <f t="shared" si="149"/>
        <v>738.49004336294183</v>
      </c>
      <c r="Q3068" s="215">
        <f>IF(P3068="-",0,P3068/(1+'General inputs'!$H$30)^'MP Calculations'!$C$40)</f>
        <v>1640.3998140451301</v>
      </c>
    </row>
    <row r="3069" spans="3:17">
      <c r="C3069" s="159"/>
      <c r="D3069" s="165" t="s">
        <v>281</v>
      </c>
      <c r="E3069" s="162">
        <v>34690</v>
      </c>
      <c r="F3069" s="166" t="str">
        <f t="shared" si="147"/>
        <v>Date check - OK</v>
      </c>
      <c r="G3069" s="68"/>
      <c r="H3069" s="162" t="s">
        <v>279</v>
      </c>
      <c r="I3069" s="173">
        <v>150735.53351548137</v>
      </c>
      <c r="J3069" s="168">
        <f>IFERROR(MIN('MP Calculations'!$E$30/I3069,1),"-")</f>
        <v>0.24630200300931615</v>
      </c>
      <c r="K3069" s="12"/>
      <c r="L3069" s="159">
        <v>5.4995130000000003</v>
      </c>
      <c r="M3069" s="187" t="s">
        <v>280</v>
      </c>
      <c r="N3069" s="272">
        <v>421.28581700000001</v>
      </c>
      <c r="O3069" s="186">
        <f t="shared" si="148"/>
        <v>2316.8668273071212</v>
      </c>
      <c r="P3069" s="186">
        <f t="shared" si="149"/>
        <v>570.64894027158334</v>
      </c>
      <c r="Q3069" s="215">
        <f>IF(P3069="-",0,P3069/(1+'General inputs'!$H$30)^'MP Calculations'!$C$40)</f>
        <v>1267.5762170655285</v>
      </c>
    </row>
    <row r="3070" spans="3:17">
      <c r="C3070" s="159"/>
      <c r="D3070" s="165" t="s">
        <v>278</v>
      </c>
      <c r="E3070" s="162">
        <v>34691</v>
      </c>
      <c r="F3070" s="166" t="str">
        <f t="shared" si="147"/>
        <v>Date check - OK</v>
      </c>
      <c r="G3070" s="68"/>
      <c r="H3070" s="162" t="s">
        <v>279</v>
      </c>
      <c r="I3070" s="173">
        <v>150735.53351548137</v>
      </c>
      <c r="J3070" s="168">
        <f>IFERROR(MIN('MP Calculations'!$E$30/I3070,1),"-")</f>
        <v>0.24630200300931615</v>
      </c>
      <c r="K3070" s="12"/>
      <c r="L3070" s="159">
        <v>1.518546</v>
      </c>
      <c r="M3070" s="187" t="s">
        <v>280</v>
      </c>
      <c r="N3070" s="272">
        <v>192.78728599999999</v>
      </c>
      <c r="O3070" s="186">
        <f t="shared" si="148"/>
        <v>292.756362006156</v>
      </c>
      <c r="P3070" s="186">
        <f t="shared" si="149"/>
        <v>72.106478355836686</v>
      </c>
      <c r="Q3070" s="215">
        <f>IF(P3070="-",0,P3070/(1+'General inputs'!$H$30)^'MP Calculations'!$C$40)</f>
        <v>160.16932760220243</v>
      </c>
    </row>
    <row r="3071" spans="3:17">
      <c r="C3071" s="159"/>
      <c r="D3071" s="165" t="s">
        <v>281</v>
      </c>
      <c r="E3071" s="162">
        <v>34713</v>
      </c>
      <c r="F3071" s="166" t="str">
        <f t="shared" si="147"/>
        <v>Date check - OK</v>
      </c>
      <c r="G3071" s="68"/>
      <c r="H3071" s="162" t="s">
        <v>279</v>
      </c>
      <c r="I3071" s="173">
        <v>150735.53351548137</v>
      </c>
      <c r="J3071" s="168">
        <f>IFERROR(MIN('MP Calculations'!$E$30/I3071,1),"-")</f>
        <v>0.24630200300931615</v>
      </c>
      <c r="K3071" s="12"/>
      <c r="L3071" s="159">
        <v>1.4057740000000001</v>
      </c>
      <c r="M3071" s="187" t="s">
        <v>280</v>
      </c>
      <c r="N3071" s="272">
        <v>421.28581700000001</v>
      </c>
      <c r="O3071" s="186">
        <f t="shared" si="148"/>
        <v>592.23264810735805</v>
      </c>
      <c r="P3071" s="186">
        <f t="shared" si="149"/>
        <v>145.86808747635376</v>
      </c>
      <c r="Q3071" s="215">
        <f>IF(P3071="-",0,P3071/(1+'General inputs'!$H$30)^'MP Calculations'!$C$40)</f>
        <v>324.01517897477032</v>
      </c>
    </row>
    <row r="3072" spans="3:17">
      <c r="C3072" s="159"/>
      <c r="D3072" s="165" t="s">
        <v>281</v>
      </c>
      <c r="E3072" s="162">
        <v>34713</v>
      </c>
      <c r="F3072" s="166" t="str">
        <f t="shared" si="147"/>
        <v>Date check - OK</v>
      </c>
      <c r="G3072" s="68"/>
      <c r="H3072" s="162" t="s">
        <v>279</v>
      </c>
      <c r="I3072" s="173">
        <v>150735.53351548137</v>
      </c>
      <c r="J3072" s="168">
        <f>IFERROR(MIN('MP Calculations'!$E$30/I3072,1),"-")</f>
        <v>0.24630200300931615</v>
      </c>
      <c r="K3072" s="12"/>
      <c r="L3072" s="159">
        <v>0.69779400000000003</v>
      </c>
      <c r="M3072" s="187" t="s">
        <v>280</v>
      </c>
      <c r="N3072" s="272">
        <v>421.28581700000001</v>
      </c>
      <c r="O3072" s="186">
        <f t="shared" si="148"/>
        <v>293.97071538769802</v>
      </c>
      <c r="P3072" s="186">
        <f t="shared" si="149"/>
        <v>72.405576026071614</v>
      </c>
      <c r="Q3072" s="215">
        <f>IF(P3072="-",0,P3072/(1+'General inputs'!$H$30)^'MP Calculations'!$C$40)</f>
        <v>160.83370996868692</v>
      </c>
    </row>
    <row r="3073" spans="3:17">
      <c r="C3073" s="159"/>
      <c r="D3073" s="165" t="s">
        <v>281</v>
      </c>
      <c r="E3073" s="162">
        <v>34713</v>
      </c>
      <c r="F3073" s="166" t="str">
        <f t="shared" si="147"/>
        <v>Date check - OK</v>
      </c>
      <c r="G3073" s="68"/>
      <c r="H3073" s="162" t="s">
        <v>279</v>
      </c>
      <c r="I3073" s="173">
        <v>150735.53351548137</v>
      </c>
      <c r="J3073" s="168">
        <f>IFERROR(MIN('MP Calculations'!$E$30/I3073,1),"-")</f>
        <v>0.24630200300931615</v>
      </c>
      <c r="K3073" s="12"/>
      <c r="L3073" s="159">
        <v>3.396058</v>
      </c>
      <c r="M3073" s="187" t="s">
        <v>280</v>
      </c>
      <c r="N3073" s="272">
        <v>421.28581700000001</v>
      </c>
      <c r="O3073" s="186">
        <f t="shared" si="148"/>
        <v>1430.711069109386</v>
      </c>
      <c r="P3073" s="186">
        <f t="shared" si="149"/>
        <v>352.38700204924191</v>
      </c>
      <c r="Q3073" s="215">
        <f>IF(P3073="-",0,P3073/(1+'General inputs'!$H$30)^'MP Calculations'!$C$40)</f>
        <v>782.75337335780898</v>
      </c>
    </row>
    <row r="3074" spans="3:17">
      <c r="C3074" s="159"/>
      <c r="D3074" s="165" t="s">
        <v>352</v>
      </c>
      <c r="E3074" s="162">
        <v>34758</v>
      </c>
      <c r="F3074" s="166" t="str">
        <f t="shared" ref="F3074:F3101" si="150">IF(E3074="","-",IF(OR(E3074&lt;$E$15,E3074&gt;$E$16),"ERROR - date outside of range","Date check - OK"))</f>
        <v>Date check - OK</v>
      </c>
      <c r="G3074" s="68"/>
      <c r="H3074" s="162" t="s">
        <v>279</v>
      </c>
      <c r="I3074" s="173">
        <v>150735.53351548137</v>
      </c>
      <c r="J3074" s="168">
        <f>IFERROR(MIN('MP Calculations'!$E$30/I3074,1),"-")</f>
        <v>0.24630200300931615</v>
      </c>
      <c r="K3074" s="12"/>
      <c r="L3074" s="159">
        <v>1</v>
      </c>
      <c r="M3074" s="187" t="s">
        <v>284</v>
      </c>
      <c r="N3074" s="272">
        <v>133869.44</v>
      </c>
      <c r="O3074" s="186">
        <f t="shared" ref="O3074:O3101" si="151">IF(N3074="","-",L3074*N3074)</f>
        <v>133869.44</v>
      </c>
      <c r="P3074" s="186">
        <f t="shared" ref="P3074:P3101" si="152">IF(O3074="-","-",IF(OR(E3074&lt;$E$15,E3074&gt;$E$16),0,O3074*J3074))</f>
        <v>32972.311213735469</v>
      </c>
      <c r="Q3074" s="215">
        <f>IF(P3074="-",0,P3074/(1+'General inputs'!$H$30)^'MP Calculations'!$C$40)</f>
        <v>73241.032387308151</v>
      </c>
    </row>
    <row r="3075" spans="3:17">
      <c r="C3075" s="159"/>
      <c r="D3075" s="165" t="s">
        <v>278</v>
      </c>
      <c r="E3075" s="162">
        <v>34851</v>
      </c>
      <c r="F3075" s="166" t="str">
        <f t="shared" si="150"/>
        <v>Date check - OK</v>
      </c>
      <c r="G3075" s="68"/>
      <c r="H3075" s="162" t="s">
        <v>279</v>
      </c>
      <c r="I3075" s="173">
        <v>150735.53351548137</v>
      </c>
      <c r="J3075" s="168">
        <f>IFERROR(MIN('MP Calculations'!$E$30/I3075,1),"-")</f>
        <v>0.24630200300931615</v>
      </c>
      <c r="K3075" s="12"/>
      <c r="L3075" s="159">
        <v>1.9454610000000001</v>
      </c>
      <c r="M3075" s="187" t="s">
        <v>280</v>
      </c>
      <c r="N3075" s="272">
        <v>192.78728599999999</v>
      </c>
      <c r="O3075" s="186">
        <f t="shared" si="151"/>
        <v>375.06014620884599</v>
      </c>
      <c r="P3075" s="186">
        <f t="shared" si="152"/>
        <v>92.378065260205744</v>
      </c>
      <c r="Q3075" s="215">
        <f>IF(P3075="-",0,P3075/(1+'General inputs'!$H$30)^'MP Calculations'!$C$40)</f>
        <v>205.19838071833735</v>
      </c>
    </row>
    <row r="3076" spans="3:17">
      <c r="C3076" s="159"/>
      <c r="D3076" s="165" t="s">
        <v>289</v>
      </c>
      <c r="E3076" s="162">
        <v>34851</v>
      </c>
      <c r="F3076" s="166" t="str">
        <f t="shared" si="150"/>
        <v>Date check - OK</v>
      </c>
      <c r="G3076" s="68"/>
      <c r="H3076" s="162" t="s">
        <v>279</v>
      </c>
      <c r="I3076" s="173">
        <v>150735.53351548137</v>
      </c>
      <c r="J3076" s="168">
        <f>IFERROR(MIN('MP Calculations'!$E$30/I3076,1),"-")</f>
        <v>0.24630200300931615</v>
      </c>
      <c r="K3076" s="12"/>
      <c r="L3076" s="159">
        <v>0.99962399999999996</v>
      </c>
      <c r="M3076" s="187" t="s">
        <v>280</v>
      </c>
      <c r="N3076" s="272">
        <v>315.45229399999999</v>
      </c>
      <c r="O3076" s="186">
        <f t="shared" si="151"/>
        <v>315.33368393745599</v>
      </c>
      <c r="P3076" s="186">
        <f t="shared" si="152"/>
        <v>77.667317970102033</v>
      </c>
      <c r="Q3076" s="215">
        <f>IF(P3076="-",0,P3076/(1+'General inputs'!$H$30)^'MP Calculations'!$C$40)</f>
        <v>172.521559499109</v>
      </c>
    </row>
    <row r="3077" spans="3:17">
      <c r="C3077" s="159"/>
      <c r="D3077" s="165" t="s">
        <v>289</v>
      </c>
      <c r="E3077" s="162">
        <v>34851</v>
      </c>
      <c r="F3077" s="166" t="str">
        <f t="shared" si="150"/>
        <v>Date check - OK</v>
      </c>
      <c r="G3077" s="68"/>
      <c r="H3077" s="162" t="s">
        <v>279</v>
      </c>
      <c r="I3077" s="173">
        <v>150735.53351548137</v>
      </c>
      <c r="J3077" s="168">
        <f>IFERROR(MIN('MP Calculations'!$E$30/I3077,1),"-")</f>
        <v>0.24630200300931615</v>
      </c>
      <c r="K3077" s="12"/>
      <c r="L3077" s="159">
        <v>15.911985</v>
      </c>
      <c r="M3077" s="187" t="s">
        <v>280</v>
      </c>
      <c r="N3077" s="272">
        <v>315.45229399999999</v>
      </c>
      <c r="O3077" s="186">
        <f t="shared" si="151"/>
        <v>5019.4721703435898</v>
      </c>
      <c r="P3077" s="186">
        <f t="shared" si="152"/>
        <v>1236.3060496051455</v>
      </c>
      <c r="Q3077" s="215">
        <f>IF(P3077="-",0,P3077/(1+'General inputs'!$H$30)^'MP Calculations'!$C$40)</f>
        <v>2746.1930355077811</v>
      </c>
    </row>
    <row r="3078" spans="3:17">
      <c r="C3078" s="159"/>
      <c r="D3078" s="165" t="s">
        <v>289</v>
      </c>
      <c r="E3078" s="162">
        <v>34851</v>
      </c>
      <c r="F3078" s="166" t="str">
        <f t="shared" si="150"/>
        <v>Date check - OK</v>
      </c>
      <c r="G3078" s="68"/>
      <c r="H3078" s="162" t="s">
        <v>279</v>
      </c>
      <c r="I3078" s="173">
        <v>150735.53351548137</v>
      </c>
      <c r="J3078" s="168">
        <f>IFERROR(MIN('MP Calculations'!$E$30/I3078,1),"-")</f>
        <v>0.24630200300931615</v>
      </c>
      <c r="K3078" s="12"/>
      <c r="L3078" s="159">
        <v>5.4250259999999999</v>
      </c>
      <c r="M3078" s="187" t="s">
        <v>280</v>
      </c>
      <c r="N3078" s="272">
        <v>315.45229399999999</v>
      </c>
      <c r="O3078" s="186">
        <f t="shared" si="151"/>
        <v>1711.336896709644</v>
      </c>
      <c r="P3078" s="186">
        <f t="shared" si="152"/>
        <v>421.50570548333246</v>
      </c>
      <c r="Q3078" s="215">
        <f>IF(P3078="-",0,P3078/(1+'General inputs'!$H$30)^'MP Calculations'!$C$40)</f>
        <v>936.28598937521838</v>
      </c>
    </row>
    <row r="3079" spans="3:17">
      <c r="C3079" s="159"/>
      <c r="D3079" s="165" t="s">
        <v>289</v>
      </c>
      <c r="E3079" s="162">
        <v>34851</v>
      </c>
      <c r="F3079" s="166" t="str">
        <f t="shared" si="150"/>
        <v>Date check - OK</v>
      </c>
      <c r="G3079" s="68"/>
      <c r="H3079" s="162" t="s">
        <v>279</v>
      </c>
      <c r="I3079" s="173">
        <v>150735.53351548137</v>
      </c>
      <c r="J3079" s="168">
        <f>IFERROR(MIN('MP Calculations'!$E$30/I3079,1),"-")</f>
        <v>0.24630200300931615</v>
      </c>
      <c r="K3079" s="12"/>
      <c r="L3079" s="159">
        <v>5.9995000000000003</v>
      </c>
      <c r="M3079" s="187" t="s">
        <v>280</v>
      </c>
      <c r="N3079" s="272">
        <v>315.45229399999999</v>
      </c>
      <c r="O3079" s="186">
        <f t="shared" si="151"/>
        <v>1892.5560378530001</v>
      </c>
      <c r="P3079" s="186">
        <f t="shared" si="152"/>
        <v>466.14034293056909</v>
      </c>
      <c r="Q3079" s="215">
        <f>IF(P3079="-",0,P3079/(1+'General inputs'!$H$30)^'MP Calculations'!$C$40)</f>
        <v>1035.4324188043752</v>
      </c>
    </row>
    <row r="3080" spans="3:17">
      <c r="C3080" s="159"/>
      <c r="D3080" s="165" t="s">
        <v>289</v>
      </c>
      <c r="E3080" s="162">
        <v>34851</v>
      </c>
      <c r="F3080" s="166" t="str">
        <f t="shared" si="150"/>
        <v>Date check - OK</v>
      </c>
      <c r="G3080" s="68"/>
      <c r="H3080" s="162" t="s">
        <v>279</v>
      </c>
      <c r="I3080" s="173">
        <v>150735.53351548137</v>
      </c>
      <c r="J3080" s="168">
        <f>IFERROR(MIN('MP Calculations'!$E$30/I3080,1),"-")</f>
        <v>0.24630200300931615</v>
      </c>
      <c r="K3080" s="12"/>
      <c r="L3080" s="159">
        <v>4.0988569999999998</v>
      </c>
      <c r="M3080" s="187" t="s">
        <v>280</v>
      </c>
      <c r="N3080" s="272">
        <v>315.45229399999999</v>
      </c>
      <c r="O3080" s="186">
        <f t="shared" si="151"/>
        <v>1292.9938434279579</v>
      </c>
      <c r="P3080" s="186">
        <f t="shared" si="152"/>
        <v>318.46697351502013</v>
      </c>
      <c r="Q3080" s="215">
        <f>IF(P3080="-",0,P3080/(1+'General inputs'!$H$30)^'MP Calculations'!$C$40)</f>
        <v>707.40718690611618</v>
      </c>
    </row>
    <row r="3081" spans="3:17">
      <c r="C3081" s="159"/>
      <c r="D3081" s="165" t="s">
        <v>289</v>
      </c>
      <c r="E3081" s="162">
        <v>34851</v>
      </c>
      <c r="F3081" s="166" t="str">
        <f t="shared" si="150"/>
        <v>Date check - OK</v>
      </c>
      <c r="G3081" s="68"/>
      <c r="H3081" s="162" t="s">
        <v>279</v>
      </c>
      <c r="I3081" s="173">
        <v>150735.53351548137</v>
      </c>
      <c r="J3081" s="168">
        <f>IFERROR(MIN('MP Calculations'!$E$30/I3081,1),"-")</f>
        <v>0.24630200300931615</v>
      </c>
      <c r="K3081" s="12"/>
      <c r="L3081" s="159">
        <v>33.779412999999998</v>
      </c>
      <c r="M3081" s="187" t="s">
        <v>280</v>
      </c>
      <c r="N3081" s="272">
        <v>315.45229399999999</v>
      </c>
      <c r="O3081" s="186">
        <f t="shared" si="151"/>
        <v>10655.793320823421</v>
      </c>
      <c r="P3081" s="186">
        <f t="shared" si="152"/>
        <v>2624.543238572101</v>
      </c>
      <c r="Q3081" s="215">
        <f>IF(P3081="-",0,P3081/(1+'General inputs'!$H$30)^'MP Calculations'!$C$40)</f>
        <v>5829.869040483698</v>
      </c>
    </row>
    <row r="3082" spans="3:17">
      <c r="C3082" s="159"/>
      <c r="D3082" s="165" t="s">
        <v>289</v>
      </c>
      <c r="E3082" s="162">
        <v>34851</v>
      </c>
      <c r="F3082" s="166" t="str">
        <f t="shared" si="150"/>
        <v>Date check - OK</v>
      </c>
      <c r="G3082" s="68"/>
      <c r="H3082" s="162" t="s">
        <v>279</v>
      </c>
      <c r="I3082" s="173">
        <v>150735.53351548137</v>
      </c>
      <c r="J3082" s="168">
        <f>IFERROR(MIN('MP Calculations'!$E$30/I3082,1),"-")</f>
        <v>0.24630200300931615</v>
      </c>
      <c r="K3082" s="12"/>
      <c r="L3082" s="159">
        <v>34.689194999999998</v>
      </c>
      <c r="M3082" s="187" t="s">
        <v>280</v>
      </c>
      <c r="N3082" s="272">
        <v>315.45229399999999</v>
      </c>
      <c r="O3082" s="186">
        <f t="shared" si="151"/>
        <v>10942.78613976333</v>
      </c>
      <c r="P3082" s="186">
        <f t="shared" si="152"/>
        <v>2695.2301447262907</v>
      </c>
      <c r="Q3082" s="215">
        <f>IF(P3082="-",0,P3082/(1+'General inputs'!$H$30)^'MP Calculations'!$C$40)</f>
        <v>5986.8850879617685</v>
      </c>
    </row>
    <row r="3083" spans="3:17">
      <c r="C3083" s="159"/>
      <c r="D3083" s="165" t="s">
        <v>278</v>
      </c>
      <c r="E3083" s="162">
        <v>34851</v>
      </c>
      <c r="F3083" s="166" t="str">
        <f t="shared" si="150"/>
        <v>Date check - OK</v>
      </c>
      <c r="G3083" s="68"/>
      <c r="H3083" s="162" t="s">
        <v>279</v>
      </c>
      <c r="I3083" s="173">
        <v>150735.53351548137</v>
      </c>
      <c r="J3083" s="168">
        <f>IFERROR(MIN('MP Calculations'!$E$30/I3083,1),"-")</f>
        <v>0.24630200300931615</v>
      </c>
      <c r="K3083" s="12"/>
      <c r="L3083" s="159">
        <v>1.2995699999999999</v>
      </c>
      <c r="M3083" s="187" t="s">
        <v>280</v>
      </c>
      <c r="N3083" s="272">
        <v>192.78728599999999</v>
      </c>
      <c r="O3083" s="186">
        <f t="shared" si="151"/>
        <v>250.54057326701997</v>
      </c>
      <c r="P3083" s="186">
        <f t="shared" si="152"/>
        <v>61.708645030769347</v>
      </c>
      <c r="Q3083" s="215">
        <f>IF(P3083="-",0,P3083/(1+'General inputs'!$H$30)^'MP Calculations'!$C$40)</f>
        <v>137.07273475547936</v>
      </c>
    </row>
    <row r="3084" spans="3:17">
      <c r="C3084" s="159"/>
      <c r="D3084" s="165" t="s">
        <v>353</v>
      </c>
      <c r="E3084" s="162">
        <v>34881</v>
      </c>
      <c r="F3084" s="166" t="str">
        <f t="shared" si="150"/>
        <v>Date check - OK</v>
      </c>
      <c r="G3084" s="68"/>
      <c r="H3084" s="162" t="s">
        <v>279</v>
      </c>
      <c r="I3084" s="173">
        <v>150735.53351548137</v>
      </c>
      <c r="J3084" s="168">
        <f>IFERROR(MIN('MP Calculations'!$E$30/I3084,1),"-")</f>
        <v>0.24630200300931615</v>
      </c>
      <c r="K3084" s="12"/>
      <c r="L3084" s="159">
        <v>1</v>
      </c>
      <c r="M3084" s="187" t="s">
        <v>284</v>
      </c>
      <c r="N3084" s="272">
        <v>11030.78</v>
      </c>
      <c r="O3084" s="186">
        <f t="shared" si="151"/>
        <v>11030.78</v>
      </c>
      <c r="P3084" s="186">
        <f t="shared" si="152"/>
        <v>2716.9032087551045</v>
      </c>
      <c r="Q3084" s="215">
        <f>IF(P3084="-",0,P3084/(1+'General inputs'!$H$30)^'MP Calculations'!$C$40)</f>
        <v>6035.0272268059907</v>
      </c>
    </row>
    <row r="3085" spans="3:17">
      <c r="C3085" s="159"/>
      <c r="D3085" s="165" t="s">
        <v>278</v>
      </c>
      <c r="E3085" s="162">
        <v>34890</v>
      </c>
      <c r="F3085" s="166" t="str">
        <f t="shared" si="150"/>
        <v>Date check - OK</v>
      </c>
      <c r="G3085" s="68"/>
      <c r="H3085" s="162" t="s">
        <v>279</v>
      </c>
      <c r="I3085" s="173">
        <v>150735.53351548137</v>
      </c>
      <c r="J3085" s="168">
        <f>IFERROR(MIN('MP Calculations'!$E$30/I3085,1),"-")</f>
        <v>0.24630200300931615</v>
      </c>
      <c r="K3085" s="12"/>
      <c r="L3085" s="159">
        <v>101.882729</v>
      </c>
      <c r="M3085" s="187" t="s">
        <v>280</v>
      </c>
      <c r="N3085" s="272">
        <v>192.78728599999999</v>
      </c>
      <c r="O3085" s="186">
        <f t="shared" si="151"/>
        <v>19641.694814183495</v>
      </c>
      <c r="P3085" s="186">
        <f t="shared" si="152"/>
        <v>4837.7887752310926</v>
      </c>
      <c r="Q3085" s="215">
        <f>IF(P3085="-",0,P3085/(1+'General inputs'!$H$30)^'MP Calculations'!$C$40)</f>
        <v>10746.127017691535</v>
      </c>
    </row>
    <row r="3086" spans="3:17">
      <c r="C3086" s="159"/>
      <c r="D3086" s="165" t="s">
        <v>278</v>
      </c>
      <c r="E3086" s="162">
        <v>34890</v>
      </c>
      <c r="F3086" s="166" t="str">
        <f t="shared" si="150"/>
        <v>Date check - OK</v>
      </c>
      <c r="G3086" s="68"/>
      <c r="H3086" s="162" t="s">
        <v>279</v>
      </c>
      <c r="I3086" s="173">
        <v>150735.53351548137</v>
      </c>
      <c r="J3086" s="168">
        <f>IFERROR(MIN('MP Calculations'!$E$30/I3086,1),"-")</f>
        <v>0.24630200300931615</v>
      </c>
      <c r="K3086" s="12"/>
      <c r="L3086" s="159">
        <v>64.289045000000002</v>
      </c>
      <c r="M3086" s="187" t="s">
        <v>280</v>
      </c>
      <c r="N3086" s="272">
        <v>192.78728599999999</v>
      </c>
      <c r="O3086" s="186">
        <f t="shared" si="151"/>
        <v>12394.11050508187</v>
      </c>
      <c r="P3086" s="186">
        <f t="shared" si="152"/>
        <v>3052.6942429204714</v>
      </c>
      <c r="Q3086" s="215">
        <f>IF(P3086="-",0,P3086/(1+'General inputs'!$H$30)^'MP Calculations'!$C$40)</f>
        <v>6780.9161591665525</v>
      </c>
    </row>
    <row r="3087" spans="3:17">
      <c r="C3087" s="159"/>
      <c r="D3087" s="165" t="s">
        <v>278</v>
      </c>
      <c r="E3087" s="162">
        <v>34890</v>
      </c>
      <c r="F3087" s="166" t="str">
        <f t="shared" si="150"/>
        <v>Date check - OK</v>
      </c>
      <c r="G3087" s="68"/>
      <c r="H3087" s="162" t="s">
        <v>279</v>
      </c>
      <c r="I3087" s="173">
        <v>150735.53351548137</v>
      </c>
      <c r="J3087" s="168">
        <f>IFERROR(MIN('MP Calculations'!$E$30/I3087,1),"-")</f>
        <v>0.24630200300931615</v>
      </c>
      <c r="K3087" s="12"/>
      <c r="L3087" s="159">
        <v>0.90868099999999996</v>
      </c>
      <c r="M3087" s="187" t="s">
        <v>280</v>
      </c>
      <c r="N3087" s="272">
        <v>192.78728599999999</v>
      </c>
      <c r="O3087" s="186">
        <f t="shared" si="151"/>
        <v>175.18214382976598</v>
      </c>
      <c r="P3087" s="186">
        <f t="shared" si="152"/>
        <v>43.147712916737476</v>
      </c>
      <c r="Q3087" s="215">
        <f>IF(P3087="-",0,P3087/(1+'General inputs'!$H$30)^'MP Calculations'!$C$40)</f>
        <v>95.84354031744634</v>
      </c>
    </row>
    <row r="3088" spans="3:17">
      <c r="C3088" s="159"/>
      <c r="D3088" s="165" t="s">
        <v>278</v>
      </c>
      <c r="E3088" s="162">
        <v>34890</v>
      </c>
      <c r="F3088" s="166" t="str">
        <f t="shared" si="150"/>
        <v>Date check - OK</v>
      </c>
      <c r="G3088" s="68"/>
      <c r="H3088" s="162" t="s">
        <v>279</v>
      </c>
      <c r="I3088" s="173">
        <v>150735.53351548137</v>
      </c>
      <c r="J3088" s="168">
        <f>IFERROR(MIN('MP Calculations'!$E$30/I3088,1),"-")</f>
        <v>0.24630200300931615</v>
      </c>
      <c r="K3088" s="12"/>
      <c r="L3088" s="159">
        <v>45.903728999999998</v>
      </c>
      <c r="M3088" s="187" t="s">
        <v>280</v>
      </c>
      <c r="N3088" s="272">
        <v>192.78728599999999</v>
      </c>
      <c r="O3088" s="186">
        <f t="shared" si="151"/>
        <v>8849.6553311894932</v>
      </c>
      <c r="P3088" s="186">
        <f t="shared" si="152"/>
        <v>2179.6878340140452</v>
      </c>
      <c r="Q3088" s="215">
        <f>IF(P3088="-",0,P3088/(1+'General inputs'!$H$30)^'MP Calculations'!$C$40)</f>
        <v>4841.7166212704242</v>
      </c>
    </row>
    <row r="3089" spans="3:17">
      <c r="C3089" s="159"/>
      <c r="D3089" s="165" t="s">
        <v>278</v>
      </c>
      <c r="E3089" s="162">
        <v>34905</v>
      </c>
      <c r="F3089" s="166" t="str">
        <f t="shared" si="150"/>
        <v>Date check - OK</v>
      </c>
      <c r="G3089" s="68"/>
      <c r="H3089" s="162" t="s">
        <v>279</v>
      </c>
      <c r="I3089" s="173">
        <v>150735.53351548137</v>
      </c>
      <c r="J3089" s="168">
        <f>IFERROR(MIN('MP Calculations'!$E$30/I3089,1),"-")</f>
        <v>0.24630200300931615</v>
      </c>
      <c r="K3089" s="12"/>
      <c r="L3089" s="159">
        <v>73.056168</v>
      </c>
      <c r="M3089" s="187" t="s">
        <v>280</v>
      </c>
      <c r="N3089" s="272">
        <v>192.78728599999999</v>
      </c>
      <c r="O3089" s="186">
        <f t="shared" si="151"/>
        <v>14084.300354280047</v>
      </c>
      <c r="P3089" s="186">
        <f t="shared" si="152"/>
        <v>3468.9913882439969</v>
      </c>
      <c r="Q3089" s="215">
        <f>IF(P3089="-",0,P3089/(1+'General inputs'!$H$30)^'MP Calculations'!$C$40)</f>
        <v>7705.6324311239414</v>
      </c>
    </row>
    <row r="3090" spans="3:17">
      <c r="C3090" s="159"/>
      <c r="D3090" s="165" t="s">
        <v>278</v>
      </c>
      <c r="E3090" s="162">
        <v>34905</v>
      </c>
      <c r="F3090" s="166" t="str">
        <f t="shared" si="150"/>
        <v>Date check - OK</v>
      </c>
      <c r="G3090" s="68"/>
      <c r="H3090" s="162" t="s">
        <v>279</v>
      </c>
      <c r="I3090" s="173">
        <v>150735.53351548137</v>
      </c>
      <c r="J3090" s="168">
        <f>IFERROR(MIN('MP Calculations'!$E$30/I3090,1),"-")</f>
        <v>0.24630200300931615</v>
      </c>
      <c r="K3090" s="12"/>
      <c r="L3090" s="159">
        <v>23.502738000000001</v>
      </c>
      <c r="M3090" s="187" t="s">
        <v>280</v>
      </c>
      <c r="N3090" s="272">
        <v>192.78728599999999</v>
      </c>
      <c r="O3090" s="186">
        <f t="shared" si="151"/>
        <v>4531.0290725890682</v>
      </c>
      <c r="P3090" s="186">
        <f t="shared" si="152"/>
        <v>1116.0015362721317</v>
      </c>
      <c r="Q3090" s="215">
        <f>IF(P3090="-",0,P3090/(1+'General inputs'!$H$30)^'MP Calculations'!$C$40)</f>
        <v>2478.9619427206894</v>
      </c>
    </row>
    <row r="3091" spans="3:17">
      <c r="C3091" s="159"/>
      <c r="D3091" s="165" t="s">
        <v>278</v>
      </c>
      <c r="E3091" s="162">
        <v>34913</v>
      </c>
      <c r="F3091" s="166" t="str">
        <f t="shared" si="150"/>
        <v>Date check - OK</v>
      </c>
      <c r="G3091" s="68"/>
      <c r="H3091" s="162" t="s">
        <v>279</v>
      </c>
      <c r="I3091" s="173">
        <v>150735.53351548137</v>
      </c>
      <c r="J3091" s="168">
        <f>IFERROR(MIN('MP Calculations'!$E$30/I3091,1),"-")</f>
        <v>0.24630200300931615</v>
      </c>
      <c r="K3091" s="12"/>
      <c r="L3091" s="159">
        <v>10.797354</v>
      </c>
      <c r="M3091" s="187" t="s">
        <v>280</v>
      </c>
      <c r="N3091" s="272">
        <v>192.78728599999999</v>
      </c>
      <c r="O3091" s="186">
        <f t="shared" si="151"/>
        <v>2081.5925736412441</v>
      </c>
      <c r="P3091" s="186">
        <f t="shared" si="152"/>
        <v>512.70042033715583</v>
      </c>
      <c r="Q3091" s="215">
        <f>IF(P3091="-",0,P3091/(1+'General inputs'!$H$30)^'MP Calculations'!$C$40)</f>
        <v>1138.8558068461216</v>
      </c>
    </row>
    <row r="3092" spans="3:17">
      <c r="C3092" s="159"/>
      <c r="D3092" s="165" t="s">
        <v>289</v>
      </c>
      <c r="E3092" s="162">
        <v>34925</v>
      </c>
      <c r="F3092" s="166" t="str">
        <f t="shared" si="150"/>
        <v>Date check - OK</v>
      </c>
      <c r="G3092" s="68"/>
      <c r="H3092" s="162" t="s">
        <v>279</v>
      </c>
      <c r="I3092" s="173">
        <v>150735.53351548137</v>
      </c>
      <c r="J3092" s="168">
        <f>IFERROR(MIN('MP Calculations'!$E$30/I3092,1),"-")</f>
        <v>0.24630200300931615</v>
      </c>
      <c r="K3092" s="12"/>
      <c r="L3092" s="159">
        <v>4.5991229999999996</v>
      </c>
      <c r="M3092" s="187" t="s">
        <v>280</v>
      </c>
      <c r="N3092" s="272">
        <v>315.45229399999999</v>
      </c>
      <c r="O3092" s="186">
        <f t="shared" si="151"/>
        <v>1450.8039007381619</v>
      </c>
      <c r="P3092" s="186">
        <f t="shared" si="152"/>
        <v>357.33590672553839</v>
      </c>
      <c r="Q3092" s="215">
        <f>IF(P3092="-",0,P3092/(1+'General inputs'!$H$30)^'MP Calculations'!$C$40)</f>
        <v>793.74632090488103</v>
      </c>
    </row>
    <row r="3093" spans="3:17">
      <c r="C3093" s="159"/>
      <c r="D3093" s="165" t="s">
        <v>289</v>
      </c>
      <c r="E3093" s="162">
        <v>34929</v>
      </c>
      <c r="F3093" s="166" t="str">
        <f t="shared" si="150"/>
        <v>Date check - OK</v>
      </c>
      <c r="G3093" s="68"/>
      <c r="H3093" s="162" t="s">
        <v>279</v>
      </c>
      <c r="I3093" s="173">
        <v>150735.53351548137</v>
      </c>
      <c r="J3093" s="168">
        <f>IFERROR(MIN('MP Calculations'!$E$30/I3093,1),"-")</f>
        <v>0.24630200300931615</v>
      </c>
      <c r="K3093" s="12"/>
      <c r="L3093" s="159">
        <v>45.031717999999998</v>
      </c>
      <c r="M3093" s="187" t="s">
        <v>280</v>
      </c>
      <c r="N3093" s="272">
        <v>315.45229399999999</v>
      </c>
      <c r="O3093" s="186">
        <f t="shared" si="151"/>
        <v>14205.358745861091</v>
      </c>
      <c r="P3093" s="186">
        <f t="shared" si="152"/>
        <v>3498.8083125714938</v>
      </c>
      <c r="Q3093" s="215">
        <f>IF(P3093="-",0,P3093/(1+'General inputs'!$H$30)^'MP Calculations'!$C$40)</f>
        <v>7771.8644373125271</v>
      </c>
    </row>
    <row r="3094" spans="3:17">
      <c r="C3094" s="159"/>
      <c r="D3094" s="165" t="s">
        <v>289</v>
      </c>
      <c r="E3094" s="162">
        <v>34929</v>
      </c>
      <c r="F3094" s="166" t="str">
        <f t="shared" si="150"/>
        <v>Date check - OK</v>
      </c>
      <c r="G3094" s="68"/>
      <c r="H3094" s="162" t="s">
        <v>279</v>
      </c>
      <c r="I3094" s="173">
        <v>150735.53351548137</v>
      </c>
      <c r="J3094" s="168">
        <f>IFERROR(MIN('MP Calculations'!$E$30/I3094,1),"-")</f>
        <v>0.24630200300931615</v>
      </c>
      <c r="K3094" s="12"/>
      <c r="L3094" s="159">
        <v>5.4336549999999999</v>
      </c>
      <c r="M3094" s="187" t="s">
        <v>280</v>
      </c>
      <c r="N3094" s="272">
        <v>315.45229399999999</v>
      </c>
      <c r="O3094" s="186">
        <f t="shared" si="151"/>
        <v>1714.05893455457</v>
      </c>
      <c r="P3094" s="186">
        <f t="shared" si="152"/>
        <v>422.17614885680496</v>
      </c>
      <c r="Q3094" s="215">
        <f>IF(P3094="-",0,P3094/(1+'General inputs'!$H$30)^'MP Calculations'!$C$40)</f>
        <v>937.77523786957022</v>
      </c>
    </row>
    <row r="3095" spans="3:17">
      <c r="C3095" s="159"/>
      <c r="D3095" s="165" t="s">
        <v>278</v>
      </c>
      <c r="E3095" s="162">
        <v>34955</v>
      </c>
      <c r="F3095" s="166" t="str">
        <f t="shared" si="150"/>
        <v>Date check - OK</v>
      </c>
      <c r="G3095" s="68"/>
      <c r="H3095" s="162" t="s">
        <v>279</v>
      </c>
      <c r="I3095" s="173">
        <v>150735.53351548137</v>
      </c>
      <c r="J3095" s="168">
        <f>IFERROR(MIN('MP Calculations'!$E$30/I3095,1),"-")</f>
        <v>0.24630200300931615</v>
      </c>
      <c r="K3095" s="12"/>
      <c r="L3095" s="159">
        <v>74.078346999999994</v>
      </c>
      <c r="M3095" s="187" t="s">
        <v>280</v>
      </c>
      <c r="N3095" s="272">
        <v>192.78728599999999</v>
      </c>
      <c r="O3095" s="186">
        <f t="shared" si="151"/>
        <v>14281.36346949624</v>
      </c>
      <c r="P3095" s="186">
        <f t="shared" si="152"/>
        <v>3517.5284282410007</v>
      </c>
      <c r="Q3095" s="215">
        <f>IF(P3095="-",0,P3095/(1+'General inputs'!$H$30)^'MP Calculations'!$C$40)</f>
        <v>7813.4472244322051</v>
      </c>
    </row>
    <row r="3096" spans="3:17">
      <c r="C3096" s="159"/>
      <c r="D3096" s="165" t="s">
        <v>278</v>
      </c>
      <c r="E3096" s="162">
        <v>34955</v>
      </c>
      <c r="F3096" s="166" t="str">
        <f t="shared" si="150"/>
        <v>Date check - OK</v>
      </c>
      <c r="G3096" s="68"/>
      <c r="H3096" s="162" t="s">
        <v>279</v>
      </c>
      <c r="I3096" s="173">
        <v>150735.53351548137</v>
      </c>
      <c r="J3096" s="168">
        <f>IFERROR(MIN('MP Calculations'!$E$30/I3096,1),"-")</f>
        <v>0.24630200300931615</v>
      </c>
      <c r="K3096" s="12"/>
      <c r="L3096" s="159">
        <v>9.7741799999999994</v>
      </c>
      <c r="M3096" s="187" t="s">
        <v>280</v>
      </c>
      <c r="N3096" s="272">
        <v>192.78728599999999</v>
      </c>
      <c r="O3096" s="186">
        <f t="shared" si="151"/>
        <v>1884.3376350754797</v>
      </c>
      <c r="P3096" s="186">
        <f t="shared" si="152"/>
        <v>464.11613386492849</v>
      </c>
      <c r="Q3096" s="215">
        <f>IF(P3096="-",0,P3096/(1+'General inputs'!$H$30)^'MP Calculations'!$C$40)</f>
        <v>1030.9360654618922</v>
      </c>
    </row>
    <row r="3097" spans="3:17">
      <c r="C3097" s="159"/>
      <c r="D3097" s="165" t="s">
        <v>278</v>
      </c>
      <c r="E3097" s="162">
        <v>34955</v>
      </c>
      <c r="F3097" s="166" t="str">
        <f t="shared" si="150"/>
        <v>Date check - OK</v>
      </c>
      <c r="G3097" s="68"/>
      <c r="H3097" s="162" t="s">
        <v>279</v>
      </c>
      <c r="I3097" s="173">
        <v>150735.53351548137</v>
      </c>
      <c r="J3097" s="168">
        <f>IFERROR(MIN('MP Calculations'!$E$30/I3097,1),"-")</f>
        <v>0.24630200300931615</v>
      </c>
      <c r="K3097" s="12"/>
      <c r="L3097" s="159">
        <v>70.706255999999996</v>
      </c>
      <c r="M3097" s="187" t="s">
        <v>280</v>
      </c>
      <c r="N3097" s="272">
        <v>192.78728599999999</v>
      </c>
      <c r="O3097" s="186">
        <f t="shared" si="151"/>
        <v>13631.267197461215</v>
      </c>
      <c r="P3097" s="186">
        <f t="shared" si="152"/>
        <v>3357.4084142898846</v>
      </c>
      <c r="Q3097" s="215">
        <f>IF(P3097="-",0,P3097/(1+'General inputs'!$H$30)^'MP Calculations'!$C$40)</f>
        <v>7457.7743978708504</v>
      </c>
    </row>
    <row r="3098" spans="3:17">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c r="O3103" s="6" t="s">
        <v>19</v>
      </c>
      <c r="P3103" s="208">
        <f>SUM(P22:P3102)</f>
        <v>7332282.2132121148</v>
      </c>
      <c r="Q3103" s="208">
        <f>SUM(Q22:Q3102)</f>
        <v>16287117.86594574</v>
      </c>
    </row>
    <row r="3105" spans="16:17">
      <c r="P3105" s="234" t="s">
        <v>730</v>
      </c>
      <c r="Q3105" s="233" t="e">
        <f>Q3103/J3101</f>
        <v>#VALUE!</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N2522" sqref="N22:N2522"/>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c r="E1" s="27"/>
    </row>
    <row r="2" spans="3:5">
      <c r="E2" s="27"/>
    </row>
    <row r="3" spans="3:5" ht="20">
      <c r="C3" s="50" t="s">
        <v>202</v>
      </c>
    </row>
    <row r="5" spans="3:5">
      <c r="D5" s="27"/>
    </row>
    <row r="6" spans="3:5"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c r="C7" s="104" t="str">
        <f ca="1">"Hyperlink to the '"&amp;MID(CELL("filename",'Asset exclusions'!A1),FIND("]",CELL("filename",'Asset exclusions'!A1))+1,255)&amp;"' worksheet:"</f>
        <v>Hyperlink to the 'Asset exclusions' worksheet:</v>
      </c>
      <c r="E7" s="134" t="s">
        <v>187</v>
      </c>
    </row>
    <row r="8" spans="3:5">
      <c r="C8" s="104"/>
      <c r="E8" s="134"/>
    </row>
    <row r="9" spans="3:5">
      <c r="C9" s="104" t="s">
        <v>242</v>
      </c>
      <c r="E9" s="134"/>
    </row>
    <row r="10" spans="3:5">
      <c r="C10" s="104" t="s">
        <v>245</v>
      </c>
      <c r="E10" s="134"/>
    </row>
    <row r="11" spans="3:5">
      <c r="C11" s="104" t="s">
        <v>244</v>
      </c>
      <c r="E11" s="134"/>
    </row>
    <row r="12" spans="3:5">
      <c r="C12" s="104" t="s">
        <v>243</v>
      </c>
      <c r="E12" s="134"/>
    </row>
    <row r="14" spans="3:5">
      <c r="C14" s="6" t="s">
        <v>54</v>
      </c>
    </row>
    <row r="15" spans="3:5">
      <c r="C15" s="57" t="s">
        <v>58</v>
      </c>
      <c r="E15" s="82">
        <f>'General inputs'!$H$24+1</f>
        <v>35065</v>
      </c>
    </row>
    <row r="16" spans="3:5">
      <c r="C16" s="57" t="s">
        <v>59</v>
      </c>
      <c r="E16" s="83">
        <f>'General inputs'!$H$18</f>
        <v>44742</v>
      </c>
    </row>
    <row r="18" spans="3:19" ht="15.5">
      <c r="C18" s="2" t="s">
        <v>208</v>
      </c>
    </row>
    <row r="20" spans="3:19">
      <c r="C20" s="6" t="s">
        <v>16</v>
      </c>
      <c r="H20" s="6" t="s">
        <v>17</v>
      </c>
      <c r="L20" s="6" t="s">
        <v>18</v>
      </c>
      <c r="M20" s="6"/>
      <c r="Q20" s="238" t="s">
        <v>276</v>
      </c>
    </row>
    <row r="21" spans="3:19" ht="46">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c r="C22" s="159"/>
      <c r="D22" s="165" t="s">
        <v>278</v>
      </c>
      <c r="E22" s="161">
        <v>35068</v>
      </c>
      <c r="F22" s="172" t="str">
        <f t="shared" ref="F22:F85" si="0">IF(E22="","-",IF(OR(E22&lt;$E$15,E22&gt;$E$16),"ERROR - date outside of range",IF(MONTH(E22)&gt;=7,YEAR(E22)&amp;"-"&amp;IF(YEAR(E22)=1999,"00",IF(AND(YEAR(E22)&gt;=2000,YEAR(E22)&lt;2009),"0","")&amp;RIGHT(YEAR(E22),2)+1),RIGHT(YEAR(E22),4)-1&amp;"-"&amp;RIGHT(YEAR(E22),2))))</f>
        <v>1995-96</v>
      </c>
      <c r="G22" s="68"/>
      <c r="H22" s="167" t="s">
        <v>279</v>
      </c>
      <c r="I22" s="173">
        <v>150735.53351548137</v>
      </c>
      <c r="J22" s="168">
        <f>IFERROR(MIN('MP Calculations'!$E$30/I22,1),"-")</f>
        <v>0.24630200300931615</v>
      </c>
      <c r="K22" s="12"/>
      <c r="L22" s="159">
        <v>3.4999060000000002</v>
      </c>
      <c r="M22" s="159" t="s">
        <v>280</v>
      </c>
      <c r="N22" s="159">
        <v>350</v>
      </c>
      <c r="O22" s="185">
        <f t="shared" ref="O22:O85" si="1">IF(N22="","-",L22*N22)</f>
        <v>1224.9671000000001</v>
      </c>
      <c r="P22" s="215">
        <f t="shared" ref="P22" si="2">IF(O22="-","-",IF(OR(E22&lt;$E$15,E22&gt;$E$16),0,O22*J22))</f>
        <v>301.71185035051332</v>
      </c>
      <c r="Q22" s="215" cm="1">
        <f t="array" ref="Q22">IF(P22="-",0,P22/(1+'General inputs'!$H$32)^IFERROR(INDEX('MP Calculations'!$C$40:$C$130,MATCH(F22,'MP Calculations'!$D$40:$D$130,0),0),-1))</f>
        <v>916.2643309256257</v>
      </c>
      <c r="R22" s="201"/>
      <c r="S22" s="200"/>
    </row>
    <row r="23" spans="3:19">
      <c r="C23" s="159"/>
      <c r="D23" s="165" t="s">
        <v>278</v>
      </c>
      <c r="E23" s="161">
        <v>35093</v>
      </c>
      <c r="F23" s="172" t="str">
        <f t="shared" si="0"/>
        <v>1995-96</v>
      </c>
      <c r="G23" s="68"/>
      <c r="H23" s="167" t="s">
        <v>279</v>
      </c>
      <c r="I23" s="173">
        <v>150735.53351548137</v>
      </c>
      <c r="J23" s="168">
        <f>IFERROR(MIN('MP Calculations'!$E$30/I23,1),"-")</f>
        <v>0.24630200300931615</v>
      </c>
      <c r="K23" s="12"/>
      <c r="L23" s="159">
        <v>48.001246000000002</v>
      </c>
      <c r="M23" s="159" t="s">
        <v>280</v>
      </c>
      <c r="N23" s="159">
        <v>350</v>
      </c>
      <c r="O23" s="185">
        <f t="shared" si="1"/>
        <v>16800.436099999999</v>
      </c>
      <c r="P23" s="215">
        <f t="shared" ref="P23:P86" si="3">IF(O23="-","-",IF(OR(E23&lt;$E$15,E23&gt;$E$16),0,O23*J23))</f>
        <v>4137.9810628600235</v>
      </c>
      <c r="Q23" s="215" cm="1">
        <f t="array" ref="Q23">IF(P23="-",0,P23/(1+'General inputs'!$H$32)^IFERROR(INDEX('MP Calculations'!$C$40:$C$130,MATCH(F23,'MP Calculations'!$D$40:$D$130,0),0),-1))</f>
        <v>12566.574516511688</v>
      </c>
    </row>
    <row r="24" spans="3:19">
      <c r="C24" s="159"/>
      <c r="D24" s="165" t="s">
        <v>278</v>
      </c>
      <c r="E24" s="161">
        <v>35093</v>
      </c>
      <c r="F24" s="172" t="str">
        <f t="shared" si="0"/>
        <v>1995-96</v>
      </c>
      <c r="G24" s="68"/>
      <c r="H24" s="167" t="s">
        <v>279</v>
      </c>
      <c r="I24" s="173">
        <v>150735.53351548137</v>
      </c>
      <c r="J24" s="168">
        <f>IFERROR(MIN('MP Calculations'!$E$30/I24,1),"-")</f>
        <v>0.24630200300931615</v>
      </c>
      <c r="K24" s="12"/>
      <c r="L24" s="159">
        <v>17.237451</v>
      </c>
      <c r="M24" s="159" t="s">
        <v>280</v>
      </c>
      <c r="N24" s="159">
        <v>350</v>
      </c>
      <c r="O24" s="185">
        <f t="shared" si="1"/>
        <v>6033.1078500000003</v>
      </c>
      <c r="P24" s="215">
        <f t="shared" si="3"/>
        <v>1485.9665478262289</v>
      </c>
      <c r="Q24" s="215" cm="1">
        <f t="array" ref="Q24">IF(P24="-",0,P24/(1+'General inputs'!$H$32)^IFERROR(INDEX('MP Calculations'!$C$40:$C$130,MATCH(F24,'MP Calculations'!$D$40:$D$130,0),0),-1))</f>
        <v>4512.7102006106034</v>
      </c>
    </row>
    <row r="25" spans="3:19">
      <c r="C25" s="159"/>
      <c r="D25" s="165" t="s">
        <v>292</v>
      </c>
      <c r="E25" s="161">
        <v>35102</v>
      </c>
      <c r="F25" s="172" t="str">
        <f t="shared" si="0"/>
        <v>1995-96</v>
      </c>
      <c r="G25" s="68"/>
      <c r="H25" s="167" t="s">
        <v>279</v>
      </c>
      <c r="I25" s="173">
        <v>150735.53351548137</v>
      </c>
      <c r="J25" s="168">
        <f>IFERROR(MIN('MP Calculations'!$E$30/I25,1),"-")</f>
        <v>0.24630200300931615</v>
      </c>
      <c r="K25" s="12"/>
      <c r="L25" s="159">
        <v>3.999072</v>
      </c>
      <c r="M25" s="159" t="s">
        <v>280</v>
      </c>
      <c r="N25" s="159">
        <v>1787</v>
      </c>
      <c r="O25" s="185">
        <f t="shared" si="1"/>
        <v>7146.3416639999996</v>
      </c>
      <c r="P25" s="215">
        <f t="shared" si="3"/>
        <v>1760.1582660321292</v>
      </c>
      <c r="Q25" s="215" cm="1">
        <f t="array" ref="Q25">IF(P25="-",0,P25/(1+'General inputs'!$H$32)^IFERROR(INDEX('MP Calculations'!$C$40:$C$130,MATCH(F25,'MP Calculations'!$D$40:$D$130,0),0),-1))</f>
        <v>5345.3990424158173</v>
      </c>
    </row>
    <row r="26" spans="3:19">
      <c r="C26" s="159"/>
      <c r="D26" s="165" t="s">
        <v>281</v>
      </c>
      <c r="E26" s="161">
        <v>35163</v>
      </c>
      <c r="F26" s="172" t="str">
        <f t="shared" si="0"/>
        <v>1995-96</v>
      </c>
      <c r="G26" s="68"/>
      <c r="H26" s="167" t="s">
        <v>279</v>
      </c>
      <c r="I26" s="173">
        <v>150735.53351548137</v>
      </c>
      <c r="J26" s="168">
        <f>IFERROR(MIN('MP Calculations'!$E$30/I26,1),"-")</f>
        <v>0.24630200300931615</v>
      </c>
      <c r="K26" s="12"/>
      <c r="L26" s="159">
        <v>275.59363100000002</v>
      </c>
      <c r="M26" s="159" t="s">
        <v>280</v>
      </c>
      <c r="N26" s="159">
        <v>940</v>
      </c>
      <c r="O26" s="185">
        <f t="shared" si="1"/>
        <v>259058.01314000002</v>
      </c>
      <c r="P26" s="215">
        <f t="shared" si="3"/>
        <v>63806.507531995747</v>
      </c>
      <c r="Q26" s="215" cm="1">
        <f t="array" ref="Q26">IF(P26="-",0,P26/(1+'General inputs'!$H$32)^IFERROR(INDEX('MP Calculations'!$C$40:$C$130,MATCH(F26,'MP Calculations'!$D$40:$D$130,0),0),-1))</f>
        <v>193773.05486869323</v>
      </c>
    </row>
    <row r="27" spans="3:19">
      <c r="C27" s="159"/>
      <c r="D27" s="165" t="s">
        <v>281</v>
      </c>
      <c r="E27" s="161">
        <v>35163</v>
      </c>
      <c r="F27" s="172" t="str">
        <f t="shared" si="0"/>
        <v>1995-96</v>
      </c>
      <c r="G27" s="68"/>
      <c r="H27" s="167" t="s">
        <v>279</v>
      </c>
      <c r="I27" s="173">
        <v>150735.53351548137</v>
      </c>
      <c r="J27" s="168">
        <f>IFERROR(MIN('MP Calculations'!$E$30/I27,1),"-")</f>
        <v>0.24630200300931615</v>
      </c>
      <c r="K27" s="12"/>
      <c r="L27" s="159">
        <v>3.0411800000000002</v>
      </c>
      <c r="M27" s="159" t="s">
        <v>280</v>
      </c>
      <c r="N27" s="159">
        <v>940</v>
      </c>
      <c r="O27" s="185">
        <f t="shared" si="1"/>
        <v>2858.7092000000002</v>
      </c>
      <c r="P27" s="215">
        <f t="shared" si="3"/>
        <v>704.10580198115986</v>
      </c>
      <c r="Q27" s="215" cm="1">
        <f t="array" ref="Q27">IF(P27="-",0,P27/(1+'General inputs'!$H$32)^IFERROR(INDEX('MP Calculations'!$C$40:$C$130,MATCH(F27,'MP Calculations'!$D$40:$D$130,0),0),-1))</f>
        <v>2138.2886711397641</v>
      </c>
    </row>
    <row r="28" spans="3:19">
      <c r="C28" s="159"/>
      <c r="D28" s="165" t="s">
        <v>281</v>
      </c>
      <c r="E28" s="161">
        <v>35163</v>
      </c>
      <c r="F28" s="172" t="str">
        <f t="shared" si="0"/>
        <v>1995-96</v>
      </c>
      <c r="G28" s="68"/>
      <c r="H28" s="167" t="s">
        <v>279</v>
      </c>
      <c r="I28" s="173">
        <v>150735.53351548137</v>
      </c>
      <c r="J28" s="168">
        <f>IFERROR(MIN('MP Calculations'!$E$30/I28,1),"-")</f>
        <v>0.24630200300931615</v>
      </c>
      <c r="K28" s="12"/>
      <c r="L28" s="159">
        <v>9.7047489999999996</v>
      </c>
      <c r="M28" s="159" t="s">
        <v>280</v>
      </c>
      <c r="N28" s="159">
        <v>940</v>
      </c>
      <c r="O28" s="185">
        <f t="shared" si="1"/>
        <v>9122.4640600000002</v>
      </c>
      <c r="P28" s="215">
        <f t="shared" si="3"/>
        <v>2246.8811703584984</v>
      </c>
      <c r="Q28" s="215" cm="1">
        <f t="array" ref="Q28">IF(P28="-",0,P28/(1+'General inputs'!$H$32)^IFERROR(INDEX('MP Calculations'!$C$40:$C$130,MATCH(F28,'MP Calculations'!$D$40:$D$130,0),0),-1))</f>
        <v>6823.5207527850871</v>
      </c>
    </row>
    <row r="29" spans="3:19">
      <c r="C29" s="159"/>
      <c r="D29" s="165" t="s">
        <v>281</v>
      </c>
      <c r="E29" s="161">
        <v>35163</v>
      </c>
      <c r="F29" s="172" t="str">
        <f t="shared" si="0"/>
        <v>1995-96</v>
      </c>
      <c r="G29" s="68"/>
      <c r="H29" s="167" t="s">
        <v>279</v>
      </c>
      <c r="I29" s="173">
        <v>150735.53351548137</v>
      </c>
      <c r="J29" s="168">
        <f>IFERROR(MIN('MP Calculations'!$E$30/I29,1),"-")</f>
        <v>0.24630200300931615</v>
      </c>
      <c r="K29" s="12"/>
      <c r="L29" s="159">
        <v>7.7584439999999999</v>
      </c>
      <c r="M29" s="159" t="s">
        <v>280</v>
      </c>
      <c r="N29" s="159">
        <v>940</v>
      </c>
      <c r="O29" s="185">
        <f t="shared" si="1"/>
        <v>7292.9373599999999</v>
      </c>
      <c r="P29" s="215">
        <f t="shared" si="3"/>
        <v>1796.2650795894742</v>
      </c>
      <c r="Q29" s="215" cm="1">
        <f t="array" ref="Q29">IF(P29="-",0,P29/(1+'General inputs'!$H$32)^IFERROR(INDEX('MP Calculations'!$C$40:$C$130,MATCH(F29,'MP Calculations'!$D$40:$D$130,0),0),-1))</f>
        <v>5455.051299453592</v>
      </c>
      <c r="R29" s="202"/>
    </row>
    <row r="30" spans="3:19">
      <c r="C30" s="159"/>
      <c r="D30" s="165" t="s">
        <v>289</v>
      </c>
      <c r="E30" s="161">
        <v>35166</v>
      </c>
      <c r="F30" s="172" t="str">
        <f t="shared" si="0"/>
        <v>1995-96</v>
      </c>
      <c r="G30" s="68"/>
      <c r="H30" s="167" t="s">
        <v>279</v>
      </c>
      <c r="I30" s="173">
        <v>150735.53351548137</v>
      </c>
      <c r="J30" s="168">
        <f>IFERROR(MIN('MP Calculations'!$E$30/I30,1),"-")</f>
        <v>0.24630200300931615</v>
      </c>
      <c r="K30" s="12"/>
      <c r="L30" s="159">
        <v>3.59856</v>
      </c>
      <c r="M30" s="159" t="s">
        <v>280</v>
      </c>
      <c r="N30" s="159">
        <v>726</v>
      </c>
      <c r="O30" s="185">
        <f t="shared" si="1"/>
        <v>2612.55456</v>
      </c>
      <c r="P30" s="215">
        <f t="shared" si="3"/>
        <v>643.47742109912269</v>
      </c>
      <c r="Q30" s="215" cm="1">
        <f t="array" ref="Q30">IF(P30="-",0,P30/(1+'General inputs'!$H$32)^IFERROR(INDEX('MP Calculations'!$C$40:$C$130,MATCH(F30,'MP Calculations'!$D$40:$D$130,0),0),-1))</f>
        <v>1954.1672228789591</v>
      </c>
    </row>
    <row r="31" spans="3:19">
      <c r="C31" s="159"/>
      <c r="D31" s="165" t="s">
        <v>281</v>
      </c>
      <c r="E31" s="161">
        <v>35179</v>
      </c>
      <c r="F31" s="172" t="str">
        <f t="shared" si="0"/>
        <v>1995-96</v>
      </c>
      <c r="G31" s="68"/>
      <c r="H31" s="167" t="s">
        <v>279</v>
      </c>
      <c r="I31" s="173">
        <v>150735.53351548137</v>
      </c>
      <c r="J31" s="168">
        <f>IFERROR(MIN('MP Calculations'!$E$30/I31,1),"-")</f>
        <v>0.24630200300931615</v>
      </c>
      <c r="K31" s="12"/>
      <c r="L31" s="159">
        <v>3.6497320000000002</v>
      </c>
      <c r="M31" s="159" t="s">
        <v>280</v>
      </c>
      <c r="N31" s="159">
        <v>940</v>
      </c>
      <c r="O31" s="185">
        <f t="shared" si="1"/>
        <v>3430.7480800000003</v>
      </c>
      <c r="P31" s="215">
        <f t="shared" si="3"/>
        <v>845.00012392436565</v>
      </c>
      <c r="Q31" s="215" cm="1">
        <f t="array" ref="Q31">IF(P31="-",0,P31/(1+'General inputs'!$H$32)^IFERROR(INDEX('MP Calculations'!$C$40:$C$130,MATCH(F31,'MP Calculations'!$D$40:$D$130,0),0),-1))</f>
        <v>2566.1685886058285</v>
      </c>
    </row>
    <row r="32" spans="3:19">
      <c r="C32" s="159"/>
      <c r="D32" s="165" t="s">
        <v>281</v>
      </c>
      <c r="E32" s="161">
        <v>35181</v>
      </c>
      <c r="F32" s="172" t="str">
        <f t="shared" si="0"/>
        <v>1995-96</v>
      </c>
      <c r="G32" s="68"/>
      <c r="H32" s="167" t="s">
        <v>279</v>
      </c>
      <c r="I32" s="173">
        <v>150735.53351548137</v>
      </c>
      <c r="J32" s="168">
        <f>IFERROR(MIN('MP Calculations'!$E$30/I32,1),"-")</f>
        <v>0.24630200300931615</v>
      </c>
      <c r="K32" s="12"/>
      <c r="L32" s="159">
        <v>3.7269320000000001</v>
      </c>
      <c r="M32" s="159" t="s">
        <v>280</v>
      </c>
      <c r="N32" s="159">
        <v>940</v>
      </c>
      <c r="O32" s="185">
        <f t="shared" si="1"/>
        <v>3503.3160800000001</v>
      </c>
      <c r="P32" s="215">
        <f t="shared" si="3"/>
        <v>862.87376767874571</v>
      </c>
      <c r="Q32" s="215" cm="1">
        <f t="array" ref="Q32">IF(P32="-",0,P32/(1+'General inputs'!$H$32)^IFERROR(INDEX('MP Calculations'!$C$40:$C$130,MATCH(F32,'MP Calculations'!$D$40:$D$130,0),0),-1))</f>
        <v>2620.4487974103022</v>
      </c>
    </row>
    <row r="33" spans="3:17">
      <c r="C33" s="159"/>
      <c r="D33" s="165" t="s">
        <v>281</v>
      </c>
      <c r="E33" s="161">
        <v>35223</v>
      </c>
      <c r="F33" s="172" t="str">
        <f t="shared" si="0"/>
        <v>1995-96</v>
      </c>
      <c r="G33" s="68"/>
      <c r="H33" s="167" t="s">
        <v>279</v>
      </c>
      <c r="I33" s="173">
        <v>150735.53351548137</v>
      </c>
      <c r="J33" s="168">
        <f>IFERROR(MIN('MP Calculations'!$E$30/I33,1),"-")</f>
        <v>0.24630200300931615</v>
      </c>
      <c r="K33" s="12"/>
      <c r="L33" s="159">
        <v>3.9983620000000002</v>
      </c>
      <c r="M33" s="159" t="s">
        <v>280</v>
      </c>
      <c r="N33" s="159">
        <v>940</v>
      </c>
      <c r="O33" s="185">
        <f t="shared" si="1"/>
        <v>3758.4602800000002</v>
      </c>
      <c r="P33" s="215">
        <f t="shared" si="3"/>
        <v>925.71629519495525</v>
      </c>
      <c r="Q33" s="215" cm="1">
        <f t="array" ref="Q33">IF(P33="-",0,P33/(1+'General inputs'!$H$32)^IFERROR(INDEX('MP Calculations'!$C$40:$C$130,MATCH(F33,'MP Calculations'!$D$40:$D$130,0),0),-1))</f>
        <v>2811.2943553869645</v>
      </c>
    </row>
    <row r="34" spans="3:17">
      <c r="C34" s="159"/>
      <c r="D34" s="165" t="s">
        <v>278</v>
      </c>
      <c r="E34" s="161">
        <v>35241</v>
      </c>
      <c r="F34" s="172" t="str">
        <f t="shared" si="0"/>
        <v>1995-96</v>
      </c>
      <c r="G34" s="68"/>
      <c r="H34" s="167" t="s">
        <v>279</v>
      </c>
      <c r="I34" s="173">
        <v>150735.53351548137</v>
      </c>
      <c r="J34" s="168">
        <f>IFERROR(MIN('MP Calculations'!$E$30/I34,1),"-")</f>
        <v>0.24630200300931615</v>
      </c>
      <c r="K34" s="12"/>
      <c r="L34" s="159">
        <v>11.004670000000001</v>
      </c>
      <c r="M34" s="159" t="s">
        <v>280</v>
      </c>
      <c r="N34" s="159">
        <v>350</v>
      </c>
      <c r="O34" s="185">
        <f t="shared" si="1"/>
        <v>3851.6345000000001</v>
      </c>
      <c r="P34" s="215">
        <f t="shared" si="3"/>
        <v>948.66529220978589</v>
      </c>
      <c r="Q34" s="215" cm="1">
        <f t="array" ref="Q34">IF(P34="-",0,P34/(1+'General inputs'!$H$32)^IFERROR(INDEX('MP Calculations'!$C$40:$C$130,MATCH(F34,'MP Calculations'!$D$40:$D$130,0),0),-1))</f>
        <v>2880.9878307038257</v>
      </c>
    </row>
    <row r="35" spans="3:17">
      <c r="C35" s="159"/>
      <c r="D35" s="165" t="s">
        <v>356</v>
      </c>
      <c r="E35" s="161">
        <v>35247</v>
      </c>
      <c r="F35" s="172" t="str">
        <f t="shared" si="0"/>
        <v>1996-97</v>
      </c>
      <c r="G35" s="68"/>
      <c r="H35" s="167" t="s">
        <v>279</v>
      </c>
      <c r="I35" s="173">
        <v>150735.53351548137</v>
      </c>
      <c r="J35" s="168">
        <f>IFERROR(MIN('MP Calculations'!$E$30/I35,1),"-")</f>
        <v>0.24630200300931615</v>
      </c>
      <c r="K35" s="12"/>
      <c r="L35" s="159">
        <v>1</v>
      </c>
      <c r="M35" s="159" t="s">
        <v>284</v>
      </c>
      <c r="N35" s="159">
        <v>37621.24</v>
      </c>
      <c r="O35" s="185">
        <f t="shared" si="1"/>
        <v>37621.24</v>
      </c>
      <c r="P35" s="215">
        <f t="shared" si="3"/>
        <v>9266.1867676942038</v>
      </c>
      <c r="Q35" s="215" cm="1">
        <f t="array" ref="Q35">IF(P35="-",0,P35/(1+'General inputs'!$H$32)^IFERROR(INDEX('MP Calculations'!$C$40:$C$130,MATCH(F35,'MP Calculations'!$D$40:$D$130,0),0),-1))</f>
        <v>27006.091985300318</v>
      </c>
    </row>
    <row r="36" spans="3:17">
      <c r="C36" s="159"/>
      <c r="D36" s="165" t="s">
        <v>358</v>
      </c>
      <c r="E36" s="161">
        <v>35247</v>
      </c>
      <c r="F36" s="172" t="str">
        <f t="shared" si="0"/>
        <v>1996-97</v>
      </c>
      <c r="G36" s="68"/>
      <c r="H36" s="167" t="s">
        <v>279</v>
      </c>
      <c r="I36" s="173">
        <v>150735.53351548137</v>
      </c>
      <c r="J36" s="168">
        <f>IFERROR(MIN('MP Calculations'!$E$30/I36,1),"-")</f>
        <v>0.24630200300931615</v>
      </c>
      <c r="K36" s="12"/>
      <c r="L36" s="159">
        <v>1</v>
      </c>
      <c r="M36" s="159" t="s">
        <v>284</v>
      </c>
      <c r="N36" s="159">
        <v>15795.84</v>
      </c>
      <c r="O36" s="185">
        <f t="shared" si="1"/>
        <v>15795.84</v>
      </c>
      <c r="P36" s="215">
        <f t="shared" si="3"/>
        <v>3890.5470312146763</v>
      </c>
      <c r="Q36" s="215" cm="1">
        <f t="array" ref="Q36">IF(P36="-",0,P36/(1+'General inputs'!$H$32)^IFERROR(INDEX('MP Calculations'!$C$40:$C$130,MATCH(F36,'MP Calculations'!$D$40:$D$130,0),0),-1))</f>
        <v>11338.911424107398</v>
      </c>
    </row>
    <row r="37" spans="3:17">
      <c r="C37" s="159"/>
      <c r="D37" s="165" t="s">
        <v>358</v>
      </c>
      <c r="E37" s="161">
        <v>35247</v>
      </c>
      <c r="F37" s="172" t="str">
        <f t="shared" si="0"/>
        <v>1996-97</v>
      </c>
      <c r="G37" s="68"/>
      <c r="H37" s="167" t="s">
        <v>279</v>
      </c>
      <c r="I37" s="173">
        <v>150735.53351548137</v>
      </c>
      <c r="J37" s="168">
        <f>IFERROR(MIN('MP Calculations'!$E$30/I37,1),"-")</f>
        <v>0.24630200300931615</v>
      </c>
      <c r="K37" s="12"/>
      <c r="L37" s="159">
        <v>1</v>
      </c>
      <c r="M37" s="159" t="s">
        <v>284</v>
      </c>
      <c r="N37" s="159">
        <v>15795.84</v>
      </c>
      <c r="O37" s="185">
        <f t="shared" si="1"/>
        <v>15795.84</v>
      </c>
      <c r="P37" s="215">
        <f t="shared" si="3"/>
        <v>3890.5470312146763</v>
      </c>
      <c r="Q37" s="215" cm="1">
        <f t="array" ref="Q37">IF(P37="-",0,P37/(1+'General inputs'!$H$32)^IFERROR(INDEX('MP Calculations'!$C$40:$C$130,MATCH(F37,'MP Calculations'!$D$40:$D$130,0),0),-1))</f>
        <v>11338.911424107398</v>
      </c>
    </row>
    <row r="38" spans="3:17">
      <c r="C38" s="159"/>
      <c r="D38" s="165" t="s">
        <v>357</v>
      </c>
      <c r="E38" s="161">
        <v>35247</v>
      </c>
      <c r="F38" s="172" t="str">
        <f t="shared" si="0"/>
        <v>1996-97</v>
      </c>
      <c r="G38" s="68"/>
      <c r="H38" s="167" t="s">
        <v>279</v>
      </c>
      <c r="I38" s="173">
        <v>150735.53351548137</v>
      </c>
      <c r="J38" s="168">
        <f>IFERROR(MIN('MP Calculations'!$E$30/I38,1),"-")</f>
        <v>0.24630200300931615</v>
      </c>
      <c r="K38" s="12"/>
      <c r="L38" s="159">
        <v>1</v>
      </c>
      <c r="M38" s="159" t="s">
        <v>284</v>
      </c>
      <c r="N38" s="159">
        <v>18291.330000000002</v>
      </c>
      <c r="O38" s="185">
        <f t="shared" si="1"/>
        <v>18291.330000000002</v>
      </c>
      <c r="P38" s="215">
        <f t="shared" si="3"/>
        <v>4505.1912167043956</v>
      </c>
      <c r="Q38" s="215" cm="1">
        <f t="array" ref="Q38">IF(P38="-",0,P38/(1+'General inputs'!$H$32)^IFERROR(INDEX('MP Calculations'!$C$40:$C$130,MATCH(F38,'MP Calculations'!$D$40:$D$130,0),0),-1))</f>
        <v>13130.278016181377</v>
      </c>
    </row>
    <row r="39" spans="3:17">
      <c r="C39" s="159"/>
      <c r="D39" s="165" t="s">
        <v>359</v>
      </c>
      <c r="E39" s="161">
        <v>35247</v>
      </c>
      <c r="F39" s="172" t="str">
        <f t="shared" si="0"/>
        <v>1996-97</v>
      </c>
      <c r="G39" s="68"/>
      <c r="H39" s="167" t="s">
        <v>279</v>
      </c>
      <c r="I39" s="173">
        <v>150735.53351548137</v>
      </c>
      <c r="J39" s="168">
        <f>IFERROR(MIN('MP Calculations'!$E$30/I39,1),"-")</f>
        <v>0.24630200300931615</v>
      </c>
      <c r="K39" s="12"/>
      <c r="L39" s="159">
        <v>1</v>
      </c>
      <c r="M39" s="159" t="s">
        <v>284</v>
      </c>
      <c r="N39" s="159">
        <v>239478.78</v>
      </c>
      <c r="O39" s="185">
        <f t="shared" si="1"/>
        <v>239478.78</v>
      </c>
      <c r="P39" s="215">
        <f t="shared" si="3"/>
        <v>58984.103192227361</v>
      </c>
      <c r="Q39" s="215" cm="1">
        <f t="array" ref="Q39">IF(P39="-",0,P39/(1+'General inputs'!$H$32)^IFERROR(INDEX('MP Calculations'!$C$40:$C$130,MATCH(F39,'MP Calculations'!$D$40:$D$130,0),0),-1))</f>
        <v>171907.83613744521</v>
      </c>
    </row>
    <row r="40" spans="3:17">
      <c r="C40" s="159"/>
      <c r="D40" s="165" t="s">
        <v>355</v>
      </c>
      <c r="E40" s="161">
        <v>35247</v>
      </c>
      <c r="F40" s="172" t="str">
        <f t="shared" si="0"/>
        <v>1996-97</v>
      </c>
      <c r="G40" s="68"/>
      <c r="H40" s="167" t="s">
        <v>279</v>
      </c>
      <c r="I40" s="173">
        <v>150735.53351548137</v>
      </c>
      <c r="J40" s="168">
        <f>IFERROR(MIN('MP Calculations'!$E$30/I40,1),"-")</f>
        <v>0.24630200300931615</v>
      </c>
      <c r="K40" s="12"/>
      <c r="L40" s="159">
        <v>1</v>
      </c>
      <c r="M40" s="159" t="s">
        <v>284</v>
      </c>
      <c r="N40" s="159">
        <v>17666.21</v>
      </c>
      <c r="O40" s="185">
        <f t="shared" si="1"/>
        <v>17666.21</v>
      </c>
      <c r="P40" s="215">
        <f t="shared" si="3"/>
        <v>4351.2229085832105</v>
      </c>
      <c r="Q40" s="215" cm="1">
        <f t="array" ref="Q40">IF(P40="-",0,P40/(1+'General inputs'!$H$32)^IFERROR(INDEX('MP Calculations'!$C$40:$C$130,MATCH(F40,'MP Calculations'!$D$40:$D$130,0),0),-1))</f>
        <v>12681.54086073804</v>
      </c>
    </row>
    <row r="41" spans="3:17">
      <c r="C41" s="159"/>
      <c r="D41" s="165" t="s">
        <v>278</v>
      </c>
      <c r="E41" s="161">
        <v>35298</v>
      </c>
      <c r="F41" s="172" t="str">
        <f t="shared" si="0"/>
        <v>1996-97</v>
      </c>
      <c r="G41" s="68"/>
      <c r="H41" s="167" t="s">
        <v>279</v>
      </c>
      <c r="I41" s="173">
        <v>150735.53351548137</v>
      </c>
      <c r="J41" s="168">
        <f>IFERROR(MIN('MP Calculations'!$E$30/I41,1),"-")</f>
        <v>0.24630200300931615</v>
      </c>
      <c r="K41" s="12"/>
      <c r="L41" s="159">
        <v>57.200577000000003</v>
      </c>
      <c r="M41" s="159" t="s">
        <v>280</v>
      </c>
      <c r="N41" s="159">
        <v>350</v>
      </c>
      <c r="O41" s="185">
        <f t="shared" si="1"/>
        <v>20020.201950000002</v>
      </c>
      <c r="P41" s="215">
        <f t="shared" si="3"/>
        <v>4931.0158409360174</v>
      </c>
      <c r="Q41" s="215" cm="1">
        <f t="array" ref="Q41">IF(P41="-",0,P41/(1+'General inputs'!$H$32)^IFERROR(INDEX('MP Calculations'!$C$40:$C$130,MATCH(F41,'MP Calculations'!$D$40:$D$130,0),0),-1))</f>
        <v>14371.334262932029</v>
      </c>
    </row>
    <row r="42" spans="3:17">
      <c r="C42" s="159"/>
      <c r="D42" s="165" t="s">
        <v>278</v>
      </c>
      <c r="E42" s="161">
        <v>35298</v>
      </c>
      <c r="F42" s="172" t="str">
        <f t="shared" si="0"/>
        <v>1996-97</v>
      </c>
      <c r="G42" s="68"/>
      <c r="H42" s="167" t="s">
        <v>279</v>
      </c>
      <c r="I42" s="173">
        <v>150735.53351548137</v>
      </c>
      <c r="J42" s="168">
        <f>IFERROR(MIN('MP Calculations'!$E$30/I42,1),"-")</f>
        <v>0.24630200300931615</v>
      </c>
      <c r="K42" s="12"/>
      <c r="L42" s="159">
        <v>58.923434</v>
      </c>
      <c r="M42" s="159" t="s">
        <v>280</v>
      </c>
      <c r="N42" s="159">
        <v>350</v>
      </c>
      <c r="O42" s="185">
        <f t="shared" si="1"/>
        <v>20623.2019</v>
      </c>
      <c r="P42" s="215">
        <f t="shared" si="3"/>
        <v>5079.5359364355345</v>
      </c>
      <c r="Q42" s="215" cm="1">
        <f t="array" ref="Q42">IF(P42="-",0,P42/(1+'General inputs'!$H$32)^IFERROR(INDEX('MP Calculations'!$C$40:$C$130,MATCH(F42,'MP Calculations'!$D$40:$D$130,0),0),-1))</f>
        <v>14804.192725779916</v>
      </c>
    </row>
    <row r="43" spans="3:17">
      <c r="C43" s="159"/>
      <c r="D43" s="165" t="s">
        <v>278</v>
      </c>
      <c r="E43" s="161">
        <v>35298</v>
      </c>
      <c r="F43" s="172" t="str">
        <f t="shared" si="0"/>
        <v>1996-97</v>
      </c>
      <c r="G43" s="68"/>
      <c r="H43" s="167" t="s">
        <v>279</v>
      </c>
      <c r="I43" s="173">
        <v>150735.53351548137</v>
      </c>
      <c r="J43" s="168">
        <f>IFERROR(MIN('MP Calculations'!$E$30/I43,1),"-")</f>
        <v>0.24630200300931615</v>
      </c>
      <c r="K43" s="12"/>
      <c r="L43" s="159">
        <v>41.500303000000002</v>
      </c>
      <c r="M43" s="159" t="s">
        <v>280</v>
      </c>
      <c r="N43" s="159">
        <v>350</v>
      </c>
      <c r="O43" s="185">
        <f t="shared" si="1"/>
        <v>14525.10605</v>
      </c>
      <c r="P43" s="215">
        <f t="shared" si="3"/>
        <v>3577.5627140377364</v>
      </c>
      <c r="Q43" s="215" cm="1">
        <f t="array" ref="Q43">IF(P43="-",0,P43/(1+'General inputs'!$H$32)^IFERROR(INDEX('MP Calculations'!$C$40:$C$130,MATCH(F43,'MP Calculations'!$D$40:$D$130,0),0),-1))</f>
        <v>10426.725702888642</v>
      </c>
    </row>
    <row r="44" spans="3:17">
      <c r="C44" s="159"/>
      <c r="D44" s="165" t="s">
        <v>278</v>
      </c>
      <c r="E44" s="161">
        <v>35305</v>
      </c>
      <c r="F44" s="172" t="str">
        <f t="shared" si="0"/>
        <v>1996-97</v>
      </c>
      <c r="G44" s="68"/>
      <c r="H44" s="167" t="s">
        <v>279</v>
      </c>
      <c r="I44" s="173">
        <v>150735.53351548137</v>
      </c>
      <c r="J44" s="168">
        <f>IFERROR(MIN('MP Calculations'!$E$30/I44,1),"-")</f>
        <v>0.24630200300931615</v>
      </c>
      <c r="K44" s="12"/>
      <c r="L44" s="159">
        <v>82.550625999999994</v>
      </c>
      <c r="M44" s="159" t="s">
        <v>280</v>
      </c>
      <c r="N44" s="159">
        <v>350</v>
      </c>
      <c r="O44" s="185">
        <f t="shared" si="1"/>
        <v>28892.719099999998</v>
      </c>
      <c r="P44" s="215">
        <f t="shared" si="3"/>
        <v>7116.3345867155258</v>
      </c>
      <c r="Q44" s="215" cm="1">
        <f t="array" ref="Q44">IF(P44="-",0,P44/(1+'General inputs'!$H$32)^IFERROR(INDEX('MP Calculations'!$C$40:$C$130,MATCH(F44,'MP Calculations'!$D$40:$D$130,0),0),-1))</f>
        <v>20740.396375027605</v>
      </c>
    </row>
    <row r="45" spans="3:17">
      <c r="C45" s="159"/>
      <c r="D45" s="165" t="s">
        <v>278</v>
      </c>
      <c r="E45" s="161">
        <v>35325</v>
      </c>
      <c r="F45" s="172" t="str">
        <f t="shared" si="0"/>
        <v>1996-97</v>
      </c>
      <c r="G45" s="68"/>
      <c r="H45" s="167" t="s">
        <v>279</v>
      </c>
      <c r="I45" s="173">
        <v>150735.53351548137</v>
      </c>
      <c r="J45" s="168">
        <f>IFERROR(MIN('MP Calculations'!$E$30/I45,1),"-")</f>
        <v>0.24630200300931615</v>
      </c>
      <c r="K45" s="12"/>
      <c r="L45" s="159">
        <v>6.0817540000000001</v>
      </c>
      <c r="M45" s="159" t="s">
        <v>280</v>
      </c>
      <c r="N45" s="159">
        <v>350</v>
      </c>
      <c r="O45" s="185">
        <f t="shared" si="1"/>
        <v>2128.6138999999998</v>
      </c>
      <c r="P45" s="215">
        <f t="shared" si="3"/>
        <v>524.28186720347219</v>
      </c>
      <c r="Q45" s="215" cm="1">
        <f t="array" ref="Q45">IF(P45="-",0,P45/(1+'General inputs'!$H$32)^IFERROR(INDEX('MP Calculations'!$C$40:$C$130,MATCH(F45,'MP Calculations'!$D$40:$D$130,0),0),-1))</f>
        <v>1528.0076569668854</v>
      </c>
    </row>
    <row r="46" spans="3:17">
      <c r="C46" s="159"/>
      <c r="D46" s="165" t="s">
        <v>278</v>
      </c>
      <c r="E46" s="161">
        <v>35325</v>
      </c>
      <c r="F46" s="172" t="str">
        <f t="shared" si="0"/>
        <v>1996-97</v>
      </c>
      <c r="G46" s="68"/>
      <c r="H46" s="167" t="s">
        <v>279</v>
      </c>
      <c r="I46" s="173">
        <v>150735.53351548137</v>
      </c>
      <c r="J46" s="168">
        <f>IFERROR(MIN('MP Calculations'!$E$30/I46,1),"-")</f>
        <v>0.24630200300931615</v>
      </c>
      <c r="K46" s="12"/>
      <c r="L46" s="159">
        <v>55.072046</v>
      </c>
      <c r="M46" s="159" t="s">
        <v>280</v>
      </c>
      <c r="N46" s="159">
        <v>350</v>
      </c>
      <c r="O46" s="185">
        <f t="shared" si="1"/>
        <v>19275.216100000001</v>
      </c>
      <c r="P46" s="215">
        <f t="shared" si="3"/>
        <v>4747.524333867419</v>
      </c>
      <c r="Q46" s="215" cm="1">
        <f t="array" ref="Q46">IF(P46="-",0,P46/(1+'General inputs'!$H$32)^IFERROR(INDEX('MP Calculations'!$C$40:$C$130,MATCH(F46,'MP Calculations'!$D$40:$D$130,0),0),-1))</f>
        <v>13836.552411168312</v>
      </c>
    </row>
    <row r="47" spans="3:17">
      <c r="C47" s="159"/>
      <c r="D47" s="165" t="s">
        <v>278</v>
      </c>
      <c r="E47" s="161">
        <v>35325</v>
      </c>
      <c r="F47" s="172" t="str">
        <f t="shared" si="0"/>
        <v>1996-97</v>
      </c>
      <c r="G47" s="68"/>
      <c r="H47" s="167" t="s">
        <v>279</v>
      </c>
      <c r="I47" s="173">
        <v>150735.53351548137</v>
      </c>
      <c r="J47" s="168">
        <f>IFERROR(MIN('MP Calculations'!$E$30/I47,1),"-")</f>
        <v>0.24630200300931615</v>
      </c>
      <c r="K47" s="12"/>
      <c r="L47" s="159">
        <v>21.404515</v>
      </c>
      <c r="M47" s="159" t="s">
        <v>280</v>
      </c>
      <c r="N47" s="159">
        <v>350</v>
      </c>
      <c r="O47" s="185">
        <f t="shared" si="1"/>
        <v>7491.58025</v>
      </c>
      <c r="P47" s="215">
        <f t="shared" si="3"/>
        <v>1845.1912212800335</v>
      </c>
      <c r="Q47" s="215" cm="1">
        <f t="array" ref="Q47">IF(P47="-",0,P47/(1+'General inputs'!$H$32)^IFERROR(INDEX('MP Calculations'!$C$40:$C$130,MATCH(F47,'MP Calculations'!$D$40:$D$130,0),0),-1))</f>
        <v>5377.7681263764616</v>
      </c>
    </row>
    <row r="48" spans="3:17">
      <c r="C48" s="159"/>
      <c r="D48" s="165" t="s">
        <v>278</v>
      </c>
      <c r="E48" s="161">
        <v>35355</v>
      </c>
      <c r="F48" s="172" t="str">
        <f t="shared" si="0"/>
        <v>1996-97</v>
      </c>
      <c r="G48" s="68"/>
      <c r="H48" s="167" t="s">
        <v>279</v>
      </c>
      <c r="I48" s="173">
        <v>150735.53351548137</v>
      </c>
      <c r="J48" s="168">
        <f>IFERROR(MIN('MP Calculations'!$E$30/I48,1),"-")</f>
        <v>0.24630200300931615</v>
      </c>
      <c r="K48" s="12"/>
      <c r="L48" s="159">
        <v>45.193447999999997</v>
      </c>
      <c r="M48" s="159" t="s">
        <v>280</v>
      </c>
      <c r="N48" s="159">
        <v>350</v>
      </c>
      <c r="O48" s="185">
        <f t="shared" si="1"/>
        <v>15817.706799999998</v>
      </c>
      <c r="P48" s="215">
        <f t="shared" si="3"/>
        <v>3895.9328678540801</v>
      </c>
      <c r="Q48" s="215" cm="1">
        <f t="array" ref="Q48">IF(P48="-",0,P48/(1+'General inputs'!$H$32)^IFERROR(INDEX('MP Calculations'!$C$40:$C$130,MATCH(F48,'MP Calculations'!$D$40:$D$130,0),0),-1))</f>
        <v>11354.608323311788</v>
      </c>
    </row>
    <row r="49" spans="3:17">
      <c r="C49" s="159"/>
      <c r="D49" s="165" t="s">
        <v>278</v>
      </c>
      <c r="E49" s="161">
        <v>35355</v>
      </c>
      <c r="F49" s="172" t="str">
        <f t="shared" si="0"/>
        <v>1996-97</v>
      </c>
      <c r="G49" s="68"/>
      <c r="H49" s="167" t="s">
        <v>279</v>
      </c>
      <c r="I49" s="173">
        <v>150735.53351548137</v>
      </c>
      <c r="J49" s="168">
        <f>IFERROR(MIN('MP Calculations'!$E$30/I49,1),"-")</f>
        <v>0.24630200300931615</v>
      </c>
      <c r="K49" s="12"/>
      <c r="L49" s="159">
        <v>58.791179999999997</v>
      </c>
      <c r="M49" s="159" t="s">
        <v>280</v>
      </c>
      <c r="N49" s="159">
        <v>350</v>
      </c>
      <c r="O49" s="185">
        <f t="shared" si="1"/>
        <v>20576.913</v>
      </c>
      <c r="P49" s="215">
        <f t="shared" si="3"/>
        <v>5068.1348876484371</v>
      </c>
      <c r="Q49" s="215" cm="1">
        <f t="array" ref="Q49">IF(P49="-",0,P49/(1+'General inputs'!$H$32)^IFERROR(INDEX('MP Calculations'!$C$40:$C$130,MATCH(F49,'MP Calculations'!$D$40:$D$130,0),0),-1))</f>
        <v>14770.964626671584</v>
      </c>
    </row>
    <row r="50" spans="3:17">
      <c r="C50" s="159"/>
      <c r="D50" s="165" t="s">
        <v>360</v>
      </c>
      <c r="E50" s="161">
        <v>35431</v>
      </c>
      <c r="F50" s="172" t="str">
        <f t="shared" si="0"/>
        <v>1996-97</v>
      </c>
      <c r="G50" s="68"/>
      <c r="H50" s="167" t="s">
        <v>279</v>
      </c>
      <c r="I50" s="173">
        <v>150735.53351548137</v>
      </c>
      <c r="J50" s="168">
        <f>IFERROR(MIN('MP Calculations'!$E$30/I50,1),"-")</f>
        <v>0.24630200300931615</v>
      </c>
      <c r="K50" s="12"/>
      <c r="L50" s="159">
        <v>1</v>
      </c>
      <c r="M50" s="159" t="s">
        <v>284</v>
      </c>
      <c r="N50" s="159">
        <v>12867.46</v>
      </c>
      <c r="O50" s="185">
        <f t="shared" si="1"/>
        <v>12867.46</v>
      </c>
      <c r="P50" s="215">
        <f t="shared" si="3"/>
        <v>3169.2811716422548</v>
      </c>
      <c r="Q50" s="215" cm="1">
        <f t="array" ref="Q50">IF(P50="-",0,P50/(1+'General inputs'!$H$32)^IFERROR(INDEX('MP Calculations'!$C$40:$C$130,MATCH(F50,'MP Calculations'!$D$40:$D$130,0),0),-1))</f>
        <v>9236.7983718020041</v>
      </c>
    </row>
    <row r="51" spans="3:17">
      <c r="C51" s="159"/>
      <c r="D51" s="165" t="s">
        <v>281</v>
      </c>
      <c r="E51" s="161">
        <v>35445</v>
      </c>
      <c r="F51" s="172" t="str">
        <f t="shared" si="0"/>
        <v>1996-97</v>
      </c>
      <c r="G51" s="68"/>
      <c r="H51" s="167" t="s">
        <v>279</v>
      </c>
      <c r="I51" s="173">
        <v>150735.53351548137</v>
      </c>
      <c r="J51" s="168">
        <f>IFERROR(MIN('MP Calculations'!$E$30/I51,1),"-")</f>
        <v>0.24630200300931615</v>
      </c>
      <c r="K51" s="12"/>
      <c r="L51" s="159">
        <v>3.00177</v>
      </c>
      <c r="M51" s="159" t="s">
        <v>280</v>
      </c>
      <c r="N51" s="159">
        <v>940</v>
      </c>
      <c r="O51" s="185">
        <f t="shared" si="1"/>
        <v>2821.6638000000003</v>
      </c>
      <c r="P51" s="215">
        <f t="shared" si="3"/>
        <v>694.98144575887852</v>
      </c>
      <c r="Q51" s="215" cm="1">
        <f t="array" ref="Q51">IF(P51="-",0,P51/(1+'General inputs'!$H$32)^IFERROR(INDEX('MP Calculations'!$C$40:$C$130,MATCH(F51,'MP Calculations'!$D$40:$D$130,0),0),-1))</f>
        <v>2025.5077220844412</v>
      </c>
    </row>
    <row r="52" spans="3:17">
      <c r="C52" s="159"/>
      <c r="D52" s="165" t="s">
        <v>281</v>
      </c>
      <c r="E52" s="161">
        <v>35445</v>
      </c>
      <c r="F52" s="172" t="str">
        <f t="shared" si="0"/>
        <v>1996-97</v>
      </c>
      <c r="G52" s="68"/>
      <c r="H52" s="167" t="s">
        <v>279</v>
      </c>
      <c r="I52" s="173">
        <v>150735.53351548137</v>
      </c>
      <c r="J52" s="168">
        <f>IFERROR(MIN('MP Calculations'!$E$30/I52,1),"-")</f>
        <v>0.24630200300931615</v>
      </c>
      <c r="K52" s="12"/>
      <c r="L52" s="159">
        <v>2.9985409999999999</v>
      </c>
      <c r="M52" s="159" t="s">
        <v>280</v>
      </c>
      <c r="N52" s="159">
        <v>940</v>
      </c>
      <c r="O52" s="185">
        <f t="shared" si="1"/>
        <v>2818.6285399999997</v>
      </c>
      <c r="P52" s="215">
        <f t="shared" si="3"/>
        <v>694.23385514122435</v>
      </c>
      <c r="Q52" s="215" cm="1">
        <f t="array" ref="Q52">IF(P52="-",0,P52/(1+'General inputs'!$H$32)^IFERROR(INDEX('MP Calculations'!$C$40:$C$130,MATCH(F52,'MP Calculations'!$D$40:$D$130,0),0),-1))</f>
        <v>2023.3288861194567</v>
      </c>
    </row>
    <row r="53" spans="3:17">
      <c r="C53" s="159"/>
      <c r="D53" s="165" t="s">
        <v>281</v>
      </c>
      <c r="E53" s="161">
        <v>35446</v>
      </c>
      <c r="F53" s="172" t="str">
        <f t="shared" si="0"/>
        <v>1996-97</v>
      </c>
      <c r="G53" s="68"/>
      <c r="H53" s="167" t="s">
        <v>279</v>
      </c>
      <c r="I53" s="173">
        <v>150735.53351548137</v>
      </c>
      <c r="J53" s="168">
        <f>IFERROR(MIN('MP Calculations'!$E$30/I53,1),"-")</f>
        <v>0.24630200300931615</v>
      </c>
      <c r="K53" s="12"/>
      <c r="L53" s="159">
        <v>3.9986980000000001</v>
      </c>
      <c r="M53" s="159" t="s">
        <v>280</v>
      </c>
      <c r="N53" s="159">
        <v>940</v>
      </c>
      <c r="O53" s="185">
        <f t="shared" si="1"/>
        <v>3758.77612</v>
      </c>
      <c r="P53" s="215">
        <f t="shared" si="3"/>
        <v>925.79408721958566</v>
      </c>
      <c r="Q53" s="215" cm="1">
        <f t="array" ref="Q53">IF(P53="-",0,P53/(1+'General inputs'!$H$32)^IFERROR(INDEX('MP Calculations'!$C$40:$C$130,MATCH(F53,'MP Calculations'!$D$40:$D$130,0),0),-1))</f>
        <v>2698.2059509168289</v>
      </c>
    </row>
    <row r="54" spans="3:17">
      <c r="C54" s="159"/>
      <c r="D54" s="165" t="s">
        <v>282</v>
      </c>
      <c r="E54" s="161">
        <v>35515</v>
      </c>
      <c r="F54" s="172" t="str">
        <f t="shared" si="0"/>
        <v>1996-97</v>
      </c>
      <c r="G54" s="68"/>
      <c r="H54" s="167" t="s">
        <v>279</v>
      </c>
      <c r="I54" s="173">
        <v>150735.53351548137</v>
      </c>
      <c r="J54" s="168">
        <f>IFERROR(MIN('MP Calculations'!$E$30/I54,1),"-")</f>
        <v>0.24630200300931615</v>
      </c>
      <c r="K54" s="12"/>
      <c r="L54" s="159">
        <v>10.996983999999999</v>
      </c>
      <c r="M54" s="159" t="s">
        <v>280</v>
      </c>
      <c r="N54" s="159">
        <v>511</v>
      </c>
      <c r="O54" s="185">
        <f t="shared" si="1"/>
        <v>5619.4588239999994</v>
      </c>
      <c r="P54" s="215">
        <f t="shared" si="3"/>
        <v>1384.083964179576</v>
      </c>
      <c r="Q54" s="215" cm="1">
        <f t="array" ref="Q54">IF(P54="-",0,P54/(1+'General inputs'!$H$32)^IFERROR(INDEX('MP Calculations'!$C$40:$C$130,MATCH(F54,'MP Calculations'!$D$40:$D$130,0),0),-1))</f>
        <v>4033.8814432632089</v>
      </c>
    </row>
    <row r="55" spans="3:17">
      <c r="C55" s="159"/>
      <c r="D55" s="165" t="s">
        <v>289</v>
      </c>
      <c r="E55" s="161">
        <v>35530</v>
      </c>
      <c r="F55" s="172" t="str">
        <f t="shared" si="0"/>
        <v>1996-97</v>
      </c>
      <c r="G55" s="68"/>
      <c r="H55" s="167" t="s">
        <v>279</v>
      </c>
      <c r="I55" s="173">
        <v>150735.53351548137</v>
      </c>
      <c r="J55" s="168">
        <f>IFERROR(MIN('MP Calculations'!$E$30/I55,1),"-")</f>
        <v>0.24630200300931615</v>
      </c>
      <c r="K55" s="12"/>
      <c r="L55" s="159">
        <v>4.6211190000000002</v>
      </c>
      <c r="M55" s="159" t="s">
        <v>280</v>
      </c>
      <c r="N55" s="159">
        <v>726</v>
      </c>
      <c r="O55" s="185">
        <f t="shared" si="1"/>
        <v>3354.9323939999999</v>
      </c>
      <c r="P55" s="215">
        <f t="shared" si="3"/>
        <v>826.32656860304019</v>
      </c>
      <c r="Q55" s="215" cm="1">
        <f t="array" ref="Q55">IF(P55="-",0,P55/(1+'General inputs'!$H$32)^IFERROR(INDEX('MP Calculations'!$C$40:$C$130,MATCH(F55,'MP Calculations'!$D$40:$D$130,0),0),-1))</f>
        <v>2408.3101151590918</v>
      </c>
    </row>
    <row r="56" spans="3:17">
      <c r="C56" s="159"/>
      <c r="D56" s="165" t="s">
        <v>289</v>
      </c>
      <c r="E56" s="161">
        <v>35530</v>
      </c>
      <c r="F56" s="172" t="str">
        <f t="shared" si="0"/>
        <v>1996-97</v>
      </c>
      <c r="G56" s="68"/>
      <c r="H56" s="167" t="s">
        <v>279</v>
      </c>
      <c r="I56" s="173">
        <v>150735.53351548137</v>
      </c>
      <c r="J56" s="168">
        <f>IFERROR(MIN('MP Calculations'!$E$30/I56,1),"-")</f>
        <v>0.24630200300931615</v>
      </c>
      <c r="K56" s="12"/>
      <c r="L56" s="159">
        <v>3.6508020000000001</v>
      </c>
      <c r="M56" s="159" t="s">
        <v>280</v>
      </c>
      <c r="N56" s="159">
        <v>726</v>
      </c>
      <c r="O56" s="185">
        <f t="shared" si="1"/>
        <v>2650.4822520000002</v>
      </c>
      <c r="P56" s="215">
        <f t="shared" si="3"/>
        <v>652.81908760824308</v>
      </c>
      <c r="Q56" s="215" cm="1">
        <f t="array" ref="Q56">IF(P56="-",0,P56/(1+'General inputs'!$H$32)^IFERROR(INDEX('MP Calculations'!$C$40:$C$130,MATCH(F56,'MP Calculations'!$D$40:$D$130,0),0),-1))</f>
        <v>1902.6264818203215</v>
      </c>
    </row>
    <row r="57" spans="3:17">
      <c r="C57" s="159"/>
      <c r="D57" s="165" t="s">
        <v>289</v>
      </c>
      <c r="E57" s="161">
        <v>35530</v>
      </c>
      <c r="F57" s="172" t="str">
        <f t="shared" si="0"/>
        <v>1996-97</v>
      </c>
      <c r="G57" s="68"/>
      <c r="H57" s="167" t="s">
        <v>279</v>
      </c>
      <c r="I57" s="173">
        <v>150735.53351548137</v>
      </c>
      <c r="J57" s="168">
        <f>IFERROR(MIN('MP Calculations'!$E$30/I57,1),"-")</f>
        <v>0.24630200300931615</v>
      </c>
      <c r="K57" s="12"/>
      <c r="L57" s="159">
        <v>1.8484240000000001</v>
      </c>
      <c r="M57" s="159" t="s">
        <v>280</v>
      </c>
      <c r="N57" s="159">
        <v>726</v>
      </c>
      <c r="O57" s="185">
        <f t="shared" si="1"/>
        <v>1341.9558240000001</v>
      </c>
      <c r="P57" s="215">
        <f t="shared" si="3"/>
        <v>330.52640740121734</v>
      </c>
      <c r="Q57" s="215" cm="1">
        <f t="array" ref="Q57">IF(P57="-",0,P57/(1+'General inputs'!$H$32)^IFERROR(INDEX('MP Calculations'!$C$40:$C$130,MATCH(F57,'MP Calculations'!$D$40:$D$130,0),0),-1))</f>
        <v>963.31174685240285</v>
      </c>
    </row>
    <row r="58" spans="3:17">
      <c r="C58" s="159"/>
      <c r="D58" s="165" t="s">
        <v>278</v>
      </c>
      <c r="E58" s="161">
        <v>35594</v>
      </c>
      <c r="F58" s="172" t="str">
        <f t="shared" si="0"/>
        <v>1996-97</v>
      </c>
      <c r="G58" s="68"/>
      <c r="H58" s="167" t="s">
        <v>279</v>
      </c>
      <c r="I58" s="173">
        <v>150735.53351548137</v>
      </c>
      <c r="J58" s="168">
        <f>IFERROR(MIN('MP Calculations'!$E$30/I58,1),"-")</f>
        <v>0.24630200300931615</v>
      </c>
      <c r="K58" s="12"/>
      <c r="L58" s="159">
        <v>33.963268999999997</v>
      </c>
      <c r="M58" s="159" t="s">
        <v>280</v>
      </c>
      <c r="N58" s="159">
        <v>350</v>
      </c>
      <c r="O58" s="185">
        <f t="shared" si="1"/>
        <v>11887.144149999998</v>
      </c>
      <c r="P58" s="215">
        <f t="shared" si="3"/>
        <v>2927.8274142054743</v>
      </c>
      <c r="Q58" s="215" cm="1">
        <f t="array" ref="Q58">IF(P58="-",0,P58/(1+'General inputs'!$H$32)^IFERROR(INDEX('MP Calculations'!$C$40:$C$130,MATCH(F58,'MP Calculations'!$D$40:$D$130,0),0),-1))</f>
        <v>8533.0868508700023</v>
      </c>
    </row>
    <row r="59" spans="3:17">
      <c r="C59" s="159"/>
      <c r="D59" s="165" t="s">
        <v>278</v>
      </c>
      <c r="E59" s="161">
        <v>35594</v>
      </c>
      <c r="F59" s="172" t="str">
        <f t="shared" si="0"/>
        <v>1996-97</v>
      </c>
      <c r="G59" s="68"/>
      <c r="H59" s="167" t="s">
        <v>279</v>
      </c>
      <c r="I59" s="173">
        <v>150735.53351548137</v>
      </c>
      <c r="J59" s="168">
        <f>IFERROR(MIN('MP Calculations'!$E$30/I59,1),"-")</f>
        <v>0.24630200300931615</v>
      </c>
      <c r="K59" s="12"/>
      <c r="L59" s="159">
        <v>4.2277230000000001</v>
      </c>
      <c r="M59" s="159" t="s">
        <v>280</v>
      </c>
      <c r="N59" s="159">
        <v>350</v>
      </c>
      <c r="O59" s="185">
        <f t="shared" si="1"/>
        <v>1479.7030500000001</v>
      </c>
      <c r="P59" s="215">
        <f t="shared" si="3"/>
        <v>364.45382507399432</v>
      </c>
      <c r="Q59" s="215" cm="1">
        <f t="array" ref="Q59">IF(P59="-",0,P59/(1+'General inputs'!$H$32)^IFERROR(INDEX('MP Calculations'!$C$40:$C$130,MATCH(F59,'MP Calculations'!$D$40:$D$130,0),0),-1))</f>
        <v>1062.1924391442028</v>
      </c>
    </row>
    <row r="60" spans="3:17">
      <c r="C60" s="159"/>
      <c r="D60" s="165" t="s">
        <v>278</v>
      </c>
      <c r="E60" s="161">
        <v>35594</v>
      </c>
      <c r="F60" s="172" t="str">
        <f t="shared" si="0"/>
        <v>1996-97</v>
      </c>
      <c r="G60" s="68"/>
      <c r="H60" s="167" t="s">
        <v>279</v>
      </c>
      <c r="I60" s="173">
        <v>150735.53351548137</v>
      </c>
      <c r="J60" s="168">
        <f>IFERROR(MIN('MP Calculations'!$E$30/I60,1),"-")</f>
        <v>0.24630200300931615</v>
      </c>
      <c r="K60" s="12"/>
      <c r="L60" s="159">
        <v>1.7713909999999999</v>
      </c>
      <c r="M60" s="159" t="s">
        <v>280</v>
      </c>
      <c r="N60" s="159">
        <v>350</v>
      </c>
      <c r="O60" s="185">
        <f t="shared" si="1"/>
        <v>619.98685</v>
      </c>
      <c r="P60" s="215">
        <f t="shared" si="3"/>
        <v>152.70400299443645</v>
      </c>
      <c r="Q60" s="215" cm="1">
        <f t="array" ref="Q60">IF(P60="-",0,P60/(1+'General inputs'!$H$32)^IFERROR(INDEX('MP Calculations'!$C$40:$C$130,MATCH(F60,'MP Calculations'!$D$40:$D$130,0),0),-1))</f>
        <v>445.05236671562648</v>
      </c>
    </row>
    <row r="61" spans="3:17">
      <c r="C61" s="159"/>
      <c r="D61" s="165" t="s">
        <v>282</v>
      </c>
      <c r="E61" s="161">
        <v>35598</v>
      </c>
      <c r="F61" s="172" t="str">
        <f t="shared" si="0"/>
        <v>1996-97</v>
      </c>
      <c r="G61" s="68"/>
      <c r="H61" s="167" t="s">
        <v>279</v>
      </c>
      <c r="I61" s="173">
        <v>150735.53351548137</v>
      </c>
      <c r="J61" s="168">
        <f>IFERROR(MIN('MP Calculations'!$E$30/I61,1),"-")</f>
        <v>0.24630200300931615</v>
      </c>
      <c r="K61" s="12"/>
      <c r="L61" s="159">
        <v>0.47176499999999999</v>
      </c>
      <c r="M61" s="159" t="s">
        <v>280</v>
      </c>
      <c r="N61" s="159">
        <v>511</v>
      </c>
      <c r="O61" s="185">
        <f t="shared" si="1"/>
        <v>241.07191499999999</v>
      </c>
      <c r="P61" s="215">
        <f t="shared" si="3"/>
        <v>59.376495533791605</v>
      </c>
      <c r="Q61" s="215" cm="1">
        <f t="array" ref="Q61">IF(P61="-",0,P61/(1+'General inputs'!$H$32)^IFERROR(INDEX('MP Calculations'!$C$40:$C$130,MATCH(F61,'MP Calculations'!$D$40:$D$130,0),0),-1))</f>
        <v>173.05145475169081</v>
      </c>
    </row>
    <row r="62" spans="3:17">
      <c r="C62" s="159"/>
      <c r="D62" s="165" t="s">
        <v>291</v>
      </c>
      <c r="E62" s="161">
        <v>35598</v>
      </c>
      <c r="F62" s="172" t="str">
        <f t="shared" si="0"/>
        <v>1996-97</v>
      </c>
      <c r="G62" s="68"/>
      <c r="H62" s="167" t="s">
        <v>279</v>
      </c>
      <c r="I62" s="173">
        <v>150735.53351548137</v>
      </c>
      <c r="J62" s="168">
        <f>IFERROR(MIN('MP Calculations'!$E$30/I62,1),"-")</f>
        <v>0.24630200300931615</v>
      </c>
      <c r="K62" s="12"/>
      <c r="L62" s="159">
        <v>1.6405460000000001</v>
      </c>
      <c r="M62" s="159" t="s">
        <v>280</v>
      </c>
      <c r="N62" s="159">
        <v>589</v>
      </c>
      <c r="O62" s="185">
        <f t="shared" si="1"/>
        <v>966.28159400000004</v>
      </c>
      <c r="P62" s="215">
        <f t="shared" si="3"/>
        <v>237.99709207323482</v>
      </c>
      <c r="Q62" s="215" cm="1">
        <f t="array" ref="Q62">IF(P62="-",0,P62/(1+'General inputs'!$H$32)^IFERROR(INDEX('MP Calculations'!$C$40:$C$130,MATCH(F62,'MP Calculations'!$D$40:$D$130,0),0),-1))</f>
        <v>693.63714782571287</v>
      </c>
    </row>
    <row r="63" spans="3:17">
      <c r="C63" s="159"/>
      <c r="D63" s="165" t="s">
        <v>291</v>
      </c>
      <c r="E63" s="161">
        <v>35598</v>
      </c>
      <c r="F63" s="172" t="str">
        <f t="shared" si="0"/>
        <v>1996-97</v>
      </c>
      <c r="G63" s="68"/>
      <c r="H63" s="167" t="s">
        <v>279</v>
      </c>
      <c r="I63" s="173">
        <v>150735.53351548137</v>
      </c>
      <c r="J63" s="168">
        <f>IFERROR(MIN('MP Calculations'!$E$30/I63,1),"-")</f>
        <v>0.24630200300931615</v>
      </c>
      <c r="K63" s="12"/>
      <c r="L63" s="159">
        <v>1.069815</v>
      </c>
      <c r="M63" s="159" t="s">
        <v>280</v>
      </c>
      <c r="N63" s="159">
        <v>589</v>
      </c>
      <c r="O63" s="185">
        <f t="shared" si="1"/>
        <v>630.12103500000001</v>
      </c>
      <c r="P63" s="215">
        <f t="shared" si="3"/>
        <v>155.20007305880341</v>
      </c>
      <c r="Q63" s="215" cm="1">
        <f t="array" ref="Q63">IF(P63="-",0,P63/(1+'General inputs'!$H$32)^IFERROR(INDEX('MP Calculations'!$C$40:$C$130,MATCH(F63,'MP Calculations'!$D$40:$D$130,0),0),-1))</f>
        <v>452.32710652500145</v>
      </c>
    </row>
    <row r="64" spans="3:17">
      <c r="C64" s="159"/>
      <c r="D64" s="165" t="s">
        <v>282</v>
      </c>
      <c r="E64" s="161">
        <v>35598</v>
      </c>
      <c r="F64" s="172" t="str">
        <f t="shared" si="0"/>
        <v>1996-97</v>
      </c>
      <c r="G64" s="68"/>
      <c r="H64" s="167" t="s">
        <v>279</v>
      </c>
      <c r="I64" s="173">
        <v>150735.53351548137</v>
      </c>
      <c r="J64" s="168">
        <f>IFERROR(MIN('MP Calculations'!$E$30/I64,1),"-")</f>
        <v>0.24630200300931615</v>
      </c>
      <c r="K64" s="12"/>
      <c r="L64" s="159">
        <v>4.6287200000000004</v>
      </c>
      <c r="M64" s="159" t="s">
        <v>280</v>
      </c>
      <c r="N64" s="159">
        <v>511</v>
      </c>
      <c r="O64" s="185">
        <f t="shared" si="1"/>
        <v>2365.27592</v>
      </c>
      <c r="P64" s="215">
        <f t="shared" si="3"/>
        <v>582.57219676570298</v>
      </c>
      <c r="Q64" s="215" cm="1">
        <f t="array" ref="Q64">IF(P64="-",0,P64/(1+'General inputs'!$H$32)^IFERROR(INDEX('MP Calculations'!$C$40:$C$130,MATCH(F64,'MP Calculations'!$D$40:$D$130,0),0),-1))</f>
        <v>1697.8935055339973</v>
      </c>
    </row>
    <row r="65" spans="3:17">
      <c r="C65" s="159"/>
      <c r="D65" s="165" t="s">
        <v>291</v>
      </c>
      <c r="E65" s="161">
        <v>35598</v>
      </c>
      <c r="F65" s="172" t="str">
        <f t="shared" si="0"/>
        <v>1996-97</v>
      </c>
      <c r="G65" s="68"/>
      <c r="H65" s="167" t="s">
        <v>279</v>
      </c>
      <c r="I65" s="173">
        <v>150735.53351548137</v>
      </c>
      <c r="J65" s="168">
        <f>IFERROR(MIN('MP Calculations'!$E$30/I65,1),"-")</f>
        <v>0.24630200300931615</v>
      </c>
      <c r="K65" s="12"/>
      <c r="L65" s="159">
        <v>0.96608099999999997</v>
      </c>
      <c r="M65" s="159" t="s">
        <v>280</v>
      </c>
      <c r="N65" s="159">
        <v>589</v>
      </c>
      <c r="O65" s="185">
        <f t="shared" si="1"/>
        <v>569.02170899999999</v>
      </c>
      <c r="P65" s="215">
        <f t="shared" si="3"/>
        <v>140.15118668248422</v>
      </c>
      <c r="Q65" s="215" cm="1">
        <f t="array" ref="Q65">IF(P65="-",0,P65/(1+'General inputs'!$H$32)^IFERROR(INDEX('MP Calculations'!$C$40:$C$130,MATCH(F65,'MP Calculations'!$D$40:$D$130,0),0),-1))</f>
        <v>408.46746717776432</v>
      </c>
    </row>
    <row r="66" spans="3:17">
      <c r="C66" s="159"/>
      <c r="D66" s="165" t="s">
        <v>291</v>
      </c>
      <c r="E66" s="161">
        <v>35598</v>
      </c>
      <c r="F66" s="172" t="str">
        <f t="shared" si="0"/>
        <v>1996-97</v>
      </c>
      <c r="G66" s="68"/>
      <c r="H66" s="167" t="s">
        <v>279</v>
      </c>
      <c r="I66" s="173">
        <v>150735.53351548137</v>
      </c>
      <c r="J66" s="168">
        <f>IFERROR(MIN('MP Calculations'!$E$30/I66,1),"-")</f>
        <v>0.24630200300931615</v>
      </c>
      <c r="K66" s="12"/>
      <c r="L66" s="159">
        <v>4.2315459999999998</v>
      </c>
      <c r="M66" s="159" t="s">
        <v>280</v>
      </c>
      <c r="N66" s="159">
        <v>589</v>
      </c>
      <c r="O66" s="185">
        <f t="shared" si="1"/>
        <v>2492.3805939999997</v>
      </c>
      <c r="P66" s="215">
        <f t="shared" si="3"/>
        <v>613.87833256374915</v>
      </c>
      <c r="Q66" s="215" cm="1">
        <f t="array" ref="Q66">IF(P66="-",0,P66/(1+'General inputs'!$H$32)^IFERROR(INDEX('MP Calculations'!$C$40:$C$130,MATCH(F66,'MP Calculations'!$D$40:$D$130,0),0),-1))</f>
        <v>1789.1345310240029</v>
      </c>
    </row>
    <row r="67" spans="3:17">
      <c r="C67" s="159"/>
      <c r="D67" s="165" t="s">
        <v>291</v>
      </c>
      <c r="E67" s="161">
        <v>35598</v>
      </c>
      <c r="F67" s="172" t="str">
        <f t="shared" si="0"/>
        <v>1996-97</v>
      </c>
      <c r="G67" s="68"/>
      <c r="H67" s="167" t="s">
        <v>279</v>
      </c>
      <c r="I67" s="173">
        <v>150735.53351548137</v>
      </c>
      <c r="J67" s="168">
        <f>IFERROR(MIN('MP Calculations'!$E$30/I67,1),"-")</f>
        <v>0.24630200300931615</v>
      </c>
      <c r="K67" s="12"/>
      <c r="L67" s="159">
        <v>11.339270000000001</v>
      </c>
      <c r="M67" s="159" t="s">
        <v>280</v>
      </c>
      <c r="N67" s="159">
        <v>589</v>
      </c>
      <c r="O67" s="185">
        <f t="shared" si="1"/>
        <v>6678.8300300000001</v>
      </c>
      <c r="P67" s="215">
        <f t="shared" si="3"/>
        <v>1645.009214147771</v>
      </c>
      <c r="Q67" s="215" cm="1">
        <f t="array" ref="Q67">IF(P67="-",0,P67/(1+'General inputs'!$H$32)^IFERROR(INDEX('MP Calculations'!$C$40:$C$130,MATCH(F67,'MP Calculations'!$D$40:$D$130,0),0),-1))</f>
        <v>4794.3421892623983</v>
      </c>
    </row>
    <row r="68" spans="3:17">
      <c r="C68" s="159"/>
      <c r="D68" s="165" t="s">
        <v>291</v>
      </c>
      <c r="E68" s="161">
        <v>35598</v>
      </c>
      <c r="F68" s="172" t="str">
        <f t="shared" si="0"/>
        <v>1996-97</v>
      </c>
      <c r="G68" s="68"/>
      <c r="H68" s="167" t="s">
        <v>279</v>
      </c>
      <c r="I68" s="173">
        <v>150735.53351548137</v>
      </c>
      <c r="J68" s="168">
        <f>IFERROR(MIN('MP Calculations'!$E$30/I68,1),"-")</f>
        <v>0.24630200300931615</v>
      </c>
      <c r="K68" s="12"/>
      <c r="L68" s="159">
        <v>3.2223160000000002</v>
      </c>
      <c r="M68" s="159" t="s">
        <v>280</v>
      </c>
      <c r="N68" s="159">
        <v>589</v>
      </c>
      <c r="O68" s="185">
        <f t="shared" si="1"/>
        <v>1897.9441240000001</v>
      </c>
      <c r="P68" s="215">
        <f t="shared" si="3"/>
        <v>467.4674393409619</v>
      </c>
      <c r="Q68" s="215" cm="1">
        <f t="array" ref="Q68">IF(P68="-",0,P68/(1+'General inputs'!$H$32)^IFERROR(INDEX('MP Calculations'!$C$40:$C$130,MATCH(F68,'MP Calculations'!$D$40:$D$130,0),0),-1))</f>
        <v>1362.4232905588503</v>
      </c>
    </row>
    <row r="69" spans="3:17">
      <c r="C69" s="159"/>
      <c r="D69" s="165" t="s">
        <v>291</v>
      </c>
      <c r="E69" s="161">
        <v>35598</v>
      </c>
      <c r="F69" s="172" t="str">
        <f t="shared" si="0"/>
        <v>1996-97</v>
      </c>
      <c r="G69" s="68"/>
      <c r="H69" s="167" t="s">
        <v>279</v>
      </c>
      <c r="I69" s="173">
        <v>150735.53351548137</v>
      </c>
      <c r="J69" s="168">
        <f>IFERROR(MIN('MP Calculations'!$E$30/I69,1),"-")</f>
        <v>0.24630200300931615</v>
      </c>
      <c r="K69" s="12"/>
      <c r="L69" s="159">
        <v>41.78172</v>
      </c>
      <c r="M69" s="159" t="s">
        <v>280</v>
      </c>
      <c r="N69" s="159">
        <v>589</v>
      </c>
      <c r="O69" s="185">
        <f t="shared" si="1"/>
        <v>24609.433079999999</v>
      </c>
      <c r="P69" s="215">
        <f t="shared" si="3"/>
        <v>6061.3526605277239</v>
      </c>
      <c r="Q69" s="215" cm="1">
        <f t="array" ref="Q69">IF(P69="-",0,P69/(1+'General inputs'!$H$32)^IFERROR(INDEX('MP Calculations'!$C$40:$C$130,MATCH(F69,'MP Calculations'!$D$40:$D$130,0),0),-1))</f>
        <v>17665.675386153474</v>
      </c>
    </row>
    <row r="70" spans="3:17">
      <c r="C70" s="159"/>
      <c r="D70" s="165" t="s">
        <v>291</v>
      </c>
      <c r="E70" s="161">
        <v>35598</v>
      </c>
      <c r="F70" s="172" t="str">
        <f t="shared" si="0"/>
        <v>1996-97</v>
      </c>
      <c r="G70" s="68"/>
      <c r="H70" s="167" t="s">
        <v>279</v>
      </c>
      <c r="I70" s="173">
        <v>150735.53351548137</v>
      </c>
      <c r="J70" s="168">
        <f>IFERROR(MIN('MP Calculations'!$E$30/I70,1),"-")</f>
        <v>0.24630200300931615</v>
      </c>
      <c r="K70" s="12"/>
      <c r="L70" s="159">
        <v>6.5991070000000001</v>
      </c>
      <c r="M70" s="159" t="s">
        <v>280</v>
      </c>
      <c r="N70" s="159">
        <v>589</v>
      </c>
      <c r="O70" s="185">
        <f t="shared" si="1"/>
        <v>3886.8740229999999</v>
      </c>
      <c r="P70" s="215">
        <f t="shared" si="3"/>
        <v>957.34485730977872</v>
      </c>
      <c r="Q70" s="215" cm="1">
        <f t="array" ref="Q70">IF(P70="-",0,P70/(1+'General inputs'!$H$32)^IFERROR(INDEX('MP Calculations'!$C$40:$C$130,MATCH(F70,'MP Calculations'!$D$40:$D$130,0),0),-1))</f>
        <v>2790.1599575243217</v>
      </c>
    </row>
    <row r="71" spans="3:17">
      <c r="C71" s="159"/>
      <c r="D71" s="165" t="s">
        <v>291</v>
      </c>
      <c r="E71" s="161">
        <v>35598</v>
      </c>
      <c r="F71" s="172" t="str">
        <f t="shared" si="0"/>
        <v>1996-97</v>
      </c>
      <c r="G71" s="68"/>
      <c r="H71" s="167" t="s">
        <v>279</v>
      </c>
      <c r="I71" s="173">
        <v>150735.53351548137</v>
      </c>
      <c r="J71" s="168">
        <f>IFERROR(MIN('MP Calculations'!$E$30/I71,1),"-")</f>
        <v>0.24630200300931615</v>
      </c>
      <c r="K71" s="12"/>
      <c r="L71" s="159">
        <v>59.559277999999999</v>
      </c>
      <c r="M71" s="159" t="s">
        <v>280</v>
      </c>
      <c r="N71" s="159">
        <v>589</v>
      </c>
      <c r="O71" s="185">
        <f t="shared" si="1"/>
        <v>35080.414742000001</v>
      </c>
      <c r="P71" s="215">
        <f t="shared" si="3"/>
        <v>8640.3764173521431</v>
      </c>
      <c r="Q71" s="215" cm="1">
        <f t="array" ref="Q71">IF(P71="-",0,P71/(1+'General inputs'!$H$32)^IFERROR(INDEX('MP Calculations'!$C$40:$C$130,MATCH(F71,'MP Calculations'!$D$40:$D$130,0),0),-1))</f>
        <v>25182.18185803917</v>
      </c>
    </row>
    <row r="72" spans="3:17">
      <c r="C72" s="159"/>
      <c r="D72" s="165" t="s">
        <v>291</v>
      </c>
      <c r="E72" s="161">
        <v>35598</v>
      </c>
      <c r="F72" s="172" t="str">
        <f t="shared" si="0"/>
        <v>1996-97</v>
      </c>
      <c r="G72" s="68"/>
      <c r="H72" s="167" t="s">
        <v>279</v>
      </c>
      <c r="I72" s="173">
        <v>150735.53351548137</v>
      </c>
      <c r="J72" s="168">
        <f>IFERROR(MIN('MP Calculations'!$E$30/I72,1),"-")</f>
        <v>0.24630200300931615</v>
      </c>
      <c r="K72" s="12"/>
      <c r="L72" s="159">
        <v>28.890256000000001</v>
      </c>
      <c r="M72" s="159" t="s">
        <v>280</v>
      </c>
      <c r="N72" s="159">
        <v>589</v>
      </c>
      <c r="O72" s="185">
        <f t="shared" si="1"/>
        <v>17016.360784</v>
      </c>
      <c r="P72" s="215">
        <f t="shared" si="3"/>
        <v>4191.1637450283779</v>
      </c>
      <c r="Q72" s="215" cm="1">
        <f t="array" ref="Q72">IF(P72="-",0,P72/(1+'General inputs'!$H$32)^IFERROR(INDEX('MP Calculations'!$C$40:$C$130,MATCH(F72,'MP Calculations'!$D$40:$D$130,0),0),-1))</f>
        <v>12215.052044742843</v>
      </c>
    </row>
    <row r="73" spans="3:17">
      <c r="C73" s="159"/>
      <c r="D73" s="165" t="s">
        <v>291</v>
      </c>
      <c r="E73" s="161">
        <v>35598</v>
      </c>
      <c r="F73" s="172" t="str">
        <f t="shared" si="0"/>
        <v>1996-97</v>
      </c>
      <c r="G73" s="68"/>
      <c r="H73" s="167" t="s">
        <v>279</v>
      </c>
      <c r="I73" s="173">
        <v>150735.53351548137</v>
      </c>
      <c r="J73" s="168">
        <f>IFERROR(MIN('MP Calculations'!$E$30/I73,1),"-")</f>
        <v>0.24630200300931615</v>
      </c>
      <c r="K73" s="12"/>
      <c r="L73" s="159">
        <v>74.482597999999996</v>
      </c>
      <c r="M73" s="159" t="s">
        <v>280</v>
      </c>
      <c r="N73" s="159">
        <v>589</v>
      </c>
      <c r="O73" s="185">
        <f t="shared" si="1"/>
        <v>43870.250221999995</v>
      </c>
      <c r="P73" s="215">
        <f t="shared" si="3"/>
        <v>10805.330502198496</v>
      </c>
      <c r="Q73" s="215" cm="1">
        <f t="array" ref="Q73">IF(P73="-",0,P73/(1+'General inputs'!$H$32)^IFERROR(INDEX('MP Calculations'!$C$40:$C$130,MATCH(F73,'MP Calculations'!$D$40:$D$130,0),0),-1))</f>
        <v>31491.891625939865</v>
      </c>
    </row>
    <row r="74" spans="3:17">
      <c r="C74" s="159"/>
      <c r="D74" s="165" t="s">
        <v>291</v>
      </c>
      <c r="E74" s="161">
        <v>35598</v>
      </c>
      <c r="F74" s="172" t="str">
        <f t="shared" si="0"/>
        <v>1996-97</v>
      </c>
      <c r="G74" s="68"/>
      <c r="H74" s="167" t="s">
        <v>279</v>
      </c>
      <c r="I74" s="173">
        <v>150735.53351548137</v>
      </c>
      <c r="J74" s="168">
        <f>IFERROR(MIN('MP Calculations'!$E$30/I74,1),"-")</f>
        <v>0.24630200300931615</v>
      </c>
      <c r="K74" s="12"/>
      <c r="L74" s="159">
        <v>6.1354150000000001</v>
      </c>
      <c r="M74" s="159" t="s">
        <v>280</v>
      </c>
      <c r="N74" s="159">
        <v>589</v>
      </c>
      <c r="O74" s="185">
        <f t="shared" si="1"/>
        <v>3613.7594349999999</v>
      </c>
      <c r="P74" s="215">
        <f t="shared" si="3"/>
        <v>890.0761872343146</v>
      </c>
      <c r="Q74" s="215" cm="1">
        <f t="array" ref="Q74">IF(P74="-",0,P74/(1+'General inputs'!$H$32)^IFERROR(INDEX('MP Calculations'!$C$40:$C$130,MATCH(F74,'MP Calculations'!$D$40:$D$130,0),0),-1))</f>
        <v>2594.1069383772815</v>
      </c>
    </row>
    <row r="75" spans="3:17">
      <c r="C75" s="159"/>
      <c r="D75" s="165" t="s">
        <v>361</v>
      </c>
      <c r="E75" s="161">
        <v>35612</v>
      </c>
      <c r="F75" s="172" t="str">
        <f t="shared" si="0"/>
        <v>1997-98</v>
      </c>
      <c r="G75" s="68"/>
      <c r="H75" s="167" t="s">
        <v>279</v>
      </c>
      <c r="I75" s="173">
        <v>150735.53351548137</v>
      </c>
      <c r="J75" s="168">
        <f>IFERROR(MIN('MP Calculations'!$E$30/I75,1),"-")</f>
        <v>0.24630200300931615</v>
      </c>
      <c r="K75" s="12"/>
      <c r="L75" s="159">
        <v>1</v>
      </c>
      <c r="M75" s="159" t="s">
        <v>284</v>
      </c>
      <c r="N75" s="159">
        <v>5642.57</v>
      </c>
      <c r="O75" s="185">
        <f t="shared" si="1"/>
        <v>5642.57</v>
      </c>
      <c r="P75" s="215">
        <f t="shared" si="3"/>
        <v>1389.7762931202769</v>
      </c>
      <c r="Q75" s="215" cm="1">
        <f t="array" ref="Q75">IF(P75="-",0,P75/(1+'General inputs'!$H$32)^IFERROR(INDEX('MP Calculations'!$C$40:$C$130,MATCH(F75,'MP Calculations'!$D$40:$D$130,0),0),-1))</f>
        <v>3887.2088362334043</v>
      </c>
    </row>
    <row r="76" spans="3:17">
      <c r="C76" s="159"/>
      <c r="D76" s="165" t="s">
        <v>282</v>
      </c>
      <c r="E76" s="161">
        <v>35618</v>
      </c>
      <c r="F76" s="172" t="str">
        <f t="shared" si="0"/>
        <v>1997-98</v>
      </c>
      <c r="G76" s="68"/>
      <c r="H76" s="167" t="s">
        <v>279</v>
      </c>
      <c r="I76" s="173">
        <v>150735.53351548137</v>
      </c>
      <c r="J76" s="168">
        <f>IFERROR(MIN('MP Calculations'!$E$30/I76,1),"-")</f>
        <v>0.24630200300931615</v>
      </c>
      <c r="K76" s="12"/>
      <c r="L76" s="159">
        <v>18.657920000000001</v>
      </c>
      <c r="M76" s="159" t="s">
        <v>280</v>
      </c>
      <c r="N76" s="159">
        <v>511</v>
      </c>
      <c r="O76" s="185">
        <f t="shared" si="1"/>
        <v>9534.1971200000007</v>
      </c>
      <c r="P76" s="215">
        <f t="shared" si="3"/>
        <v>2348.2918477416533</v>
      </c>
      <c r="Q76" s="215" cm="1">
        <f t="array" ref="Q76">IF(P76="-",0,P76/(1+'General inputs'!$H$32)^IFERROR(INDEX('MP Calculations'!$C$40:$C$130,MATCH(F76,'MP Calculations'!$D$40:$D$130,0),0),-1))</f>
        <v>6568.1799767224993</v>
      </c>
    </row>
    <row r="77" spans="3:17">
      <c r="C77" s="159"/>
      <c r="D77" s="165" t="s">
        <v>282</v>
      </c>
      <c r="E77" s="161">
        <v>35618</v>
      </c>
      <c r="F77" s="172" t="str">
        <f t="shared" si="0"/>
        <v>1997-98</v>
      </c>
      <c r="G77" s="68"/>
      <c r="H77" s="167" t="s">
        <v>279</v>
      </c>
      <c r="I77" s="173">
        <v>150735.53351548137</v>
      </c>
      <c r="J77" s="168">
        <f>IFERROR(MIN('MP Calculations'!$E$30/I77,1),"-")</f>
        <v>0.24630200300931615</v>
      </c>
      <c r="K77" s="12"/>
      <c r="L77" s="159">
        <v>6.3883520000000003</v>
      </c>
      <c r="M77" s="159" t="s">
        <v>280</v>
      </c>
      <c r="N77" s="159">
        <v>511</v>
      </c>
      <c r="O77" s="185">
        <f t="shared" si="1"/>
        <v>3264.4478720000002</v>
      </c>
      <c r="P77" s="215">
        <f t="shared" si="3"/>
        <v>804.04004959309975</v>
      </c>
      <c r="Q77" s="215" cm="1">
        <f t="array" ref="Q77">IF(P77="-",0,P77/(1+'General inputs'!$H$32)^IFERROR(INDEX('MP Calculations'!$C$40:$C$130,MATCH(F77,'MP Calculations'!$D$40:$D$130,0),0),-1))</f>
        <v>2248.9026478114997</v>
      </c>
    </row>
    <row r="78" spans="3:17">
      <c r="C78" s="159"/>
      <c r="D78" s="165" t="s">
        <v>282</v>
      </c>
      <c r="E78" s="161">
        <v>35618</v>
      </c>
      <c r="F78" s="172" t="str">
        <f t="shared" si="0"/>
        <v>1997-98</v>
      </c>
      <c r="G78" s="68"/>
      <c r="H78" s="167" t="s">
        <v>279</v>
      </c>
      <c r="I78" s="173">
        <v>150735.53351548137</v>
      </c>
      <c r="J78" s="168">
        <f>IFERROR(MIN('MP Calculations'!$E$30/I78,1),"-")</f>
        <v>0.24630200300931615</v>
      </c>
      <c r="K78" s="12"/>
      <c r="L78" s="159">
        <v>28.356532000000001</v>
      </c>
      <c r="M78" s="159" t="s">
        <v>280</v>
      </c>
      <c r="N78" s="159">
        <v>511</v>
      </c>
      <c r="O78" s="185">
        <f t="shared" si="1"/>
        <v>14490.187852000001</v>
      </c>
      <c r="P78" s="215">
        <f t="shared" si="3"/>
        <v>3568.9622919288604</v>
      </c>
      <c r="Q78" s="215" cm="1">
        <f t="array" ref="Q78">IF(P78="-",0,P78/(1+'General inputs'!$H$32)^IFERROR(INDEX('MP Calculations'!$C$40:$C$130,MATCH(F78,'MP Calculations'!$D$40:$D$130,0),0),-1))</f>
        <v>9982.3992005374039</v>
      </c>
    </row>
    <row r="79" spans="3:17">
      <c r="C79" s="159"/>
      <c r="D79" s="165" t="s">
        <v>278</v>
      </c>
      <c r="E79" s="161">
        <v>35629</v>
      </c>
      <c r="F79" s="172" t="str">
        <f t="shared" si="0"/>
        <v>1997-98</v>
      </c>
      <c r="G79" s="68"/>
      <c r="H79" s="167" t="s">
        <v>279</v>
      </c>
      <c r="I79" s="173">
        <v>150735.53351548137</v>
      </c>
      <c r="J79" s="168">
        <f>IFERROR(MIN('MP Calculations'!$E$30/I79,1),"-")</f>
        <v>0.24630200300931615</v>
      </c>
      <c r="K79" s="12"/>
      <c r="L79" s="159">
        <v>46.224921000000002</v>
      </c>
      <c r="M79" s="159" t="s">
        <v>280</v>
      </c>
      <c r="N79" s="159">
        <v>350</v>
      </c>
      <c r="O79" s="185">
        <f t="shared" si="1"/>
        <v>16178.72235</v>
      </c>
      <c r="P79" s="215">
        <f t="shared" si="3"/>
        <v>3984.8517209365905</v>
      </c>
      <c r="Q79" s="215" cm="1">
        <f t="array" ref="Q79">IF(P79="-",0,P79/(1+'General inputs'!$H$32)^IFERROR(INDEX('MP Calculations'!$C$40:$C$130,MATCH(F79,'MP Calculations'!$D$40:$D$130,0),0),-1))</f>
        <v>11145.643293372856</v>
      </c>
    </row>
    <row r="80" spans="3:17">
      <c r="C80" s="159"/>
      <c r="D80" s="165" t="s">
        <v>278</v>
      </c>
      <c r="E80" s="161">
        <v>35629</v>
      </c>
      <c r="F80" s="172" t="str">
        <f t="shared" si="0"/>
        <v>1997-98</v>
      </c>
      <c r="G80" s="68"/>
      <c r="H80" s="167" t="s">
        <v>279</v>
      </c>
      <c r="I80" s="173">
        <v>150735.53351548137</v>
      </c>
      <c r="J80" s="168">
        <f>IFERROR(MIN('MP Calculations'!$E$30/I80,1),"-")</f>
        <v>0.24630200300931615</v>
      </c>
      <c r="K80" s="12"/>
      <c r="L80" s="159">
        <v>39.180568000000001</v>
      </c>
      <c r="M80" s="159" t="s">
        <v>280</v>
      </c>
      <c r="N80" s="159">
        <v>350</v>
      </c>
      <c r="O80" s="185">
        <f t="shared" si="1"/>
        <v>13713.1988</v>
      </c>
      <c r="P80" s="215">
        <f t="shared" si="3"/>
        <v>3377.5883321049505</v>
      </c>
      <c r="Q80" s="215" cm="1">
        <f t="array" ref="Q80">IF(P80="-",0,P80/(1+'General inputs'!$H$32)^IFERROR(INDEX('MP Calculations'!$C$40:$C$130,MATCH(F80,'MP Calculations'!$D$40:$D$130,0),0),-1))</f>
        <v>9447.1256091435844</v>
      </c>
    </row>
    <row r="81" spans="3:17">
      <c r="C81" s="159"/>
      <c r="D81" s="165" t="s">
        <v>282</v>
      </c>
      <c r="E81" s="161">
        <v>35642</v>
      </c>
      <c r="F81" s="172" t="str">
        <f t="shared" si="0"/>
        <v>1997-98</v>
      </c>
      <c r="G81" s="68"/>
      <c r="H81" s="167" t="s">
        <v>279</v>
      </c>
      <c r="I81" s="173">
        <v>150735.53351548137</v>
      </c>
      <c r="J81" s="168">
        <f>IFERROR(MIN('MP Calculations'!$E$30/I81,1),"-")</f>
        <v>0.24630200300931615</v>
      </c>
      <c r="K81" s="12"/>
      <c r="L81" s="159">
        <v>45.700293000000002</v>
      </c>
      <c r="M81" s="159" t="s">
        <v>280</v>
      </c>
      <c r="N81" s="159">
        <v>511</v>
      </c>
      <c r="O81" s="185">
        <f t="shared" si="1"/>
        <v>23352.849722999999</v>
      </c>
      <c r="P81" s="215">
        <f t="shared" si="3"/>
        <v>5751.8536627504536</v>
      </c>
      <c r="Q81" s="215" cm="1">
        <f t="array" ref="Q81">IF(P81="-",0,P81/(1+'General inputs'!$H$32)^IFERROR(INDEX('MP Calculations'!$C$40:$C$130,MATCH(F81,'MP Calculations'!$D$40:$D$130,0),0),-1))</f>
        <v>16087.953502477843</v>
      </c>
    </row>
    <row r="82" spans="3:17">
      <c r="C82" s="159"/>
      <c r="D82" s="165" t="s">
        <v>282</v>
      </c>
      <c r="E82" s="161">
        <v>35642</v>
      </c>
      <c r="F82" s="172" t="str">
        <f t="shared" si="0"/>
        <v>1997-98</v>
      </c>
      <c r="G82" s="68"/>
      <c r="H82" s="167" t="s">
        <v>279</v>
      </c>
      <c r="I82" s="173">
        <v>150735.53351548137</v>
      </c>
      <c r="J82" s="168">
        <f>IFERROR(MIN('MP Calculations'!$E$30/I82,1),"-")</f>
        <v>0.24630200300931615</v>
      </c>
      <c r="K82" s="12"/>
      <c r="L82" s="159">
        <v>17.615480999999999</v>
      </c>
      <c r="M82" s="159" t="s">
        <v>280</v>
      </c>
      <c r="N82" s="159">
        <v>511</v>
      </c>
      <c r="O82" s="185">
        <f t="shared" si="1"/>
        <v>9001.5107909999988</v>
      </c>
      <c r="P82" s="215">
        <f t="shared" si="3"/>
        <v>2217.0901379332736</v>
      </c>
      <c r="Q82" s="215" cm="1">
        <f t="array" ref="Q82">IF(P82="-",0,P82/(1+'General inputs'!$H$32)^IFERROR(INDEX('MP Calculations'!$C$40:$C$130,MATCH(F82,'MP Calculations'!$D$40:$D$130,0),0),-1))</f>
        <v>6201.2083653770424</v>
      </c>
    </row>
    <row r="83" spans="3:17">
      <c r="C83" s="159"/>
      <c r="D83" s="165" t="s">
        <v>282</v>
      </c>
      <c r="E83" s="161">
        <v>35642</v>
      </c>
      <c r="F83" s="172" t="str">
        <f t="shared" si="0"/>
        <v>1997-98</v>
      </c>
      <c r="G83" s="68"/>
      <c r="H83" s="167" t="s">
        <v>279</v>
      </c>
      <c r="I83" s="173">
        <v>150735.53351548137</v>
      </c>
      <c r="J83" s="168">
        <f>IFERROR(MIN('MP Calculations'!$E$30/I83,1),"-")</f>
        <v>0.24630200300931615</v>
      </c>
      <c r="K83" s="12"/>
      <c r="L83" s="159">
        <v>14.492333</v>
      </c>
      <c r="M83" s="159" t="s">
        <v>280</v>
      </c>
      <c r="N83" s="159">
        <v>511</v>
      </c>
      <c r="O83" s="185">
        <f t="shared" si="1"/>
        <v>7405.582163</v>
      </c>
      <c r="P83" s="215">
        <f t="shared" si="3"/>
        <v>1824.0097201969641</v>
      </c>
      <c r="Q83" s="215" cm="1">
        <f t="array" ref="Q83">IF(P83="-",0,P83/(1+'General inputs'!$H$32)^IFERROR(INDEX('MP Calculations'!$C$40:$C$130,MATCH(F83,'MP Calculations'!$D$40:$D$130,0),0),-1))</f>
        <v>5101.7611516500619</v>
      </c>
    </row>
    <row r="84" spans="3:17">
      <c r="C84" s="159"/>
      <c r="D84" s="165" t="s">
        <v>282</v>
      </c>
      <c r="E84" s="161">
        <v>35642</v>
      </c>
      <c r="F84" s="172" t="str">
        <f t="shared" si="0"/>
        <v>1997-98</v>
      </c>
      <c r="G84" s="68"/>
      <c r="H84" s="167" t="s">
        <v>279</v>
      </c>
      <c r="I84" s="173">
        <v>150735.53351548137</v>
      </c>
      <c r="J84" s="168">
        <f>IFERROR(MIN('MP Calculations'!$E$30/I84,1),"-")</f>
        <v>0.24630200300931615</v>
      </c>
      <c r="K84" s="12"/>
      <c r="L84" s="159">
        <v>2.6394760000000002</v>
      </c>
      <c r="M84" s="159" t="s">
        <v>280</v>
      </c>
      <c r="N84" s="159">
        <v>511</v>
      </c>
      <c r="O84" s="185">
        <f t="shared" si="1"/>
        <v>1348.772236</v>
      </c>
      <c r="P84" s="215">
        <f t="shared" si="3"/>
        <v>332.20530333015409</v>
      </c>
      <c r="Q84" s="215" cm="1">
        <f t="array" ref="Q84">IF(P84="-",0,P84/(1+'General inputs'!$H$32)^IFERROR(INDEX('MP Calculations'!$C$40:$C$130,MATCH(F84,'MP Calculations'!$D$40:$D$130,0),0),-1))</f>
        <v>929.17931967977131</v>
      </c>
    </row>
    <row r="85" spans="3:17">
      <c r="C85" s="159"/>
      <c r="D85" s="165" t="s">
        <v>282</v>
      </c>
      <c r="E85" s="161">
        <v>35642</v>
      </c>
      <c r="F85" s="172" t="str">
        <f t="shared" si="0"/>
        <v>1997-98</v>
      </c>
      <c r="G85" s="68"/>
      <c r="H85" s="167" t="s">
        <v>279</v>
      </c>
      <c r="I85" s="173">
        <v>150735.53351548137</v>
      </c>
      <c r="J85" s="168">
        <f>IFERROR(MIN('MP Calculations'!$E$30/I85,1),"-")</f>
        <v>0.24630200300931615</v>
      </c>
      <c r="K85" s="12"/>
      <c r="L85" s="159">
        <v>8.4722190000000008</v>
      </c>
      <c r="M85" s="159" t="s">
        <v>280</v>
      </c>
      <c r="N85" s="159">
        <v>511</v>
      </c>
      <c r="O85" s="185">
        <f t="shared" si="1"/>
        <v>4329.3039090000002</v>
      </c>
      <c r="P85" s="215">
        <f t="shared" si="3"/>
        <v>1066.3162244227622</v>
      </c>
      <c r="Q85" s="215" cm="1">
        <f t="array" ref="Q85">IF(P85="-",0,P85/(1+'General inputs'!$H$32)^IFERROR(INDEX('MP Calculations'!$C$40:$C$130,MATCH(F85,'MP Calculations'!$D$40:$D$130,0),0),-1))</f>
        <v>2982.4899664168311</v>
      </c>
    </row>
    <row r="86" spans="3:17">
      <c r="C86" s="159"/>
      <c r="D86" s="165" t="s">
        <v>282</v>
      </c>
      <c r="E86" s="161">
        <v>35642</v>
      </c>
      <c r="F86" s="172" t="str">
        <f t="shared" ref="F86:F149" si="4">IF(E86="","-",IF(OR(E86&lt;$E$15,E86&gt;$E$16),"ERROR - date outside of range",IF(MONTH(E86)&gt;=7,YEAR(E86)&amp;"-"&amp;IF(YEAR(E86)=1999,"00",IF(AND(YEAR(E86)&gt;=2000,YEAR(E86)&lt;2009),"0","")&amp;RIGHT(YEAR(E86),2)+1),RIGHT(YEAR(E86),4)-1&amp;"-"&amp;RIGHT(YEAR(E86),2))))</f>
        <v>1997-98</v>
      </c>
      <c r="G86" s="68"/>
      <c r="H86" s="167" t="s">
        <v>279</v>
      </c>
      <c r="I86" s="173">
        <v>150735.53351548137</v>
      </c>
      <c r="J86" s="168">
        <f>IFERROR(MIN('MP Calculations'!$E$30/I86,1),"-")</f>
        <v>0.24630200300931615</v>
      </c>
      <c r="K86" s="12"/>
      <c r="L86" s="159">
        <v>25.886285999999998</v>
      </c>
      <c r="M86" s="159" t="s">
        <v>280</v>
      </c>
      <c r="N86" s="159">
        <v>511</v>
      </c>
      <c r="O86" s="185">
        <f t="shared" ref="O86:O127" si="5">IF(N86="","-",L86*N86)</f>
        <v>13227.892145999998</v>
      </c>
      <c r="P86" s="215">
        <f t="shared" si="3"/>
        <v>3258.0563311510009</v>
      </c>
      <c r="Q86" s="215" cm="1">
        <f t="array" ref="Q86">IF(P86="-",0,P86/(1+'General inputs'!$H$32)^IFERROR(INDEX('MP Calculations'!$C$40:$C$130,MATCH(F86,'MP Calculations'!$D$40:$D$130,0),0),-1))</f>
        <v>9112.7942116223003</v>
      </c>
    </row>
    <row r="87" spans="3:17">
      <c r="C87" s="159"/>
      <c r="D87" s="165" t="s">
        <v>282</v>
      </c>
      <c r="E87" s="161">
        <v>35642</v>
      </c>
      <c r="F87" s="172" t="str">
        <f t="shared" si="4"/>
        <v>1997-98</v>
      </c>
      <c r="G87" s="68"/>
      <c r="H87" s="167" t="s">
        <v>279</v>
      </c>
      <c r="I87" s="173">
        <v>150735.53351548137</v>
      </c>
      <c r="J87" s="168">
        <f>IFERROR(MIN('MP Calculations'!$E$30/I87,1),"-")</f>
        <v>0.24630200300931615</v>
      </c>
      <c r="K87" s="12"/>
      <c r="L87" s="159">
        <v>71.299980000000005</v>
      </c>
      <c r="M87" s="159" t="s">
        <v>280</v>
      </c>
      <c r="N87" s="159">
        <v>511</v>
      </c>
      <c r="O87" s="185">
        <f t="shared" si="5"/>
        <v>36434.289779999999</v>
      </c>
      <c r="P87" s="215">
        <f t="shared" ref="P87:P150" si="6">IF(O87="-","-",IF(OR(E87&lt;$E$15,E87&gt;$E$16),0,O87*J87))</f>
        <v>8973.8385510358567</v>
      </c>
      <c r="Q87" s="215" cm="1">
        <f t="array" ref="Q87">IF(P87="-",0,P87/(1+'General inputs'!$H$32)^IFERROR(INDEX('MP Calculations'!$C$40:$C$130,MATCH(F87,'MP Calculations'!$D$40:$D$130,0),0),-1))</f>
        <v>25099.855770456445</v>
      </c>
    </row>
    <row r="88" spans="3:17">
      <c r="C88" s="159"/>
      <c r="D88" s="165" t="s">
        <v>282</v>
      </c>
      <c r="E88" s="161">
        <v>35642</v>
      </c>
      <c r="F88" s="172" t="str">
        <f t="shared" si="4"/>
        <v>1997-98</v>
      </c>
      <c r="G88" s="68"/>
      <c r="H88" s="167" t="s">
        <v>279</v>
      </c>
      <c r="I88" s="173">
        <v>150735.53351548137</v>
      </c>
      <c r="J88" s="168">
        <f>IFERROR(MIN('MP Calculations'!$E$30/I88,1),"-")</f>
        <v>0.24630200300931615</v>
      </c>
      <c r="K88" s="12"/>
      <c r="L88" s="159">
        <v>50.359917000000003</v>
      </c>
      <c r="M88" s="159" t="s">
        <v>280</v>
      </c>
      <c r="N88" s="159">
        <v>511</v>
      </c>
      <c r="O88" s="185">
        <f t="shared" si="5"/>
        <v>25733.917587</v>
      </c>
      <c r="P88" s="215">
        <f t="shared" si="6"/>
        <v>6338.315446954768</v>
      </c>
      <c r="Q88" s="215" cm="1">
        <f t="array" ref="Q88">IF(P88="-",0,P88/(1+'General inputs'!$H$32)^IFERROR(INDEX('MP Calculations'!$C$40:$C$130,MATCH(F88,'MP Calculations'!$D$40:$D$130,0),0),-1))</f>
        <v>17728.289030546119</v>
      </c>
    </row>
    <row r="89" spans="3:17">
      <c r="C89" s="159"/>
      <c r="D89" s="165" t="s">
        <v>282</v>
      </c>
      <c r="E89" s="161">
        <v>35642</v>
      </c>
      <c r="F89" s="172" t="str">
        <f t="shared" si="4"/>
        <v>1997-98</v>
      </c>
      <c r="G89" s="68"/>
      <c r="H89" s="167" t="s">
        <v>279</v>
      </c>
      <c r="I89" s="173">
        <v>150735.53351548137</v>
      </c>
      <c r="J89" s="168">
        <f>IFERROR(MIN('MP Calculations'!$E$30/I89,1),"-")</f>
        <v>0.24630200300931615</v>
      </c>
      <c r="K89" s="12"/>
      <c r="L89" s="159">
        <v>0.525362</v>
      </c>
      <c r="M89" s="159" t="s">
        <v>280</v>
      </c>
      <c r="N89" s="159">
        <v>511</v>
      </c>
      <c r="O89" s="185">
        <f t="shared" si="5"/>
        <v>268.45998200000002</v>
      </c>
      <c r="P89" s="215">
        <f t="shared" si="6"/>
        <v>66.122231294444973</v>
      </c>
      <c r="Q89" s="215" cm="1">
        <f t="array" ref="Q89">IF(P89="-",0,P89/(1+'General inputs'!$H$32)^IFERROR(INDEX('MP Calculations'!$C$40:$C$130,MATCH(F89,'MP Calculations'!$D$40:$D$130,0),0),-1))</f>
        <v>184.94409714110077</v>
      </c>
    </row>
    <row r="90" spans="3:17">
      <c r="C90" s="159"/>
      <c r="D90" s="165" t="s">
        <v>278</v>
      </c>
      <c r="E90" s="161">
        <v>35671</v>
      </c>
      <c r="F90" s="172" t="str">
        <f t="shared" si="4"/>
        <v>1997-98</v>
      </c>
      <c r="G90" s="68"/>
      <c r="H90" s="167" t="s">
        <v>279</v>
      </c>
      <c r="I90" s="173">
        <v>150735.53351548137</v>
      </c>
      <c r="J90" s="168">
        <f>IFERROR(MIN('MP Calculations'!$E$30/I90,1),"-")</f>
        <v>0.24630200300931615</v>
      </c>
      <c r="K90" s="12"/>
      <c r="L90" s="159">
        <v>10.997095</v>
      </c>
      <c r="M90" s="159" t="s">
        <v>280</v>
      </c>
      <c r="N90" s="159">
        <v>350</v>
      </c>
      <c r="O90" s="185">
        <f t="shared" si="5"/>
        <v>3848.9832499999998</v>
      </c>
      <c r="P90" s="215">
        <f t="shared" si="6"/>
        <v>948.01228402430741</v>
      </c>
      <c r="Q90" s="215" cm="1">
        <f t="array" ref="Q90">IF(P90="-",0,P90/(1+'General inputs'!$H$32)^IFERROR(INDEX('MP Calculations'!$C$40:$C$130,MATCH(F90,'MP Calculations'!$D$40:$D$130,0),0),-1))</f>
        <v>2651.5934582848536</v>
      </c>
    </row>
    <row r="91" spans="3:17">
      <c r="C91" s="159"/>
      <c r="D91" s="165" t="s">
        <v>278</v>
      </c>
      <c r="E91" s="161">
        <v>35671</v>
      </c>
      <c r="F91" s="172" t="str">
        <f t="shared" si="4"/>
        <v>1997-98</v>
      </c>
      <c r="G91" s="68"/>
      <c r="H91" s="167" t="s">
        <v>279</v>
      </c>
      <c r="I91" s="173">
        <v>150735.53351548137</v>
      </c>
      <c r="J91" s="168">
        <f>IFERROR(MIN('MP Calculations'!$E$30/I91,1),"-")</f>
        <v>0.24630200300931615</v>
      </c>
      <c r="K91" s="12"/>
      <c r="L91" s="159">
        <v>58.976067</v>
      </c>
      <c r="M91" s="159" t="s">
        <v>280</v>
      </c>
      <c r="N91" s="159">
        <v>350</v>
      </c>
      <c r="O91" s="185">
        <f t="shared" si="5"/>
        <v>20641.623449999999</v>
      </c>
      <c r="P91" s="215">
        <f t="shared" si="6"/>
        <v>5084.0732010990705</v>
      </c>
      <c r="Q91" s="215" cm="1">
        <f t="array" ref="Q91">IF(P91="-",0,P91/(1+'General inputs'!$H$32)^IFERROR(INDEX('MP Calculations'!$C$40:$C$130,MATCH(F91,'MP Calculations'!$D$40:$D$130,0),0),-1))</f>
        <v>14220.169367689306</v>
      </c>
    </row>
    <row r="92" spans="3:17">
      <c r="C92" s="159"/>
      <c r="D92" s="165" t="s">
        <v>278</v>
      </c>
      <c r="E92" s="161">
        <v>35671</v>
      </c>
      <c r="F92" s="172" t="str">
        <f t="shared" si="4"/>
        <v>1997-98</v>
      </c>
      <c r="G92" s="68"/>
      <c r="H92" s="167" t="s">
        <v>279</v>
      </c>
      <c r="I92" s="173">
        <v>150735.53351548137</v>
      </c>
      <c r="J92" s="168">
        <f>IFERROR(MIN('MP Calculations'!$E$30/I92,1),"-")</f>
        <v>0.24630200300931615</v>
      </c>
      <c r="K92" s="12"/>
      <c r="L92" s="159">
        <v>70.645500999999996</v>
      </c>
      <c r="M92" s="159" t="s">
        <v>280</v>
      </c>
      <c r="N92" s="159">
        <v>350</v>
      </c>
      <c r="O92" s="185">
        <f t="shared" si="5"/>
        <v>24725.925349999998</v>
      </c>
      <c r="P92" s="215">
        <f t="shared" si="6"/>
        <v>6090.0449399638255</v>
      </c>
      <c r="Q92" s="215" cm="1">
        <f t="array" ref="Q92">IF(P92="-",0,P92/(1+'General inputs'!$H$32)^IFERROR(INDEX('MP Calculations'!$C$40:$C$130,MATCH(F92,'MP Calculations'!$D$40:$D$130,0),0),-1))</f>
        <v>17033.87561068228</v>
      </c>
    </row>
    <row r="93" spans="3:17">
      <c r="C93" s="159"/>
      <c r="D93" s="165" t="s">
        <v>278</v>
      </c>
      <c r="E93" s="161">
        <v>35671</v>
      </c>
      <c r="F93" s="172" t="str">
        <f t="shared" si="4"/>
        <v>1997-98</v>
      </c>
      <c r="G93" s="68"/>
      <c r="H93" s="167" t="s">
        <v>279</v>
      </c>
      <c r="I93" s="173">
        <v>150735.53351548137</v>
      </c>
      <c r="J93" s="168">
        <f>IFERROR(MIN('MP Calculations'!$E$30/I93,1),"-")</f>
        <v>0.24630200300931615</v>
      </c>
      <c r="K93" s="12"/>
      <c r="L93" s="159">
        <v>51.290365999999999</v>
      </c>
      <c r="M93" s="159" t="s">
        <v>280</v>
      </c>
      <c r="N93" s="159">
        <v>350</v>
      </c>
      <c r="O93" s="185">
        <f t="shared" si="5"/>
        <v>17951.628099999998</v>
      </c>
      <c r="P93" s="215">
        <f t="shared" si="6"/>
        <v>4421.5219583083235</v>
      </c>
      <c r="Q93" s="215" cm="1">
        <f t="array" ref="Q93">IF(P93="-",0,P93/(1+'General inputs'!$H$32)^IFERROR(INDEX('MP Calculations'!$C$40:$C$130,MATCH(F93,'MP Calculations'!$D$40:$D$130,0),0),-1))</f>
        <v>12367.011375152788</v>
      </c>
    </row>
    <row r="94" spans="3:17">
      <c r="C94" s="159"/>
      <c r="D94" s="165" t="s">
        <v>278</v>
      </c>
      <c r="E94" s="161">
        <v>35713</v>
      </c>
      <c r="F94" s="172" t="str">
        <f t="shared" si="4"/>
        <v>1997-98</v>
      </c>
      <c r="G94" s="68"/>
      <c r="H94" s="167" t="s">
        <v>279</v>
      </c>
      <c r="I94" s="173">
        <v>150735.53351548137</v>
      </c>
      <c r="J94" s="168">
        <f>IFERROR(MIN('MP Calculations'!$E$30/I94,1),"-")</f>
        <v>0.24630200300931615</v>
      </c>
      <c r="K94" s="12"/>
      <c r="L94" s="159">
        <v>2.5608240000000002</v>
      </c>
      <c r="M94" s="159" t="s">
        <v>280</v>
      </c>
      <c r="N94" s="159">
        <v>350</v>
      </c>
      <c r="O94" s="185">
        <f t="shared" si="5"/>
        <v>896.28840000000002</v>
      </c>
      <c r="P94" s="215">
        <f t="shared" si="6"/>
        <v>220.75762819401515</v>
      </c>
      <c r="Q94" s="215" cm="1">
        <f t="array" ref="Q94">IF(P94="-",0,P94/(1+'General inputs'!$H$32)^IFERROR(INDEX('MP Calculations'!$C$40:$C$130,MATCH(F94,'MP Calculations'!$D$40:$D$130,0),0),-1))</f>
        <v>617.45980790552892</v>
      </c>
    </row>
    <row r="95" spans="3:17">
      <c r="C95" s="159"/>
      <c r="D95" s="165" t="s">
        <v>278</v>
      </c>
      <c r="E95" s="161">
        <v>35713</v>
      </c>
      <c r="F95" s="172" t="str">
        <f t="shared" si="4"/>
        <v>1997-98</v>
      </c>
      <c r="G95" s="68"/>
      <c r="H95" s="167" t="s">
        <v>279</v>
      </c>
      <c r="I95" s="173">
        <v>150735.53351548137</v>
      </c>
      <c r="J95" s="168">
        <f>IFERROR(MIN('MP Calculations'!$E$30/I95,1),"-")</f>
        <v>0.24630200300931615</v>
      </c>
      <c r="K95" s="12"/>
      <c r="L95" s="159">
        <v>0.859398</v>
      </c>
      <c r="M95" s="159" t="s">
        <v>280</v>
      </c>
      <c r="N95" s="159">
        <v>350</v>
      </c>
      <c r="O95" s="185">
        <f t="shared" si="5"/>
        <v>300.78930000000003</v>
      </c>
      <c r="P95" s="215">
        <f t="shared" si="6"/>
        <v>74.0850070737701</v>
      </c>
      <c r="Q95" s="215" cm="1">
        <f t="array" ref="Q95">IF(P95="-",0,P95/(1+'General inputs'!$H$32)^IFERROR(INDEX('MP Calculations'!$C$40:$C$130,MATCH(F95,'MP Calculations'!$D$40:$D$130,0),0),-1))</f>
        <v>207.21600703304708</v>
      </c>
    </row>
    <row r="96" spans="3:17">
      <c r="C96" s="159"/>
      <c r="D96" s="165" t="s">
        <v>278</v>
      </c>
      <c r="E96" s="161">
        <v>35713</v>
      </c>
      <c r="F96" s="172" t="str">
        <f t="shared" si="4"/>
        <v>1997-98</v>
      </c>
      <c r="G96" s="68"/>
      <c r="H96" s="167" t="s">
        <v>279</v>
      </c>
      <c r="I96" s="173">
        <v>150735.53351548137</v>
      </c>
      <c r="J96" s="168">
        <f>IFERROR(MIN('MP Calculations'!$E$30/I96,1),"-")</f>
        <v>0.24630200300931615</v>
      </c>
      <c r="K96" s="12"/>
      <c r="L96" s="159">
        <v>7.2260619999999998</v>
      </c>
      <c r="M96" s="159" t="s">
        <v>280</v>
      </c>
      <c r="N96" s="159">
        <v>350</v>
      </c>
      <c r="O96" s="185">
        <f t="shared" si="5"/>
        <v>2529.1216999999997</v>
      </c>
      <c r="P96" s="215">
        <f t="shared" si="6"/>
        <v>622.92774056432665</v>
      </c>
      <c r="Q96" s="215" cm="1">
        <f t="array" ref="Q96">IF(P96="-",0,P96/(1+'General inputs'!$H$32)^IFERROR(INDEX('MP Calculations'!$C$40:$C$130,MATCH(F96,'MP Calculations'!$D$40:$D$130,0),0),-1))</f>
        <v>1742.3309272458555</v>
      </c>
    </row>
    <row r="97" spans="3:17">
      <c r="C97" s="159"/>
      <c r="D97" s="165" t="s">
        <v>278</v>
      </c>
      <c r="E97" s="161">
        <v>35713</v>
      </c>
      <c r="F97" s="172" t="str">
        <f t="shared" si="4"/>
        <v>1997-98</v>
      </c>
      <c r="G97" s="68"/>
      <c r="H97" s="167" t="s">
        <v>279</v>
      </c>
      <c r="I97" s="173">
        <v>150735.53351548137</v>
      </c>
      <c r="J97" s="168">
        <f>IFERROR(MIN('MP Calculations'!$E$30/I97,1),"-")</f>
        <v>0.24630200300931615</v>
      </c>
      <c r="K97" s="12"/>
      <c r="L97" s="159">
        <v>4.435746</v>
      </c>
      <c r="M97" s="159" t="s">
        <v>280</v>
      </c>
      <c r="N97" s="159">
        <v>350</v>
      </c>
      <c r="O97" s="185">
        <f t="shared" si="5"/>
        <v>1552.5110999999999</v>
      </c>
      <c r="P97" s="215">
        <f t="shared" si="6"/>
        <v>382.38659362419673</v>
      </c>
      <c r="Q97" s="215" cm="1">
        <f t="array" ref="Q97">IF(P97="-",0,P97/(1+'General inputs'!$H$32)^IFERROR(INDEX('MP Calculations'!$C$40:$C$130,MATCH(F97,'MP Calculations'!$D$40:$D$130,0),0),-1))</f>
        <v>1069.5365527180775</v>
      </c>
    </row>
    <row r="98" spans="3:17">
      <c r="C98" s="159"/>
      <c r="D98" s="165" t="s">
        <v>278</v>
      </c>
      <c r="E98" s="161">
        <v>35783</v>
      </c>
      <c r="F98" s="172" t="str">
        <f t="shared" si="4"/>
        <v>1997-98</v>
      </c>
      <c r="G98" s="68"/>
      <c r="H98" s="167" t="s">
        <v>279</v>
      </c>
      <c r="I98" s="173">
        <v>150735.53351548137</v>
      </c>
      <c r="J98" s="168">
        <f>IFERROR(MIN('MP Calculations'!$E$30/I98,1),"-")</f>
        <v>0.24630200300931615</v>
      </c>
      <c r="K98" s="12"/>
      <c r="L98" s="159">
        <v>10.998453</v>
      </c>
      <c r="M98" s="159" t="s">
        <v>280</v>
      </c>
      <c r="N98" s="159">
        <v>350</v>
      </c>
      <c r="O98" s="185">
        <f t="shared" si="5"/>
        <v>3849.4585499999998</v>
      </c>
      <c r="P98" s="215">
        <f t="shared" si="6"/>
        <v>948.1293513663378</v>
      </c>
      <c r="Q98" s="215" cm="1">
        <f t="array" ref="Q98">IF(P98="-",0,P98/(1+'General inputs'!$H$32)^IFERROR(INDEX('MP Calculations'!$C$40:$C$130,MATCH(F98,'MP Calculations'!$D$40:$D$130,0),0),-1))</f>
        <v>2651.9208960233063</v>
      </c>
    </row>
    <row r="99" spans="3:17">
      <c r="C99" s="159"/>
      <c r="D99" s="165" t="s">
        <v>282</v>
      </c>
      <c r="E99" s="161">
        <v>35783</v>
      </c>
      <c r="F99" s="172" t="str">
        <f t="shared" si="4"/>
        <v>1997-98</v>
      </c>
      <c r="G99" s="68"/>
      <c r="H99" s="167" t="s">
        <v>279</v>
      </c>
      <c r="I99" s="173">
        <v>150735.53351548137</v>
      </c>
      <c r="J99" s="168">
        <f>IFERROR(MIN('MP Calculations'!$E$30/I99,1),"-")</f>
        <v>0.24630200300931615</v>
      </c>
      <c r="K99" s="12"/>
      <c r="L99" s="159">
        <v>13.509736999999999</v>
      </c>
      <c r="M99" s="159" t="s">
        <v>280</v>
      </c>
      <c r="N99" s="159">
        <v>511</v>
      </c>
      <c r="O99" s="185">
        <f t="shared" si="5"/>
        <v>6903.4756069999994</v>
      </c>
      <c r="P99" s="215">
        <f t="shared" si="6"/>
        <v>1700.3398697300545</v>
      </c>
      <c r="Q99" s="215" cm="1">
        <f t="array" ref="Q99">IF(P99="-",0,P99/(1+'General inputs'!$H$32)^IFERROR(INDEX('MP Calculations'!$C$40:$C$130,MATCH(F99,'MP Calculations'!$D$40:$D$130,0),0),-1))</f>
        <v>4755.8561755108331</v>
      </c>
    </row>
    <row r="100" spans="3:17">
      <c r="C100" s="159"/>
      <c r="D100" s="165" t="s">
        <v>278</v>
      </c>
      <c r="E100" s="161">
        <v>35829</v>
      </c>
      <c r="F100" s="172" t="str">
        <f t="shared" si="4"/>
        <v>1997-98</v>
      </c>
      <c r="G100" s="68"/>
      <c r="H100" s="167" t="s">
        <v>279</v>
      </c>
      <c r="I100" s="173">
        <v>150735.53351548137</v>
      </c>
      <c r="J100" s="168">
        <f>IFERROR(MIN('MP Calculations'!$E$30/I100,1),"-")</f>
        <v>0.24630200300931615</v>
      </c>
      <c r="K100" s="12"/>
      <c r="L100" s="159">
        <v>4.3211649999999997</v>
      </c>
      <c r="M100" s="159" t="s">
        <v>280</v>
      </c>
      <c r="N100" s="159">
        <v>350</v>
      </c>
      <c r="O100" s="185">
        <f t="shared" si="5"/>
        <v>1512.4077499999999</v>
      </c>
      <c r="P100" s="215">
        <f t="shared" si="6"/>
        <v>372.50905819181304</v>
      </c>
      <c r="Q100" s="215" cm="1">
        <f t="array" ref="Q100">IF(P100="-",0,P100/(1+'General inputs'!$H$32)^IFERROR(INDEX('MP Calculations'!$C$40:$C$130,MATCH(F100,'MP Calculations'!$D$40:$D$130,0),0),-1))</f>
        <v>1041.9090538155276</v>
      </c>
    </row>
    <row r="101" spans="3:17">
      <c r="C101" s="159"/>
      <c r="D101" s="165" t="s">
        <v>278</v>
      </c>
      <c r="E101" s="161">
        <v>35829</v>
      </c>
      <c r="F101" s="172" t="str">
        <f t="shared" si="4"/>
        <v>1997-98</v>
      </c>
      <c r="G101" s="68"/>
      <c r="H101" s="167" t="s">
        <v>279</v>
      </c>
      <c r="I101" s="173">
        <v>150735.53351548137</v>
      </c>
      <c r="J101" s="168">
        <f>IFERROR(MIN('MP Calculations'!$E$30/I101,1),"-")</f>
        <v>0.24630200300931615</v>
      </c>
      <c r="K101" s="12"/>
      <c r="L101" s="159">
        <v>61.009695000000001</v>
      </c>
      <c r="M101" s="159" t="s">
        <v>280</v>
      </c>
      <c r="N101" s="159">
        <v>350</v>
      </c>
      <c r="O101" s="185">
        <f t="shared" si="5"/>
        <v>21353.393250000001</v>
      </c>
      <c r="P101" s="215">
        <f t="shared" si="6"/>
        <v>5259.3835285206114</v>
      </c>
      <c r="Q101" s="215" cm="1">
        <f t="array" ref="Q101">IF(P101="-",0,P101/(1+'General inputs'!$H$32)^IFERROR(INDEX('MP Calculations'!$C$40:$C$130,MATCH(F101,'MP Calculations'!$D$40:$D$130,0),0),-1))</f>
        <v>14710.512926727844</v>
      </c>
    </row>
    <row r="102" spans="3:17">
      <c r="C102" s="159"/>
      <c r="D102" s="165" t="s">
        <v>278</v>
      </c>
      <c r="E102" s="161">
        <v>35829</v>
      </c>
      <c r="F102" s="172" t="str">
        <f t="shared" si="4"/>
        <v>1997-98</v>
      </c>
      <c r="G102" s="68"/>
      <c r="H102" s="167" t="s">
        <v>279</v>
      </c>
      <c r="I102" s="173">
        <v>150735.53351548137</v>
      </c>
      <c r="J102" s="168">
        <f>IFERROR(MIN('MP Calculations'!$E$30/I102,1),"-")</f>
        <v>0.24630200300931615</v>
      </c>
      <c r="K102" s="12"/>
      <c r="L102" s="159">
        <v>47.568680999999998</v>
      </c>
      <c r="M102" s="159" t="s">
        <v>280</v>
      </c>
      <c r="N102" s="159">
        <v>350</v>
      </c>
      <c r="O102" s="185">
        <f t="shared" si="5"/>
        <v>16649.038349999999</v>
      </c>
      <c r="P102" s="215">
        <f t="shared" si="6"/>
        <v>4100.6914937839201</v>
      </c>
      <c r="Q102" s="215" cm="1">
        <f t="array" ref="Q102">IF(P102="-",0,P102/(1+'General inputs'!$H$32)^IFERROR(INDEX('MP Calculations'!$C$40:$C$130,MATCH(F102,'MP Calculations'!$D$40:$D$130,0),0),-1))</f>
        <v>11469.647516806848</v>
      </c>
    </row>
    <row r="103" spans="3:17">
      <c r="C103" s="159"/>
      <c r="D103" s="165" t="s">
        <v>289</v>
      </c>
      <c r="E103" s="161">
        <v>35893</v>
      </c>
      <c r="F103" s="172" t="str">
        <f t="shared" si="4"/>
        <v>1997-98</v>
      </c>
      <c r="G103" s="68"/>
      <c r="H103" s="167" t="s">
        <v>279</v>
      </c>
      <c r="I103" s="173">
        <v>150735.53351548137</v>
      </c>
      <c r="J103" s="168">
        <f>IFERROR(MIN('MP Calculations'!$E$30/I103,1),"-")</f>
        <v>0.24630200300931615</v>
      </c>
      <c r="K103" s="12"/>
      <c r="L103" s="159">
        <v>4.9986940000000004</v>
      </c>
      <c r="M103" s="159" t="s">
        <v>280</v>
      </c>
      <c r="N103" s="159">
        <v>726</v>
      </c>
      <c r="O103" s="185">
        <f t="shared" si="5"/>
        <v>3629.0518440000005</v>
      </c>
      <c r="P103" s="215">
        <f t="shared" si="6"/>
        <v>893.84273820185251</v>
      </c>
      <c r="Q103" s="215" cm="1">
        <f t="array" ref="Q103">IF(P103="-",0,P103/(1+'General inputs'!$H$32)^IFERROR(INDEX('MP Calculations'!$C$40:$C$130,MATCH(F103,'MP Calculations'!$D$40:$D$130,0),0),-1))</f>
        <v>2500.0810614925349</v>
      </c>
    </row>
    <row r="104" spans="3:17">
      <c r="C104" s="159"/>
      <c r="D104" s="165" t="s">
        <v>278</v>
      </c>
      <c r="E104" s="161">
        <v>36045</v>
      </c>
      <c r="F104" s="172" t="str">
        <f t="shared" si="4"/>
        <v>1998-99</v>
      </c>
      <c r="G104" s="68"/>
      <c r="H104" s="167" t="s">
        <v>279</v>
      </c>
      <c r="I104" s="173">
        <v>150735.53351548137</v>
      </c>
      <c r="J104" s="168">
        <f>IFERROR(MIN('MP Calculations'!$E$30/I104,1),"-")</f>
        <v>0.24630200300931615</v>
      </c>
      <c r="K104" s="12"/>
      <c r="L104" s="159">
        <v>41.334626</v>
      </c>
      <c r="M104" s="159" t="s">
        <v>280</v>
      </c>
      <c r="N104" s="159">
        <v>350</v>
      </c>
      <c r="O104" s="185">
        <f t="shared" si="5"/>
        <v>14467.1191</v>
      </c>
      <c r="P104" s="215">
        <f t="shared" si="6"/>
        <v>3563.280412104335</v>
      </c>
      <c r="Q104" s="215" cm="1">
        <f t="array" ref="Q104">IF(P104="-",0,P104/(1+'General inputs'!$H$32)^IFERROR(INDEX('MP Calculations'!$C$40:$C$130,MATCH(F104,'MP Calculations'!$D$40:$D$130,0),0),-1))</f>
        <v>9564.7859540203899</v>
      </c>
    </row>
    <row r="105" spans="3:17">
      <c r="C105" s="159"/>
      <c r="D105" s="165" t="s">
        <v>278</v>
      </c>
      <c r="E105" s="161">
        <v>36045</v>
      </c>
      <c r="F105" s="172" t="str">
        <f t="shared" si="4"/>
        <v>1998-99</v>
      </c>
      <c r="G105" s="68"/>
      <c r="H105" s="167" t="s">
        <v>279</v>
      </c>
      <c r="I105" s="173">
        <v>150735.53351548137</v>
      </c>
      <c r="J105" s="168">
        <f>IFERROR(MIN('MP Calculations'!$E$30/I105,1),"-")</f>
        <v>0.24630200300931615</v>
      </c>
      <c r="K105" s="12"/>
      <c r="L105" s="159">
        <v>36.450426999999998</v>
      </c>
      <c r="M105" s="159" t="s">
        <v>280</v>
      </c>
      <c r="N105" s="159">
        <v>350</v>
      </c>
      <c r="O105" s="185">
        <f t="shared" si="5"/>
        <v>12757.649449999999</v>
      </c>
      <c r="P105" s="215">
        <f t="shared" si="6"/>
        <v>3142.2346132257003</v>
      </c>
      <c r="Q105" s="215" cm="1">
        <f t="array" ref="Q105">IF(P105="-",0,P105/(1+'General inputs'!$H$32)^IFERROR(INDEX('MP Calculations'!$C$40:$C$130,MATCH(F105,'MP Calculations'!$D$40:$D$130,0),0),-1))</f>
        <v>8434.5878002536065</v>
      </c>
    </row>
    <row r="106" spans="3:17">
      <c r="C106" s="159"/>
      <c r="D106" s="165" t="s">
        <v>278</v>
      </c>
      <c r="E106" s="161">
        <v>36048</v>
      </c>
      <c r="F106" s="172" t="str">
        <f t="shared" si="4"/>
        <v>1998-99</v>
      </c>
      <c r="G106" s="68"/>
      <c r="H106" s="167" t="s">
        <v>279</v>
      </c>
      <c r="I106" s="173">
        <v>150735.53351548137</v>
      </c>
      <c r="J106" s="168">
        <f>IFERROR(MIN('MP Calculations'!$E$30/I106,1),"-")</f>
        <v>0.24630200300931615</v>
      </c>
      <c r="K106" s="12"/>
      <c r="L106" s="159">
        <v>80.661608000000001</v>
      </c>
      <c r="M106" s="159" t="s">
        <v>280</v>
      </c>
      <c r="N106" s="159">
        <v>350</v>
      </c>
      <c r="O106" s="185">
        <f t="shared" si="5"/>
        <v>28231.5628</v>
      </c>
      <c r="P106" s="215">
        <f t="shared" si="6"/>
        <v>6953.4904657232983</v>
      </c>
      <c r="Q106" s="215" cm="1">
        <f t="array" ref="Q106">IF(P106="-",0,P106/(1+'General inputs'!$H$32)^IFERROR(INDEX('MP Calculations'!$C$40:$C$130,MATCH(F106,'MP Calculations'!$D$40:$D$130,0),0),-1))</f>
        <v>18665.005345085225</v>
      </c>
    </row>
    <row r="107" spans="3:17">
      <c r="C107" s="159"/>
      <c r="D107" s="165" t="s">
        <v>278</v>
      </c>
      <c r="E107" s="161">
        <v>36048</v>
      </c>
      <c r="F107" s="172" t="str">
        <f t="shared" si="4"/>
        <v>1998-99</v>
      </c>
      <c r="G107" s="68"/>
      <c r="H107" s="167" t="s">
        <v>279</v>
      </c>
      <c r="I107" s="173">
        <v>150735.53351548137</v>
      </c>
      <c r="J107" s="168">
        <f>IFERROR(MIN('MP Calculations'!$E$30/I107,1),"-")</f>
        <v>0.24630200300931615</v>
      </c>
      <c r="K107" s="12"/>
      <c r="L107" s="159">
        <v>4.9996470000000004</v>
      </c>
      <c r="M107" s="159" t="s">
        <v>280</v>
      </c>
      <c r="N107" s="159">
        <v>350</v>
      </c>
      <c r="O107" s="185">
        <f t="shared" si="5"/>
        <v>1749.8764500000002</v>
      </c>
      <c r="P107" s="215">
        <f t="shared" si="6"/>
        <v>430.99807465383151</v>
      </c>
      <c r="Q107" s="215" cm="1">
        <f t="array" ref="Q107">IF(P107="-",0,P107/(1+'General inputs'!$H$32)^IFERROR(INDEX('MP Calculations'!$C$40:$C$130,MATCH(F107,'MP Calculations'!$D$40:$D$130,0),0),-1))</f>
        <v>1156.9126910851978</v>
      </c>
    </row>
    <row r="108" spans="3:17">
      <c r="C108" s="159"/>
      <c r="D108" s="165" t="s">
        <v>278</v>
      </c>
      <c r="E108" s="161">
        <v>36048</v>
      </c>
      <c r="F108" s="172" t="str">
        <f t="shared" si="4"/>
        <v>1998-99</v>
      </c>
      <c r="G108" s="68"/>
      <c r="H108" s="167" t="s">
        <v>279</v>
      </c>
      <c r="I108" s="173">
        <v>150735.53351548137</v>
      </c>
      <c r="J108" s="168">
        <f>IFERROR(MIN('MP Calculations'!$E$30/I108,1),"-")</f>
        <v>0.24630200300931615</v>
      </c>
      <c r="K108" s="12"/>
      <c r="L108" s="159">
        <v>32.991720000000001</v>
      </c>
      <c r="M108" s="159" t="s">
        <v>280</v>
      </c>
      <c r="N108" s="159">
        <v>350</v>
      </c>
      <c r="O108" s="185">
        <f t="shared" si="5"/>
        <v>11547.102000000001</v>
      </c>
      <c r="P108" s="215">
        <f t="shared" si="6"/>
        <v>2844.0743515528807</v>
      </c>
      <c r="Q108" s="215" cm="1">
        <f t="array" ref="Q108">IF(P108="-",0,P108/(1+'General inputs'!$H$32)^IFERROR(INDEX('MP Calculations'!$C$40:$C$130,MATCH(F108,'MP Calculations'!$D$40:$D$130,0),0),-1))</f>
        <v>7634.246891576413</v>
      </c>
    </row>
    <row r="109" spans="3:17">
      <c r="C109" s="159"/>
      <c r="D109" s="165" t="s">
        <v>278</v>
      </c>
      <c r="E109" s="161">
        <v>36081</v>
      </c>
      <c r="F109" s="172" t="str">
        <f t="shared" si="4"/>
        <v>1998-99</v>
      </c>
      <c r="G109" s="68"/>
      <c r="H109" s="167" t="s">
        <v>279</v>
      </c>
      <c r="I109" s="173">
        <v>150735.53351548137</v>
      </c>
      <c r="J109" s="168">
        <f>IFERROR(MIN('MP Calculations'!$E$30/I109,1),"-")</f>
        <v>0.24630200300931615</v>
      </c>
      <c r="K109" s="12"/>
      <c r="L109" s="159">
        <v>65.913258999999996</v>
      </c>
      <c r="M109" s="159" t="s">
        <v>280</v>
      </c>
      <c r="N109" s="159">
        <v>350</v>
      </c>
      <c r="O109" s="185">
        <f t="shared" si="5"/>
        <v>23069.640649999998</v>
      </c>
      <c r="P109" s="215">
        <f t="shared" si="6"/>
        <v>5682.0987008001412</v>
      </c>
      <c r="Q109" s="215" cm="1">
        <f t="array" ref="Q109">IF(P109="-",0,P109/(1+'General inputs'!$H$32)^IFERROR(INDEX('MP Calculations'!$C$40:$C$130,MATCH(F109,'MP Calculations'!$D$40:$D$130,0),0),-1))</f>
        <v>15252.253978708019</v>
      </c>
    </row>
    <row r="110" spans="3:17">
      <c r="C110" s="159"/>
      <c r="D110" s="165" t="s">
        <v>278</v>
      </c>
      <c r="E110" s="161">
        <v>36081</v>
      </c>
      <c r="F110" s="172" t="str">
        <f t="shared" si="4"/>
        <v>1998-99</v>
      </c>
      <c r="G110" s="68"/>
      <c r="H110" s="167" t="s">
        <v>279</v>
      </c>
      <c r="I110" s="173">
        <v>150735.53351548137</v>
      </c>
      <c r="J110" s="168">
        <f>IFERROR(MIN('MP Calculations'!$E$30/I110,1),"-")</f>
        <v>0.24630200300931615</v>
      </c>
      <c r="K110" s="12"/>
      <c r="L110" s="159">
        <v>1.329639</v>
      </c>
      <c r="M110" s="159" t="s">
        <v>280</v>
      </c>
      <c r="N110" s="159">
        <v>350</v>
      </c>
      <c r="O110" s="185">
        <f t="shared" si="5"/>
        <v>465.37365</v>
      </c>
      <c r="P110" s="215">
        <f t="shared" si="6"/>
        <v>114.62246214275645</v>
      </c>
      <c r="Q110" s="215" cm="1">
        <f t="array" ref="Q110">IF(P110="-",0,P110/(1+'General inputs'!$H$32)^IFERROR(INDEX('MP Calculations'!$C$40:$C$130,MATCH(F110,'MP Calculations'!$D$40:$D$130,0),0),-1))</f>
        <v>307.67696872635833</v>
      </c>
    </row>
    <row r="111" spans="3:17">
      <c r="C111" s="159"/>
      <c r="D111" s="165" t="s">
        <v>278</v>
      </c>
      <c r="E111" s="161">
        <v>36081</v>
      </c>
      <c r="F111" s="172" t="str">
        <f t="shared" si="4"/>
        <v>1998-99</v>
      </c>
      <c r="G111" s="68"/>
      <c r="H111" s="167" t="s">
        <v>279</v>
      </c>
      <c r="I111" s="173">
        <v>150735.53351548137</v>
      </c>
      <c r="J111" s="168">
        <f>IFERROR(MIN('MP Calculations'!$E$30/I111,1),"-")</f>
        <v>0.24630200300931615</v>
      </c>
      <c r="K111" s="12"/>
      <c r="L111" s="159">
        <v>3.2694559999999999</v>
      </c>
      <c r="M111" s="159" t="s">
        <v>280</v>
      </c>
      <c r="N111" s="159">
        <v>350</v>
      </c>
      <c r="O111" s="185">
        <f t="shared" si="5"/>
        <v>1144.3096</v>
      </c>
      <c r="P111" s="215">
        <f t="shared" si="6"/>
        <v>281.84574654278936</v>
      </c>
      <c r="Q111" s="215" cm="1">
        <f t="array" ref="Q111">IF(P111="-",0,P111/(1+'General inputs'!$H$32)^IFERROR(INDEX('MP Calculations'!$C$40:$C$130,MATCH(F111,'MP Calculations'!$D$40:$D$130,0),0),-1))</f>
        <v>756.54844018880658</v>
      </c>
    </row>
    <row r="112" spans="3:17">
      <c r="C112" s="159"/>
      <c r="D112" s="165" t="s">
        <v>278</v>
      </c>
      <c r="E112" s="161">
        <v>36081</v>
      </c>
      <c r="F112" s="172" t="str">
        <f t="shared" si="4"/>
        <v>1998-99</v>
      </c>
      <c r="G112" s="68"/>
      <c r="H112" s="167" t="s">
        <v>279</v>
      </c>
      <c r="I112" s="173">
        <v>150735.53351548137</v>
      </c>
      <c r="J112" s="168">
        <f>IFERROR(MIN('MP Calculations'!$E$30/I112,1),"-")</f>
        <v>0.24630200300931615</v>
      </c>
      <c r="K112" s="12"/>
      <c r="L112" s="159">
        <v>1.0994090000000001</v>
      </c>
      <c r="M112" s="159" t="s">
        <v>280</v>
      </c>
      <c r="N112" s="159">
        <v>350</v>
      </c>
      <c r="O112" s="185">
        <f t="shared" si="5"/>
        <v>384.79315000000003</v>
      </c>
      <c r="P112" s="215">
        <f t="shared" si="6"/>
        <v>94.775323589264246</v>
      </c>
      <c r="Q112" s="215" cm="1">
        <f t="array" ref="Q112">IF(P112="-",0,P112/(1+'General inputs'!$H$32)^IFERROR(INDEX('MP Calculations'!$C$40:$C$130,MATCH(F112,'MP Calculations'!$D$40:$D$130,0),0),-1))</f>
        <v>254.4020057402625</v>
      </c>
    </row>
    <row r="113" spans="3:17">
      <c r="C113" s="159"/>
      <c r="D113" s="165" t="s">
        <v>278</v>
      </c>
      <c r="E113" s="161">
        <v>36081</v>
      </c>
      <c r="F113" s="172" t="str">
        <f t="shared" si="4"/>
        <v>1998-99</v>
      </c>
      <c r="G113" s="68"/>
      <c r="H113" s="167" t="s">
        <v>279</v>
      </c>
      <c r="I113" s="173">
        <v>150735.53351548137</v>
      </c>
      <c r="J113" s="168">
        <f>IFERROR(MIN('MP Calculations'!$E$30/I113,1),"-")</f>
        <v>0.24630200300931615</v>
      </c>
      <c r="K113" s="12"/>
      <c r="L113" s="159">
        <v>71.771521000000007</v>
      </c>
      <c r="M113" s="159" t="s">
        <v>280</v>
      </c>
      <c r="N113" s="159">
        <v>350</v>
      </c>
      <c r="O113" s="185">
        <f t="shared" si="5"/>
        <v>25120.032350000001</v>
      </c>
      <c r="P113" s="215">
        <f t="shared" si="6"/>
        <v>6187.1142834638194</v>
      </c>
      <c r="Q113" s="215" cm="1">
        <f t="array" ref="Q113">IF(P113="-",0,P113/(1+'General inputs'!$H$32)^IFERROR(INDEX('MP Calculations'!$C$40:$C$130,MATCH(F113,'MP Calculations'!$D$40:$D$130,0),0),-1))</f>
        <v>16607.849214832124</v>
      </c>
    </row>
    <row r="114" spans="3:17">
      <c r="C114" s="159"/>
      <c r="D114" s="165" t="s">
        <v>278</v>
      </c>
      <c r="E114" s="161">
        <v>36081</v>
      </c>
      <c r="F114" s="172" t="str">
        <f t="shared" si="4"/>
        <v>1998-99</v>
      </c>
      <c r="G114" s="68"/>
      <c r="H114" s="167" t="s">
        <v>279</v>
      </c>
      <c r="I114" s="173">
        <v>150735.53351548137</v>
      </c>
      <c r="J114" s="168">
        <f>IFERROR(MIN('MP Calculations'!$E$30/I114,1),"-")</f>
        <v>0.24630200300931615</v>
      </c>
      <c r="K114" s="12"/>
      <c r="L114" s="159">
        <v>66.445644999999999</v>
      </c>
      <c r="M114" s="159" t="s">
        <v>280</v>
      </c>
      <c r="N114" s="159">
        <v>350</v>
      </c>
      <c r="O114" s="185">
        <f t="shared" si="5"/>
        <v>23255.975750000001</v>
      </c>
      <c r="P114" s="215">
        <f t="shared" si="6"/>
        <v>5727.9934091610839</v>
      </c>
      <c r="Q114" s="215" cm="1">
        <f t="array" ref="Q114">IF(P114="-",0,P114/(1+'General inputs'!$H$32)^IFERROR(INDEX('MP Calculations'!$C$40:$C$130,MATCH(F114,'MP Calculations'!$D$40:$D$130,0),0),-1))</f>
        <v>15375.447500161854</v>
      </c>
    </row>
    <row r="115" spans="3:17">
      <c r="C115" s="159"/>
      <c r="D115" s="165" t="s">
        <v>278</v>
      </c>
      <c r="E115" s="161">
        <v>36081</v>
      </c>
      <c r="F115" s="172" t="str">
        <f t="shared" si="4"/>
        <v>1998-99</v>
      </c>
      <c r="G115" s="68"/>
      <c r="H115" s="167" t="s">
        <v>279</v>
      </c>
      <c r="I115" s="173">
        <v>150735.53351548137</v>
      </c>
      <c r="J115" s="168">
        <f>IFERROR(MIN('MP Calculations'!$E$30/I115,1),"-")</f>
        <v>0.24630200300931615</v>
      </c>
      <c r="K115" s="12"/>
      <c r="L115" s="159">
        <v>85.886403000000001</v>
      </c>
      <c r="M115" s="159" t="s">
        <v>280</v>
      </c>
      <c r="N115" s="159">
        <v>350</v>
      </c>
      <c r="O115" s="185">
        <f t="shared" si="5"/>
        <v>30060.241050000001</v>
      </c>
      <c r="P115" s="215">
        <f t="shared" si="6"/>
        <v>7403.8975815578688</v>
      </c>
      <c r="Q115" s="215" cm="1">
        <f t="array" ref="Q115">IF(P115="-",0,P115/(1+'General inputs'!$H$32)^IFERROR(INDEX('MP Calculations'!$C$40:$C$130,MATCH(F115,'MP Calculations'!$D$40:$D$130,0),0),-1))</f>
        <v>19874.017030073883</v>
      </c>
    </row>
    <row r="116" spans="3:17">
      <c r="C116" s="159"/>
      <c r="D116" s="165" t="s">
        <v>278</v>
      </c>
      <c r="E116" s="161">
        <v>36081</v>
      </c>
      <c r="F116" s="172" t="str">
        <f t="shared" si="4"/>
        <v>1998-99</v>
      </c>
      <c r="G116" s="68"/>
      <c r="H116" s="167" t="s">
        <v>279</v>
      </c>
      <c r="I116" s="173">
        <v>150735.53351548137</v>
      </c>
      <c r="J116" s="168">
        <f>IFERROR(MIN('MP Calculations'!$E$30/I116,1),"-")</f>
        <v>0.24630200300931615</v>
      </c>
      <c r="K116" s="12"/>
      <c r="L116" s="159">
        <v>2.4777170000000002</v>
      </c>
      <c r="M116" s="159" t="s">
        <v>280</v>
      </c>
      <c r="N116" s="159">
        <v>350</v>
      </c>
      <c r="O116" s="185">
        <f t="shared" si="5"/>
        <v>867.20095000000003</v>
      </c>
      <c r="P116" s="215">
        <f t="shared" si="6"/>
        <v>213.59333099658184</v>
      </c>
      <c r="Q116" s="215" cm="1">
        <f t="array" ref="Q116">IF(P116="-",0,P116/(1+'General inputs'!$H$32)^IFERROR(INDEX('MP Calculations'!$C$40:$C$130,MATCH(F116,'MP Calculations'!$D$40:$D$130,0),0),-1))</f>
        <v>573.34092631290628</v>
      </c>
    </row>
    <row r="117" spans="3:17">
      <c r="C117" s="159"/>
      <c r="D117" s="165" t="s">
        <v>289</v>
      </c>
      <c r="E117" s="161">
        <v>36101</v>
      </c>
      <c r="F117" s="172" t="str">
        <f t="shared" si="4"/>
        <v>1998-99</v>
      </c>
      <c r="G117" s="68"/>
      <c r="H117" s="167" t="s">
        <v>279</v>
      </c>
      <c r="I117" s="173">
        <v>150735.53351548137</v>
      </c>
      <c r="J117" s="168">
        <f>IFERROR(MIN('MP Calculations'!$E$30/I117,1),"-")</f>
        <v>0.24630200300931615</v>
      </c>
      <c r="K117" s="12"/>
      <c r="L117" s="159">
        <v>187.68208999999999</v>
      </c>
      <c r="M117" s="159" t="s">
        <v>280</v>
      </c>
      <c r="N117" s="159">
        <v>726</v>
      </c>
      <c r="O117" s="185">
        <f t="shared" si="5"/>
        <v>136257.19733999998</v>
      </c>
      <c r="P117" s="215">
        <f t="shared" si="6"/>
        <v>33560.420629277658</v>
      </c>
      <c r="Q117" s="215" cm="1">
        <f t="array" ref="Q117">IF(P117="-",0,P117/(1+'General inputs'!$H$32)^IFERROR(INDEX('MP Calculations'!$C$40:$C$130,MATCH(F117,'MP Calculations'!$D$40:$D$130,0),0),-1))</f>
        <v>90085.0347773674</v>
      </c>
    </row>
    <row r="118" spans="3:17">
      <c r="C118" s="159"/>
      <c r="D118" s="165" t="s">
        <v>289</v>
      </c>
      <c r="E118" s="161">
        <v>36101</v>
      </c>
      <c r="F118" s="172" t="str">
        <f t="shared" si="4"/>
        <v>1998-99</v>
      </c>
      <c r="G118" s="68"/>
      <c r="H118" s="167" t="s">
        <v>279</v>
      </c>
      <c r="I118" s="173">
        <v>150735.53351548137</v>
      </c>
      <c r="J118" s="168">
        <f>IFERROR(MIN('MP Calculations'!$E$30/I118,1),"-")</f>
        <v>0.24630200300931615</v>
      </c>
      <c r="K118" s="12"/>
      <c r="L118" s="159">
        <v>0.62840099999999999</v>
      </c>
      <c r="M118" s="159" t="s">
        <v>280</v>
      </c>
      <c r="N118" s="159">
        <v>726</v>
      </c>
      <c r="O118" s="185">
        <f t="shared" si="5"/>
        <v>456.21912600000002</v>
      </c>
      <c r="P118" s="215">
        <f t="shared" si="6"/>
        <v>112.36768454495959</v>
      </c>
      <c r="Q118" s="215" cm="1">
        <f t="array" ref="Q118">IF(P118="-",0,P118/(1+'General inputs'!$H$32)^IFERROR(INDEX('MP Calculations'!$C$40:$C$130,MATCH(F118,'MP Calculations'!$D$40:$D$130,0),0),-1))</f>
        <v>301.62454999905674</v>
      </c>
    </row>
    <row r="119" spans="3:17">
      <c r="C119" s="159"/>
      <c r="D119" s="165" t="s">
        <v>278</v>
      </c>
      <c r="E119" s="161">
        <v>36101</v>
      </c>
      <c r="F119" s="172" t="str">
        <f t="shared" si="4"/>
        <v>1998-99</v>
      </c>
      <c r="G119" s="68"/>
      <c r="H119" s="167" t="s">
        <v>279</v>
      </c>
      <c r="I119" s="173">
        <v>150735.53351548137</v>
      </c>
      <c r="J119" s="168">
        <f>IFERROR(MIN('MP Calculations'!$E$30/I119,1),"-")</f>
        <v>0.24630200300931615</v>
      </c>
      <c r="K119" s="12"/>
      <c r="L119" s="159">
        <v>51.195073000000001</v>
      </c>
      <c r="M119" s="159" t="s">
        <v>280</v>
      </c>
      <c r="N119" s="159">
        <v>350</v>
      </c>
      <c r="O119" s="185">
        <f t="shared" si="5"/>
        <v>17918.275549999998</v>
      </c>
      <c r="P119" s="215">
        <f t="shared" si="6"/>
        <v>4413.3071584378558</v>
      </c>
      <c r="Q119" s="215" cm="1">
        <f t="array" ref="Q119">IF(P119="-",0,P119/(1+'General inputs'!$H$32)^IFERROR(INDEX('MP Calculations'!$C$40:$C$130,MATCH(F119,'MP Calculations'!$D$40:$D$130,0),0),-1))</f>
        <v>11846.482296596769</v>
      </c>
    </row>
    <row r="120" spans="3:17">
      <c r="C120" s="159"/>
      <c r="D120" s="165" t="s">
        <v>289</v>
      </c>
      <c r="E120" s="161">
        <v>36101</v>
      </c>
      <c r="F120" s="172" t="str">
        <f t="shared" si="4"/>
        <v>1998-99</v>
      </c>
      <c r="G120" s="68"/>
      <c r="H120" s="167" t="s">
        <v>279</v>
      </c>
      <c r="I120" s="173">
        <v>150735.53351548137</v>
      </c>
      <c r="J120" s="168">
        <f>IFERROR(MIN('MP Calculations'!$E$30/I120,1),"-")</f>
        <v>0.24630200300931615</v>
      </c>
      <c r="K120" s="12"/>
      <c r="L120" s="159">
        <v>0.572326</v>
      </c>
      <c r="M120" s="159" t="s">
        <v>280</v>
      </c>
      <c r="N120" s="159">
        <v>726</v>
      </c>
      <c r="O120" s="185">
        <f t="shared" si="5"/>
        <v>415.50867599999998</v>
      </c>
      <c r="P120" s="215">
        <f t="shared" si="6"/>
        <v>102.34061916654896</v>
      </c>
      <c r="Q120" s="215" cm="1">
        <f t="array" ref="Q120">IF(P120="-",0,P120/(1+'General inputs'!$H$32)^IFERROR(INDEX('MP Calculations'!$C$40:$C$130,MATCH(F120,'MP Calculations'!$D$40:$D$130,0),0),-1))</f>
        <v>274.70925762810708</v>
      </c>
    </row>
    <row r="121" spans="3:17">
      <c r="C121" s="159"/>
      <c r="D121" s="165" t="s">
        <v>278</v>
      </c>
      <c r="E121" s="161">
        <v>36101</v>
      </c>
      <c r="F121" s="172" t="str">
        <f t="shared" si="4"/>
        <v>1998-99</v>
      </c>
      <c r="G121" s="68"/>
      <c r="H121" s="167" t="s">
        <v>279</v>
      </c>
      <c r="I121" s="173">
        <v>150735.53351548137</v>
      </c>
      <c r="J121" s="168">
        <f>IFERROR(MIN('MP Calculations'!$E$30/I121,1),"-")</f>
        <v>0.24630200300931615</v>
      </c>
      <c r="K121" s="12"/>
      <c r="L121" s="159">
        <v>0.43836999999999998</v>
      </c>
      <c r="M121" s="159" t="s">
        <v>280</v>
      </c>
      <c r="N121" s="159">
        <v>350</v>
      </c>
      <c r="O121" s="185">
        <f t="shared" si="5"/>
        <v>153.42949999999999</v>
      </c>
      <c r="P121" s="215">
        <f t="shared" si="6"/>
        <v>37.789993170717871</v>
      </c>
      <c r="Q121" s="215" cm="1">
        <f t="array" ref="Q121">IF(P121="-",0,P121/(1+'General inputs'!$H$32)^IFERROR(INDEX('MP Calculations'!$C$40:$C$130,MATCH(F121,'MP Calculations'!$D$40:$D$130,0),0),-1))</f>
        <v>101.43832482393618</v>
      </c>
    </row>
    <row r="122" spans="3:17">
      <c r="C122" s="159"/>
      <c r="D122" s="165" t="s">
        <v>278</v>
      </c>
      <c r="E122" s="161">
        <v>36101</v>
      </c>
      <c r="F122" s="172" t="str">
        <f t="shared" si="4"/>
        <v>1998-99</v>
      </c>
      <c r="G122" s="68"/>
      <c r="H122" s="167" t="s">
        <v>279</v>
      </c>
      <c r="I122" s="173">
        <v>150735.53351548137</v>
      </c>
      <c r="J122" s="168">
        <f>IFERROR(MIN('MP Calculations'!$E$30/I122,1),"-")</f>
        <v>0.24630200300931615</v>
      </c>
      <c r="K122" s="12"/>
      <c r="L122" s="159">
        <v>20.606711000000001</v>
      </c>
      <c r="M122" s="159" t="s">
        <v>280</v>
      </c>
      <c r="N122" s="159">
        <v>350</v>
      </c>
      <c r="O122" s="185">
        <f t="shared" si="5"/>
        <v>7212.3488500000003</v>
      </c>
      <c r="P122" s="215">
        <f t="shared" si="6"/>
        <v>1776.4159681569379</v>
      </c>
      <c r="Q122" s="215" cm="1">
        <f t="array" ref="Q122">IF(P122="-",0,P122/(1+'General inputs'!$H$32)^IFERROR(INDEX('MP Calculations'!$C$40:$C$130,MATCH(F122,'MP Calculations'!$D$40:$D$130,0),0),-1))</f>
        <v>4768.3697423888016</v>
      </c>
    </row>
    <row r="123" spans="3:17">
      <c r="C123" s="159"/>
      <c r="D123" s="165" t="s">
        <v>278</v>
      </c>
      <c r="E123" s="161">
        <v>36101</v>
      </c>
      <c r="F123" s="172" t="str">
        <f t="shared" si="4"/>
        <v>1998-99</v>
      </c>
      <c r="G123" s="68"/>
      <c r="H123" s="167" t="s">
        <v>279</v>
      </c>
      <c r="I123" s="173">
        <v>150735.53351548137</v>
      </c>
      <c r="J123" s="168">
        <f>IFERROR(MIN('MP Calculations'!$E$30/I123,1),"-")</f>
        <v>0.24630200300931615</v>
      </c>
      <c r="K123" s="12"/>
      <c r="L123" s="159">
        <v>59.107315</v>
      </c>
      <c r="M123" s="159" t="s">
        <v>280</v>
      </c>
      <c r="N123" s="159">
        <v>350</v>
      </c>
      <c r="O123" s="185">
        <f t="shared" si="5"/>
        <v>20687.560249999999</v>
      </c>
      <c r="P123" s="215">
        <f t="shared" si="6"/>
        <v>5095.387526950909</v>
      </c>
      <c r="Q123" s="215" cm="1">
        <f t="array" ref="Q123">IF(P123="-",0,P123/(1+'General inputs'!$H$32)^IFERROR(INDEX('MP Calculations'!$C$40:$C$130,MATCH(F123,'MP Calculations'!$D$40:$D$130,0),0),-1))</f>
        <v>13677.366193947386</v>
      </c>
    </row>
    <row r="124" spans="3:17">
      <c r="C124" s="159"/>
      <c r="D124" s="165" t="s">
        <v>289</v>
      </c>
      <c r="E124" s="161">
        <v>36101</v>
      </c>
      <c r="F124" s="172" t="str">
        <f t="shared" si="4"/>
        <v>1998-99</v>
      </c>
      <c r="G124" s="68"/>
      <c r="H124" s="167" t="s">
        <v>279</v>
      </c>
      <c r="I124" s="173">
        <v>150735.53351548137</v>
      </c>
      <c r="J124" s="168">
        <f>IFERROR(MIN('MP Calculations'!$E$30/I124,1),"-")</f>
        <v>0.24630200300931615</v>
      </c>
      <c r="K124" s="12"/>
      <c r="L124" s="159">
        <v>0.65776999999999997</v>
      </c>
      <c r="M124" s="159" t="s">
        <v>280</v>
      </c>
      <c r="N124" s="159">
        <v>726</v>
      </c>
      <c r="O124" s="185">
        <f t="shared" si="5"/>
        <v>477.54102</v>
      </c>
      <c r="P124" s="215">
        <f t="shared" si="6"/>
        <v>117.61930974511191</v>
      </c>
      <c r="Q124" s="215" cm="1">
        <f t="array" ref="Q124">IF(P124="-",0,P124/(1+'General inputs'!$H$32)^IFERROR(INDEX('MP Calculations'!$C$40:$C$130,MATCH(F124,'MP Calculations'!$D$40:$D$130,0),0),-1))</f>
        <v>315.72129938189079</v>
      </c>
    </row>
    <row r="125" spans="3:17">
      <c r="C125" s="159"/>
      <c r="D125" s="165" t="s">
        <v>289</v>
      </c>
      <c r="E125" s="161">
        <v>36101</v>
      </c>
      <c r="F125" s="172" t="str">
        <f t="shared" si="4"/>
        <v>1998-99</v>
      </c>
      <c r="G125" s="68"/>
      <c r="H125" s="167" t="s">
        <v>279</v>
      </c>
      <c r="I125" s="173">
        <v>150735.53351548137</v>
      </c>
      <c r="J125" s="168">
        <f>IFERROR(MIN('MP Calculations'!$E$30/I125,1),"-")</f>
        <v>0.24630200300931615</v>
      </c>
      <c r="K125" s="12"/>
      <c r="L125" s="159">
        <v>0.70321</v>
      </c>
      <c r="M125" s="159" t="s">
        <v>280</v>
      </c>
      <c r="N125" s="159">
        <v>726</v>
      </c>
      <c r="O125" s="185">
        <f t="shared" si="5"/>
        <v>510.53046000000001</v>
      </c>
      <c r="P125" s="215">
        <f t="shared" si="6"/>
        <v>125.74467489526756</v>
      </c>
      <c r="Q125" s="215" cm="1">
        <f t="array" ref="Q125">IF(P125="-",0,P125/(1+'General inputs'!$H$32)^IFERROR(INDEX('MP Calculations'!$C$40:$C$130,MATCH(F125,'MP Calculations'!$D$40:$D$130,0),0),-1))</f>
        <v>337.53192595943784</v>
      </c>
    </row>
    <row r="126" spans="3:17">
      <c r="C126" s="159"/>
      <c r="D126" s="165" t="s">
        <v>278</v>
      </c>
      <c r="E126" s="161">
        <v>36101</v>
      </c>
      <c r="F126" s="172" t="str">
        <f t="shared" si="4"/>
        <v>1998-99</v>
      </c>
      <c r="G126" s="68"/>
      <c r="H126" s="167" t="s">
        <v>279</v>
      </c>
      <c r="I126" s="173">
        <v>150735.53351548137</v>
      </c>
      <c r="J126" s="168">
        <f>IFERROR(MIN('MP Calculations'!$E$30/I126,1),"-")</f>
        <v>0.24630200300931615</v>
      </c>
      <c r="K126" s="12"/>
      <c r="L126" s="159">
        <v>2.9520740000000001</v>
      </c>
      <c r="M126" s="159" t="s">
        <v>280</v>
      </c>
      <c r="N126" s="159">
        <v>350</v>
      </c>
      <c r="O126" s="185">
        <f t="shared" si="5"/>
        <v>1033.2259000000001</v>
      </c>
      <c r="P126" s="215">
        <f t="shared" si="6"/>
        <v>254.48560873110341</v>
      </c>
      <c r="Q126" s="215" cm="1">
        <f t="array" ref="Q126">IF(P126="-",0,P126/(1+'General inputs'!$H$32)^IFERROR(INDEX('MP Calculations'!$C$40:$C$130,MATCH(F126,'MP Calculations'!$D$40:$D$130,0),0),-1))</f>
        <v>683.10660245066185</v>
      </c>
    </row>
    <row r="127" spans="3:17">
      <c r="C127" s="159"/>
      <c r="D127" s="165" t="s">
        <v>289</v>
      </c>
      <c r="E127" s="161">
        <v>36101</v>
      </c>
      <c r="F127" s="172" t="str">
        <f t="shared" si="4"/>
        <v>1998-99</v>
      </c>
      <c r="G127" s="68"/>
      <c r="H127" s="167" t="s">
        <v>279</v>
      </c>
      <c r="I127" s="173">
        <v>150735.53351548137</v>
      </c>
      <c r="J127" s="168">
        <f>IFERROR(MIN('MP Calculations'!$E$30/I127,1),"-")</f>
        <v>0.24630200300931615</v>
      </c>
      <c r="K127" s="12"/>
      <c r="L127" s="159">
        <v>109.23638800000001</v>
      </c>
      <c r="M127" s="159" t="s">
        <v>280</v>
      </c>
      <c r="N127" s="159">
        <v>726</v>
      </c>
      <c r="O127" s="185">
        <f t="shared" si="5"/>
        <v>79305.617687999998</v>
      </c>
      <c r="P127" s="215">
        <f t="shared" si="6"/>
        <v>19533.132486445451</v>
      </c>
      <c r="Q127" s="215" cm="1">
        <f t="array" ref="Q127">IF(P127="-",0,P127/(1+'General inputs'!$H$32)^IFERROR(INDEX('MP Calculations'!$C$40:$C$130,MATCH(F127,'MP Calculations'!$D$40:$D$130,0),0),-1))</f>
        <v>52432.087749736806</v>
      </c>
    </row>
    <row r="128" spans="3:17">
      <c r="C128" s="159"/>
      <c r="D128" s="165" t="s">
        <v>278</v>
      </c>
      <c r="E128" s="161">
        <v>36101</v>
      </c>
      <c r="F128" s="172" t="str">
        <f t="shared" si="4"/>
        <v>1998-99</v>
      </c>
      <c r="G128" s="68"/>
      <c r="H128" s="167" t="s">
        <v>279</v>
      </c>
      <c r="I128" s="173">
        <v>150735.53351548137</v>
      </c>
      <c r="J128" s="168">
        <f>IFERROR(MIN('MP Calculations'!$E$30/I128,1),"-")</f>
        <v>0.24630200300931615</v>
      </c>
      <c r="K128" s="12"/>
      <c r="L128" s="159">
        <v>2.0000930000000001</v>
      </c>
      <c r="M128" s="159" t="s">
        <v>280</v>
      </c>
      <c r="N128" s="159">
        <v>350</v>
      </c>
      <c r="O128" s="185">
        <f>IF(N128="","-",L128*N128)</f>
        <v>700.03255000000001</v>
      </c>
      <c r="P128" s="215">
        <f t="shared" si="6"/>
        <v>172.41941923671925</v>
      </c>
      <c r="Q128" s="215" cm="1">
        <f t="array" ref="Q128">IF(P128="-",0,P128/(1+'General inputs'!$H$32)^IFERROR(INDEX('MP Calculations'!$C$40:$C$130,MATCH(F128,'MP Calculations'!$D$40:$D$130,0),0),-1))</f>
        <v>462.81927005059879</v>
      </c>
    </row>
    <row r="129" spans="3:17">
      <c r="C129" s="159"/>
      <c r="D129" s="165" t="s">
        <v>278</v>
      </c>
      <c r="E129" s="161">
        <v>36101</v>
      </c>
      <c r="F129" s="172" t="str">
        <f t="shared" si="4"/>
        <v>1998-99</v>
      </c>
      <c r="G129" s="68"/>
      <c r="H129" s="167" t="s">
        <v>279</v>
      </c>
      <c r="I129" s="173">
        <v>150735.53351548137</v>
      </c>
      <c r="J129" s="168">
        <f>IFERROR(MIN('MP Calculations'!$E$30/I129,1),"-")</f>
        <v>0.24630200300931615</v>
      </c>
      <c r="K129" s="12"/>
      <c r="L129" s="159">
        <v>17.995336999999999</v>
      </c>
      <c r="M129" s="159" t="s">
        <v>280</v>
      </c>
      <c r="N129" s="159">
        <v>350</v>
      </c>
      <c r="O129" s="185">
        <f t="shared" ref="O129:O192" si="7">IF(N129="","-",L129*N129)</f>
        <v>6298.3679499999998</v>
      </c>
      <c r="P129" s="215">
        <f t="shared" si="6"/>
        <v>1551.3006417746803</v>
      </c>
      <c r="Q129" s="215" cm="1">
        <f t="array" ref="Q129">IF(P129="-",0,P129/(1+'General inputs'!$H$32)^IFERROR(INDEX('MP Calculations'!$C$40:$C$130,MATCH(F129,'MP Calculations'!$D$40:$D$130,0),0),-1))</f>
        <v>4164.1007366430122</v>
      </c>
    </row>
    <row r="130" spans="3:17">
      <c r="C130" s="159"/>
      <c r="D130" s="165" t="s">
        <v>278</v>
      </c>
      <c r="E130" s="161">
        <v>36101</v>
      </c>
      <c r="F130" s="172" t="str">
        <f t="shared" si="4"/>
        <v>1998-99</v>
      </c>
      <c r="G130" s="68"/>
      <c r="H130" s="167" t="s">
        <v>279</v>
      </c>
      <c r="I130" s="173">
        <v>150735.53351548137</v>
      </c>
      <c r="J130" s="168">
        <f>IFERROR(MIN('MP Calculations'!$E$30/I130,1),"-")</f>
        <v>0.24630200300931615</v>
      </c>
      <c r="K130" s="12"/>
      <c r="L130" s="159">
        <v>1.200188</v>
      </c>
      <c r="M130" s="159" t="s">
        <v>280</v>
      </c>
      <c r="N130" s="159">
        <v>350</v>
      </c>
      <c r="O130" s="185">
        <f t="shared" si="7"/>
        <v>420.06580000000002</v>
      </c>
      <c r="P130" s="215">
        <f t="shared" si="6"/>
        <v>103.4630479357108</v>
      </c>
      <c r="Q130" s="215" cm="1">
        <f t="array" ref="Q130">IF(P130="-",0,P130/(1+'General inputs'!$H$32)^IFERROR(INDEX('MP Calculations'!$C$40:$C$130,MATCH(F130,'MP Calculations'!$D$40:$D$130,0),0),-1))</f>
        <v>277.72215296163137</v>
      </c>
    </row>
    <row r="131" spans="3:17">
      <c r="C131" s="159"/>
      <c r="D131" s="165" t="s">
        <v>278</v>
      </c>
      <c r="E131" s="161">
        <v>36101</v>
      </c>
      <c r="F131" s="172" t="str">
        <f t="shared" si="4"/>
        <v>1998-99</v>
      </c>
      <c r="G131" s="68"/>
      <c r="H131" s="167" t="s">
        <v>279</v>
      </c>
      <c r="I131" s="173">
        <v>150735.53351548137</v>
      </c>
      <c r="J131" s="168">
        <f>IFERROR(MIN('MP Calculations'!$E$30/I131,1),"-")</f>
        <v>0.24630200300931615</v>
      </c>
      <c r="K131" s="12"/>
      <c r="L131" s="159">
        <v>18.497161999999999</v>
      </c>
      <c r="M131" s="159" t="s">
        <v>280</v>
      </c>
      <c r="N131" s="159">
        <v>350</v>
      </c>
      <c r="O131" s="185">
        <f t="shared" si="7"/>
        <v>6474.0066999999999</v>
      </c>
      <c r="P131" s="215">
        <f t="shared" si="6"/>
        <v>1594.5608177057329</v>
      </c>
      <c r="Q131" s="215" cm="1">
        <f t="array" ref="Q131">IF(P131="-",0,P131/(1+'General inputs'!$H$32)^IFERROR(INDEX('MP Calculations'!$C$40:$C$130,MATCH(F131,'MP Calculations'!$D$40:$D$130,0),0),-1))</f>
        <v>4280.2224770786534</v>
      </c>
    </row>
    <row r="132" spans="3:17">
      <c r="C132" s="159"/>
      <c r="D132" s="165" t="s">
        <v>289</v>
      </c>
      <c r="E132" s="161">
        <v>36101</v>
      </c>
      <c r="F132" s="172" t="str">
        <f t="shared" si="4"/>
        <v>1998-99</v>
      </c>
      <c r="G132" s="68"/>
      <c r="H132" s="167" t="s">
        <v>279</v>
      </c>
      <c r="I132" s="173">
        <v>150735.53351548137</v>
      </c>
      <c r="J132" s="168">
        <f>IFERROR(MIN('MP Calculations'!$E$30/I132,1),"-")</f>
        <v>0.24630200300931615</v>
      </c>
      <c r="K132" s="12"/>
      <c r="L132" s="159">
        <v>12.498457999999999</v>
      </c>
      <c r="M132" s="159" t="s">
        <v>280</v>
      </c>
      <c r="N132" s="159">
        <v>726</v>
      </c>
      <c r="O132" s="185">
        <f t="shared" si="7"/>
        <v>9073.8805080000002</v>
      </c>
      <c r="P132" s="215">
        <f t="shared" si="6"/>
        <v>2234.9149441875911</v>
      </c>
      <c r="Q132" s="215" cm="1">
        <f t="array" ref="Q132">IF(P132="-",0,P132/(1+'General inputs'!$H$32)^IFERROR(INDEX('MP Calculations'!$C$40:$C$130,MATCH(F132,'MP Calculations'!$D$40:$D$130,0),0),-1))</f>
        <v>5999.1021178071178</v>
      </c>
    </row>
    <row r="133" spans="3:17">
      <c r="C133" s="159"/>
      <c r="D133" s="165" t="s">
        <v>278</v>
      </c>
      <c r="E133" s="161">
        <v>36101</v>
      </c>
      <c r="F133" s="172" t="str">
        <f t="shared" si="4"/>
        <v>1998-99</v>
      </c>
      <c r="G133" s="68"/>
      <c r="H133" s="167" t="s">
        <v>279</v>
      </c>
      <c r="I133" s="173">
        <v>150735.53351548137</v>
      </c>
      <c r="J133" s="168">
        <f>IFERROR(MIN('MP Calculations'!$E$30/I133,1),"-")</f>
        <v>0.24630200300931615</v>
      </c>
      <c r="K133" s="12"/>
      <c r="L133" s="159">
        <v>3.0054189999999998</v>
      </c>
      <c r="M133" s="159" t="s">
        <v>280</v>
      </c>
      <c r="N133" s="159">
        <v>350</v>
      </c>
      <c r="O133" s="185">
        <f t="shared" si="7"/>
        <v>1051.8966499999999</v>
      </c>
      <c r="P133" s="215">
        <f t="shared" si="6"/>
        <v>259.08425185378957</v>
      </c>
      <c r="Q133" s="215" cm="1">
        <f t="array" ref="Q133">IF(P133="-",0,P133/(1+'General inputs'!$H$32)^IFERROR(INDEX('MP Calculations'!$C$40:$C$130,MATCH(F133,'MP Calculations'!$D$40:$D$130,0),0),-1))</f>
        <v>695.45057543634255</v>
      </c>
    </row>
    <row r="134" spans="3:17">
      <c r="C134" s="159"/>
      <c r="D134" s="165" t="s">
        <v>289</v>
      </c>
      <c r="E134" s="161">
        <v>36101</v>
      </c>
      <c r="F134" s="172" t="str">
        <f t="shared" si="4"/>
        <v>1998-99</v>
      </c>
      <c r="G134" s="68"/>
      <c r="H134" s="167" t="s">
        <v>279</v>
      </c>
      <c r="I134" s="173">
        <v>150735.53351548137</v>
      </c>
      <c r="J134" s="168">
        <f>IFERROR(MIN('MP Calculations'!$E$30/I134,1),"-")</f>
        <v>0.24630200300931615</v>
      </c>
      <c r="K134" s="12"/>
      <c r="L134" s="159">
        <v>28.085705999999998</v>
      </c>
      <c r="M134" s="159" t="s">
        <v>280</v>
      </c>
      <c r="N134" s="159">
        <v>726</v>
      </c>
      <c r="O134" s="185">
        <f t="shared" si="7"/>
        <v>20390.222555999997</v>
      </c>
      <c r="P134" s="215">
        <f t="shared" si="6"/>
        <v>5022.1526573485371</v>
      </c>
      <c r="Q134" s="215" cm="1">
        <f t="array" ref="Q134">IF(P134="-",0,P134/(1+'General inputs'!$H$32)^IFERROR(INDEX('MP Calculations'!$C$40:$C$130,MATCH(F134,'MP Calculations'!$D$40:$D$130,0),0),-1))</f>
        <v>13480.784457147276</v>
      </c>
    </row>
    <row r="135" spans="3:17">
      <c r="C135" s="159"/>
      <c r="D135" s="165" t="s">
        <v>289</v>
      </c>
      <c r="E135" s="161">
        <v>36101</v>
      </c>
      <c r="F135" s="172" t="str">
        <f t="shared" si="4"/>
        <v>1998-99</v>
      </c>
      <c r="G135" s="68"/>
      <c r="H135" s="167" t="s">
        <v>279</v>
      </c>
      <c r="I135" s="173">
        <v>150735.53351548137</v>
      </c>
      <c r="J135" s="168">
        <f>IFERROR(MIN('MP Calculations'!$E$30/I135,1),"-")</f>
        <v>0.24630200300931615</v>
      </c>
      <c r="K135" s="12"/>
      <c r="L135" s="159">
        <v>65.291038999999998</v>
      </c>
      <c r="M135" s="159" t="s">
        <v>280</v>
      </c>
      <c r="N135" s="159">
        <v>726</v>
      </c>
      <c r="O135" s="185">
        <f t="shared" si="7"/>
        <v>47401.294313999999</v>
      </c>
      <c r="P135" s="215">
        <f t="shared" si="6"/>
        <v>11675.033734772309</v>
      </c>
      <c r="Q135" s="215" cm="1">
        <f t="array" ref="Q135">IF(P135="-",0,P135/(1+'General inputs'!$H$32)^IFERROR(INDEX('MP Calculations'!$C$40:$C$130,MATCH(F135,'MP Calculations'!$D$40:$D$130,0),0),-1))</f>
        <v>31338.874790692349</v>
      </c>
    </row>
    <row r="136" spans="3:17">
      <c r="C136" s="159"/>
      <c r="D136" s="165" t="s">
        <v>278</v>
      </c>
      <c r="E136" s="161">
        <v>36101</v>
      </c>
      <c r="F136" s="172" t="str">
        <f t="shared" si="4"/>
        <v>1998-99</v>
      </c>
      <c r="G136" s="68"/>
      <c r="H136" s="167" t="s">
        <v>279</v>
      </c>
      <c r="I136" s="173">
        <v>150735.53351548137</v>
      </c>
      <c r="J136" s="168">
        <f>IFERROR(MIN('MP Calculations'!$E$30/I136,1),"-")</f>
        <v>0.24630200300931615</v>
      </c>
      <c r="K136" s="12"/>
      <c r="L136" s="159">
        <v>4.599704</v>
      </c>
      <c r="M136" s="159" t="s">
        <v>280</v>
      </c>
      <c r="N136" s="159">
        <v>350</v>
      </c>
      <c r="O136" s="185">
        <f t="shared" si="7"/>
        <v>1609.8964000000001</v>
      </c>
      <c r="P136" s="215">
        <f t="shared" si="6"/>
        <v>396.52070795748728</v>
      </c>
      <c r="Q136" s="215" cm="1">
        <f t="array" ref="Q136">IF(P136="-",0,P136/(1+'General inputs'!$H$32)^IFERROR(INDEX('MP Calculations'!$C$40:$C$130,MATCH(F136,'MP Calculations'!$D$40:$D$130,0),0),-1))</f>
        <v>1064.3663308300263</v>
      </c>
    </row>
    <row r="137" spans="3:17">
      <c r="C137" s="159"/>
      <c r="D137" s="165" t="s">
        <v>278</v>
      </c>
      <c r="E137" s="161">
        <v>36101</v>
      </c>
      <c r="F137" s="172" t="str">
        <f t="shared" si="4"/>
        <v>1998-99</v>
      </c>
      <c r="G137" s="68"/>
      <c r="H137" s="167" t="s">
        <v>279</v>
      </c>
      <c r="I137" s="173">
        <v>150735.53351548137</v>
      </c>
      <c r="J137" s="168">
        <f>IFERROR(MIN('MP Calculations'!$E$30/I137,1),"-")</f>
        <v>0.24630200300931615</v>
      </c>
      <c r="K137" s="12"/>
      <c r="L137" s="159">
        <v>7.9988570000000001</v>
      </c>
      <c r="M137" s="159" t="s">
        <v>280</v>
      </c>
      <c r="N137" s="159">
        <v>350</v>
      </c>
      <c r="O137" s="185">
        <f t="shared" si="7"/>
        <v>2799.5999500000003</v>
      </c>
      <c r="P137" s="215">
        <f t="shared" si="6"/>
        <v>689.54707530978146</v>
      </c>
      <c r="Q137" s="215" cm="1">
        <f t="array" ref="Q137">IF(P137="-",0,P137/(1+'General inputs'!$H$32)^IFERROR(INDEX('MP Calculations'!$C$40:$C$130,MATCH(F137,'MP Calculations'!$D$40:$D$130,0),0),-1))</f>
        <v>1850.9265109068047</v>
      </c>
    </row>
    <row r="138" spans="3:17">
      <c r="C138" s="159"/>
      <c r="D138" s="165" t="s">
        <v>289</v>
      </c>
      <c r="E138" s="161">
        <v>36101</v>
      </c>
      <c r="F138" s="172" t="str">
        <f t="shared" si="4"/>
        <v>1998-99</v>
      </c>
      <c r="G138" s="68"/>
      <c r="H138" s="167" t="s">
        <v>279</v>
      </c>
      <c r="I138" s="173">
        <v>150735.53351548137</v>
      </c>
      <c r="J138" s="168">
        <f>IFERROR(MIN('MP Calculations'!$E$30/I138,1),"-")</f>
        <v>0.24630200300931615</v>
      </c>
      <c r="K138" s="12"/>
      <c r="L138" s="159">
        <v>58.436532999999997</v>
      </c>
      <c r="M138" s="159" t="s">
        <v>280</v>
      </c>
      <c r="N138" s="159">
        <v>726</v>
      </c>
      <c r="O138" s="185">
        <f t="shared" si="7"/>
        <v>42424.922957999996</v>
      </c>
      <c r="P138" s="215">
        <f t="shared" si="6"/>
        <v>10449.34350207132</v>
      </c>
      <c r="Q138" s="215" cm="1">
        <f t="array" ref="Q138">IF(P138="-",0,P138/(1+'General inputs'!$H$32)^IFERROR(INDEX('MP Calculations'!$C$40:$C$130,MATCH(F138,'MP Calculations'!$D$40:$D$130,0),0),-1))</f>
        <v>28048.798409980292</v>
      </c>
    </row>
    <row r="139" spans="3:17">
      <c r="C139" s="159"/>
      <c r="D139" s="165" t="s">
        <v>289</v>
      </c>
      <c r="E139" s="161">
        <v>36101</v>
      </c>
      <c r="F139" s="172" t="str">
        <f t="shared" si="4"/>
        <v>1998-99</v>
      </c>
      <c r="G139" s="68"/>
      <c r="H139" s="167" t="s">
        <v>279</v>
      </c>
      <c r="I139" s="173">
        <v>150735.53351548137</v>
      </c>
      <c r="J139" s="168">
        <f>IFERROR(MIN('MP Calculations'!$E$30/I139,1),"-")</f>
        <v>0.24630200300931615</v>
      </c>
      <c r="K139" s="12"/>
      <c r="L139" s="159">
        <v>7.9170230000000004</v>
      </c>
      <c r="M139" s="159" t="s">
        <v>280</v>
      </c>
      <c r="N139" s="159">
        <v>726</v>
      </c>
      <c r="O139" s="185">
        <f t="shared" si="7"/>
        <v>5747.7586980000005</v>
      </c>
      <c r="P139" s="215">
        <f t="shared" si="6"/>
        <v>1415.6844801316192</v>
      </c>
      <c r="Q139" s="215" cm="1">
        <f t="array" ref="Q139">IF(P139="-",0,P139/(1+'General inputs'!$H$32)^IFERROR(INDEX('MP Calculations'!$C$40:$C$130,MATCH(F139,'MP Calculations'!$D$40:$D$130,0),0),-1))</f>
        <v>3800.071132457113</v>
      </c>
    </row>
    <row r="140" spans="3:17">
      <c r="C140" s="159"/>
      <c r="D140" s="165" t="s">
        <v>289</v>
      </c>
      <c r="E140" s="161">
        <v>36101</v>
      </c>
      <c r="F140" s="172" t="str">
        <f t="shared" si="4"/>
        <v>1998-99</v>
      </c>
      <c r="G140" s="68"/>
      <c r="H140" s="167" t="s">
        <v>279</v>
      </c>
      <c r="I140" s="173">
        <v>150735.53351548137</v>
      </c>
      <c r="J140" s="168">
        <f>IFERROR(MIN('MP Calculations'!$E$30/I140,1),"-")</f>
        <v>0.24630200300931615</v>
      </c>
      <c r="K140" s="12"/>
      <c r="L140" s="159">
        <v>47.489258999999997</v>
      </c>
      <c r="M140" s="159" t="s">
        <v>280</v>
      </c>
      <c r="N140" s="159">
        <v>726</v>
      </c>
      <c r="O140" s="185">
        <f t="shared" si="7"/>
        <v>34477.202033999994</v>
      </c>
      <c r="P140" s="215">
        <f t="shared" si="6"/>
        <v>8491.8039191310672</v>
      </c>
      <c r="Q140" s="215" cm="1">
        <f t="array" ref="Q140">IF(P140="-",0,P140/(1+'General inputs'!$H$32)^IFERROR(INDEX('MP Calculations'!$C$40:$C$130,MATCH(F140,'MP Calculations'!$D$40:$D$130,0),0),-1))</f>
        <v>22794.24503726705</v>
      </c>
    </row>
    <row r="141" spans="3:17">
      <c r="C141" s="159"/>
      <c r="D141" s="165" t="s">
        <v>278</v>
      </c>
      <c r="E141" s="161">
        <v>36101</v>
      </c>
      <c r="F141" s="172" t="str">
        <f t="shared" si="4"/>
        <v>1998-99</v>
      </c>
      <c r="G141" s="68"/>
      <c r="H141" s="167" t="s">
        <v>279</v>
      </c>
      <c r="I141" s="173">
        <v>150735.53351548137</v>
      </c>
      <c r="J141" s="168">
        <f>IFERROR(MIN('MP Calculations'!$E$30/I141,1),"-")</f>
        <v>0.24630200300931615</v>
      </c>
      <c r="K141" s="12"/>
      <c r="L141" s="159">
        <v>37.921891000000002</v>
      </c>
      <c r="M141" s="159" t="s">
        <v>280</v>
      </c>
      <c r="N141" s="159">
        <v>350</v>
      </c>
      <c r="O141" s="185">
        <f t="shared" si="7"/>
        <v>13272.66185</v>
      </c>
      <c r="P141" s="215">
        <f t="shared" si="6"/>
        <v>3269.0831989203357</v>
      </c>
      <c r="Q141" s="215" cm="1">
        <f t="array" ref="Q141">IF(P141="-",0,P141/(1+'General inputs'!$H$32)^IFERROR(INDEX('MP Calculations'!$C$40:$C$130,MATCH(F141,'MP Calculations'!$D$40:$D$130,0),0),-1))</f>
        <v>8775.0829144236668</v>
      </c>
    </row>
    <row r="142" spans="3:17">
      <c r="C142" s="159"/>
      <c r="D142" s="165" t="s">
        <v>292</v>
      </c>
      <c r="E142" s="161">
        <v>36101</v>
      </c>
      <c r="F142" s="172" t="str">
        <f t="shared" si="4"/>
        <v>1998-99</v>
      </c>
      <c r="G142" s="68"/>
      <c r="H142" s="167" t="s">
        <v>279</v>
      </c>
      <c r="I142" s="173">
        <v>150735.53351548137</v>
      </c>
      <c r="J142" s="168">
        <f>IFERROR(MIN('MP Calculations'!$E$30/I142,1),"-")</f>
        <v>0.24630200300931615</v>
      </c>
      <c r="K142" s="12"/>
      <c r="L142" s="159">
        <v>37.665067999999998</v>
      </c>
      <c r="M142" s="159" t="s">
        <v>280</v>
      </c>
      <c r="N142" s="159">
        <v>1787</v>
      </c>
      <c r="O142" s="185">
        <f t="shared" si="7"/>
        <v>67307.476515999995</v>
      </c>
      <c r="P142" s="215">
        <f t="shared" si="6"/>
        <v>16577.966283393307</v>
      </c>
      <c r="Q142" s="215" cm="1">
        <f t="array" ref="Q142">IF(P142="-",0,P142/(1+'General inputs'!$H$32)^IFERROR(INDEX('MP Calculations'!$C$40:$C$130,MATCH(F142,'MP Calculations'!$D$40:$D$130,0),0),-1))</f>
        <v>44499.640981098579</v>
      </c>
    </row>
    <row r="143" spans="3:17">
      <c r="C143" s="159"/>
      <c r="D143" s="165" t="s">
        <v>278</v>
      </c>
      <c r="E143" s="161">
        <v>36101</v>
      </c>
      <c r="F143" s="172" t="str">
        <f t="shared" si="4"/>
        <v>1998-99</v>
      </c>
      <c r="G143" s="68"/>
      <c r="H143" s="167" t="s">
        <v>279</v>
      </c>
      <c r="I143" s="173">
        <v>150735.53351548137</v>
      </c>
      <c r="J143" s="168">
        <f>IFERROR(MIN('MP Calculations'!$E$30/I143,1),"-")</f>
        <v>0.24630200300931615</v>
      </c>
      <c r="K143" s="12"/>
      <c r="L143" s="159">
        <v>8.6925489999999996</v>
      </c>
      <c r="M143" s="159" t="s">
        <v>280</v>
      </c>
      <c r="N143" s="159">
        <v>350</v>
      </c>
      <c r="O143" s="185">
        <f t="shared" si="7"/>
        <v>3042.3921499999997</v>
      </c>
      <c r="P143" s="215">
        <f t="shared" si="6"/>
        <v>749.34728048481975</v>
      </c>
      <c r="Q143" s="215" cm="1">
        <f t="array" ref="Q143">IF(P143="-",0,P143/(1+'General inputs'!$H$32)^IFERROR(INDEX('MP Calculations'!$C$40:$C$130,MATCH(F143,'MP Calculations'!$D$40:$D$130,0),0),-1))</f>
        <v>2011.4460592877742</v>
      </c>
    </row>
    <row r="144" spans="3:17">
      <c r="C144" s="159"/>
      <c r="D144" s="165" t="s">
        <v>289</v>
      </c>
      <c r="E144" s="161">
        <v>36101</v>
      </c>
      <c r="F144" s="172" t="str">
        <f t="shared" si="4"/>
        <v>1998-99</v>
      </c>
      <c r="G144" s="68"/>
      <c r="H144" s="167" t="s">
        <v>279</v>
      </c>
      <c r="I144" s="173">
        <v>150735.53351548137</v>
      </c>
      <c r="J144" s="168">
        <f>IFERROR(MIN('MP Calculations'!$E$30/I144,1),"-")</f>
        <v>0.24630200300931615</v>
      </c>
      <c r="K144" s="12"/>
      <c r="L144" s="159">
        <v>15.141088</v>
      </c>
      <c r="M144" s="159" t="s">
        <v>280</v>
      </c>
      <c r="N144" s="159">
        <v>726</v>
      </c>
      <c r="O144" s="185">
        <f t="shared" si="7"/>
        <v>10992.429888000001</v>
      </c>
      <c r="P144" s="215">
        <f t="shared" si="6"/>
        <v>2707.4574993538731</v>
      </c>
      <c r="Q144" s="215" cm="1">
        <f t="array" ref="Q144">IF(P144="-",0,P144/(1+'General inputs'!$H$32)^IFERROR(INDEX('MP Calculations'!$C$40:$C$130,MATCH(F144,'MP Calculations'!$D$40:$D$130,0),0),-1))</f>
        <v>7267.5311695813953</v>
      </c>
    </row>
    <row r="145" spans="3:17">
      <c r="C145" s="159"/>
      <c r="D145" s="165" t="s">
        <v>278</v>
      </c>
      <c r="E145" s="161">
        <v>36101</v>
      </c>
      <c r="F145" s="172" t="str">
        <f t="shared" si="4"/>
        <v>1998-99</v>
      </c>
      <c r="G145" s="68"/>
      <c r="H145" s="167" t="s">
        <v>279</v>
      </c>
      <c r="I145" s="173">
        <v>150735.53351548137</v>
      </c>
      <c r="J145" s="168">
        <f>IFERROR(MIN('MP Calculations'!$E$30/I145,1),"-")</f>
        <v>0.24630200300931615</v>
      </c>
      <c r="K145" s="12"/>
      <c r="L145" s="159">
        <v>8.1140349999999994</v>
      </c>
      <c r="M145" s="159" t="s">
        <v>280</v>
      </c>
      <c r="N145" s="159">
        <v>350</v>
      </c>
      <c r="O145" s="185">
        <f t="shared" si="7"/>
        <v>2839.9122499999999</v>
      </c>
      <c r="P145" s="215">
        <f t="shared" si="6"/>
        <v>699.47607554569379</v>
      </c>
      <c r="Q145" s="215" cm="1">
        <f t="array" ref="Q145">IF(P145="-",0,P145/(1+'General inputs'!$H$32)^IFERROR(INDEX('MP Calculations'!$C$40:$C$130,MATCH(F145,'MP Calculations'!$D$40:$D$130,0),0),-1))</f>
        <v>1877.5785705289757</v>
      </c>
    </row>
    <row r="146" spans="3:17">
      <c r="C146" s="159"/>
      <c r="D146" s="165" t="s">
        <v>278</v>
      </c>
      <c r="E146" s="161">
        <v>36101</v>
      </c>
      <c r="F146" s="172" t="str">
        <f t="shared" si="4"/>
        <v>1998-99</v>
      </c>
      <c r="G146" s="68"/>
      <c r="H146" s="167" t="s">
        <v>279</v>
      </c>
      <c r="I146" s="173">
        <v>150735.53351548137</v>
      </c>
      <c r="J146" s="168">
        <f>IFERROR(MIN('MP Calculations'!$E$30/I146,1),"-")</f>
        <v>0.24630200300931615</v>
      </c>
      <c r="K146" s="12"/>
      <c r="L146" s="159">
        <v>3.4594290000000001</v>
      </c>
      <c r="M146" s="159" t="s">
        <v>280</v>
      </c>
      <c r="N146" s="159">
        <v>350</v>
      </c>
      <c r="O146" s="185">
        <f t="shared" si="7"/>
        <v>1210.80015</v>
      </c>
      <c r="P146" s="215">
        <f t="shared" si="6"/>
        <v>298.22250218898046</v>
      </c>
      <c r="Q146" s="215" cm="1">
        <f t="array" ref="Q146">IF(P146="-",0,P146/(1+'General inputs'!$H$32)^IFERROR(INDEX('MP Calculations'!$C$40:$C$130,MATCH(F146,'MP Calculations'!$D$40:$D$130,0),0),-1))</f>
        <v>800.5079786649286</v>
      </c>
    </row>
    <row r="147" spans="3:17">
      <c r="C147" s="159"/>
      <c r="D147" s="165" t="s">
        <v>278</v>
      </c>
      <c r="E147" s="161">
        <v>36101</v>
      </c>
      <c r="F147" s="172" t="str">
        <f t="shared" si="4"/>
        <v>1998-99</v>
      </c>
      <c r="G147" s="68"/>
      <c r="H147" s="167" t="s">
        <v>279</v>
      </c>
      <c r="I147" s="173">
        <v>150735.53351548137</v>
      </c>
      <c r="J147" s="168">
        <f>IFERROR(MIN('MP Calculations'!$E$30/I147,1),"-")</f>
        <v>0.24630200300931615</v>
      </c>
      <c r="K147" s="12"/>
      <c r="L147" s="159">
        <v>2.275188</v>
      </c>
      <c r="M147" s="159" t="s">
        <v>280</v>
      </c>
      <c r="N147" s="159">
        <v>350</v>
      </c>
      <c r="O147" s="185">
        <f t="shared" si="7"/>
        <v>796.31579999999997</v>
      </c>
      <c r="P147" s="215">
        <f t="shared" si="6"/>
        <v>196.13417656796599</v>
      </c>
      <c r="Q147" s="215" cm="1">
        <f t="array" ref="Q147">IF(P147="-",0,P147/(1+'General inputs'!$H$32)^IFERROR(INDEX('MP Calculations'!$C$40:$C$130,MATCH(F147,'MP Calculations'!$D$40:$D$130,0),0),-1))</f>
        <v>526.47594356256525</v>
      </c>
    </row>
    <row r="148" spans="3:17">
      <c r="C148" s="159"/>
      <c r="D148" s="165" t="s">
        <v>278</v>
      </c>
      <c r="E148" s="161">
        <v>36101</v>
      </c>
      <c r="F148" s="172" t="str">
        <f t="shared" si="4"/>
        <v>1998-99</v>
      </c>
      <c r="G148" s="68"/>
      <c r="H148" s="167" t="s">
        <v>279</v>
      </c>
      <c r="I148" s="173">
        <v>150735.53351548137</v>
      </c>
      <c r="J148" s="168">
        <f>IFERROR(MIN('MP Calculations'!$E$30/I148,1),"-")</f>
        <v>0.24630200300931615</v>
      </c>
      <c r="K148" s="12"/>
      <c r="L148" s="159">
        <v>3.909926</v>
      </c>
      <c r="M148" s="159" t="s">
        <v>280</v>
      </c>
      <c r="N148" s="159">
        <v>350</v>
      </c>
      <c r="O148" s="185">
        <f t="shared" si="7"/>
        <v>1368.4740999999999</v>
      </c>
      <c r="P148" s="215">
        <f t="shared" si="6"/>
        <v>337.05791189637119</v>
      </c>
      <c r="Q148" s="215" cm="1">
        <f t="array" ref="Q148">IF(P148="-",0,P148/(1+'General inputs'!$H$32)^IFERROR(INDEX('MP Calculations'!$C$40:$C$130,MATCH(F148,'MP Calculations'!$D$40:$D$130,0),0),-1))</f>
        <v>904.75247764571827</v>
      </c>
    </row>
    <row r="149" spans="3:17">
      <c r="C149" s="159"/>
      <c r="D149" s="165" t="s">
        <v>278</v>
      </c>
      <c r="E149" s="161">
        <v>36101</v>
      </c>
      <c r="F149" s="172" t="str">
        <f t="shared" si="4"/>
        <v>1998-99</v>
      </c>
      <c r="G149" s="68"/>
      <c r="H149" s="167" t="s">
        <v>279</v>
      </c>
      <c r="I149" s="173">
        <v>150735.53351548137</v>
      </c>
      <c r="J149" s="168">
        <f>IFERROR(MIN('MP Calculations'!$E$30/I149,1),"-")</f>
        <v>0.24630200300931615</v>
      </c>
      <c r="K149" s="12"/>
      <c r="L149" s="159">
        <v>0.59718800000000005</v>
      </c>
      <c r="M149" s="159" t="s">
        <v>280</v>
      </c>
      <c r="N149" s="159">
        <v>350</v>
      </c>
      <c r="O149" s="185">
        <f t="shared" si="7"/>
        <v>209.01580000000001</v>
      </c>
      <c r="P149" s="215">
        <f t="shared" si="6"/>
        <v>51.481010200594625</v>
      </c>
      <c r="Q149" s="215" cm="1">
        <f t="array" ref="Q149">IF(P149="-",0,P149/(1+'General inputs'!$H$32)^IFERROR(INDEX('MP Calculations'!$C$40:$C$130,MATCH(F149,'MP Calculations'!$D$40:$D$130,0),0),-1))</f>
        <v>138.18863135013072</v>
      </c>
    </row>
    <row r="150" spans="3:17">
      <c r="C150" s="159"/>
      <c r="D150" s="165" t="s">
        <v>278</v>
      </c>
      <c r="E150" s="161">
        <v>36101</v>
      </c>
      <c r="F150" s="172" t="str">
        <f t="shared" ref="F150:F213" si="8">IF(E150="","-",IF(OR(E150&lt;$E$15,E150&gt;$E$16),"ERROR - date outside of range",IF(MONTH(E150)&gt;=7,YEAR(E150)&amp;"-"&amp;IF(YEAR(E150)=1999,"00",IF(AND(YEAR(E150)&gt;=2000,YEAR(E150)&lt;2009),"0","")&amp;RIGHT(YEAR(E150),2)+1),RIGHT(YEAR(E150),4)-1&amp;"-"&amp;RIGHT(YEAR(E150),2))))</f>
        <v>1998-99</v>
      </c>
      <c r="G150" s="68"/>
      <c r="H150" s="167" t="s">
        <v>279</v>
      </c>
      <c r="I150" s="173">
        <v>150735.53351548137</v>
      </c>
      <c r="J150" s="168">
        <f>IFERROR(MIN('MP Calculations'!$E$30/I150,1),"-")</f>
        <v>0.24630200300931615</v>
      </c>
      <c r="K150" s="12"/>
      <c r="L150" s="159">
        <v>58.995652</v>
      </c>
      <c r="M150" s="159" t="s">
        <v>280</v>
      </c>
      <c r="N150" s="159">
        <v>350</v>
      </c>
      <c r="O150" s="185">
        <f t="shared" si="7"/>
        <v>20648.478200000001</v>
      </c>
      <c r="P150" s="215">
        <f t="shared" si="6"/>
        <v>5085.7615397541995</v>
      </c>
      <c r="Q150" s="215" cm="1">
        <f t="array" ref="Q150">IF(P150="-",0,P150/(1+'General inputs'!$H$32)^IFERROR(INDEX('MP Calculations'!$C$40:$C$130,MATCH(F150,'MP Calculations'!$D$40:$D$130,0),0),-1))</f>
        <v>13651.527501370763</v>
      </c>
    </row>
    <row r="151" spans="3:17">
      <c r="C151" s="159"/>
      <c r="D151" s="165" t="s">
        <v>292</v>
      </c>
      <c r="E151" s="161">
        <v>36101</v>
      </c>
      <c r="F151" s="172" t="str">
        <f t="shared" si="8"/>
        <v>1998-99</v>
      </c>
      <c r="G151" s="68"/>
      <c r="H151" s="167" t="s">
        <v>279</v>
      </c>
      <c r="I151" s="173">
        <v>150735.53351548137</v>
      </c>
      <c r="J151" s="168">
        <f>IFERROR(MIN('MP Calculations'!$E$30/I151,1),"-")</f>
        <v>0.24630200300931615</v>
      </c>
      <c r="K151" s="12"/>
      <c r="L151" s="159">
        <v>4.4974600000000002</v>
      </c>
      <c r="M151" s="159" t="s">
        <v>280</v>
      </c>
      <c r="N151" s="159">
        <v>1787</v>
      </c>
      <c r="O151" s="185">
        <f t="shared" si="7"/>
        <v>8036.9610200000006</v>
      </c>
      <c r="P151" s="215">
        <f t="shared" ref="P151:P214" si="9">IF(O151="-","-",IF(OR(E151&lt;$E$15,E151&gt;$E$16),0,O151*J151))</f>
        <v>1979.5195973337968</v>
      </c>
      <c r="Q151" s="215" cm="1">
        <f t="array" ref="Q151">IF(P151="-",0,P151/(1+'General inputs'!$H$32)^IFERROR(INDEX('MP Calculations'!$C$40:$C$130,MATCH(F151,'MP Calculations'!$D$40:$D$130,0),0),-1))</f>
        <v>5313.5535379055109</v>
      </c>
    </row>
    <row r="152" spans="3:17">
      <c r="C152" s="159"/>
      <c r="D152" s="165" t="s">
        <v>289</v>
      </c>
      <c r="E152" s="161">
        <v>36101</v>
      </c>
      <c r="F152" s="172" t="str">
        <f t="shared" si="8"/>
        <v>1998-99</v>
      </c>
      <c r="G152" s="68"/>
      <c r="H152" s="167" t="s">
        <v>279</v>
      </c>
      <c r="I152" s="173">
        <v>150735.53351548137</v>
      </c>
      <c r="J152" s="168">
        <f>IFERROR(MIN('MP Calculations'!$E$30/I152,1),"-")</f>
        <v>0.24630200300931615</v>
      </c>
      <c r="K152" s="12"/>
      <c r="L152" s="159">
        <v>10.955783</v>
      </c>
      <c r="M152" s="159" t="s">
        <v>280</v>
      </c>
      <c r="N152" s="159">
        <v>726</v>
      </c>
      <c r="O152" s="185">
        <f t="shared" si="7"/>
        <v>7953.8984580000006</v>
      </c>
      <c r="P152" s="215">
        <f t="shared" si="9"/>
        <v>1959.0611219381112</v>
      </c>
      <c r="Q152" s="215" cm="1">
        <f t="array" ref="Q152">IF(P152="-",0,P152/(1+'General inputs'!$H$32)^IFERROR(INDEX('MP Calculations'!$C$40:$C$130,MATCH(F152,'MP Calculations'!$D$40:$D$130,0),0),-1))</f>
        <v>5258.6375853353447</v>
      </c>
    </row>
    <row r="153" spans="3:17">
      <c r="C153" s="159"/>
      <c r="D153" s="165" t="s">
        <v>278</v>
      </c>
      <c r="E153" s="161">
        <v>36101</v>
      </c>
      <c r="F153" s="172" t="str">
        <f t="shared" si="8"/>
        <v>1998-99</v>
      </c>
      <c r="G153" s="68"/>
      <c r="H153" s="167" t="s">
        <v>279</v>
      </c>
      <c r="I153" s="173">
        <v>150735.53351548137</v>
      </c>
      <c r="J153" s="168">
        <f>IFERROR(MIN('MP Calculations'!$E$30/I153,1),"-")</f>
        <v>0.24630200300931615</v>
      </c>
      <c r="K153" s="12"/>
      <c r="L153" s="159">
        <v>51.990746000000001</v>
      </c>
      <c r="M153" s="159" t="s">
        <v>280</v>
      </c>
      <c r="N153" s="159">
        <v>350</v>
      </c>
      <c r="O153" s="185">
        <f t="shared" si="7"/>
        <v>18196.7611</v>
      </c>
      <c r="P153" s="215">
        <f t="shared" si="9"/>
        <v>4481.8987072120071</v>
      </c>
      <c r="Q153" s="215" cm="1">
        <f t="array" ref="Q153">IF(P153="-",0,P153/(1+'General inputs'!$H$32)^IFERROR(INDEX('MP Calculations'!$C$40:$C$130,MATCH(F153,'MP Calculations'!$D$40:$D$130,0),0),-1))</f>
        <v>12030.600133646831</v>
      </c>
    </row>
    <row r="154" spans="3:17">
      <c r="C154" s="159"/>
      <c r="D154" s="165" t="s">
        <v>278</v>
      </c>
      <c r="E154" s="161">
        <v>36101</v>
      </c>
      <c r="F154" s="172" t="str">
        <f t="shared" si="8"/>
        <v>1998-99</v>
      </c>
      <c r="G154" s="68"/>
      <c r="H154" s="167" t="s">
        <v>279</v>
      </c>
      <c r="I154" s="173">
        <v>150735.53351548137</v>
      </c>
      <c r="J154" s="168">
        <f>IFERROR(MIN('MP Calculations'!$E$30/I154,1),"-")</f>
        <v>0.24630200300931615</v>
      </c>
      <c r="K154" s="12"/>
      <c r="L154" s="159">
        <v>0.30010700000000001</v>
      </c>
      <c r="M154" s="159" t="s">
        <v>280</v>
      </c>
      <c r="N154" s="159">
        <v>350</v>
      </c>
      <c r="O154" s="185">
        <f t="shared" si="7"/>
        <v>105.03745000000001</v>
      </c>
      <c r="P154" s="215">
        <f t="shared" si="9"/>
        <v>25.870934325990895</v>
      </c>
      <c r="Q154" s="215" cm="1">
        <f t="array" ref="Q154">IF(P154="-",0,P154/(1+'General inputs'!$H$32)^IFERROR(INDEX('MP Calculations'!$C$40:$C$130,MATCH(F154,'MP Calculations'!$D$40:$D$130,0),0),-1))</f>
        <v>69.444422172906485</v>
      </c>
    </row>
    <row r="155" spans="3:17">
      <c r="C155" s="159"/>
      <c r="D155" s="165" t="s">
        <v>289</v>
      </c>
      <c r="E155" s="161">
        <v>36101</v>
      </c>
      <c r="F155" s="172" t="str">
        <f t="shared" si="8"/>
        <v>1998-99</v>
      </c>
      <c r="G155" s="68"/>
      <c r="H155" s="167" t="s">
        <v>279</v>
      </c>
      <c r="I155" s="173">
        <v>150735.53351548137</v>
      </c>
      <c r="J155" s="168">
        <f>IFERROR(MIN('MP Calculations'!$E$30/I155,1),"-")</f>
        <v>0.24630200300931615</v>
      </c>
      <c r="K155" s="12"/>
      <c r="L155" s="159">
        <v>9.1776850000000003</v>
      </c>
      <c r="M155" s="159" t="s">
        <v>280</v>
      </c>
      <c r="N155" s="159">
        <v>726</v>
      </c>
      <c r="O155" s="185">
        <f t="shared" si="7"/>
        <v>6662.9993100000002</v>
      </c>
      <c r="P155" s="215">
        <f t="shared" si="9"/>
        <v>1641.1100761026914</v>
      </c>
      <c r="Q155" s="215" cm="1">
        <f t="array" ref="Q155">IF(P155="-",0,P155/(1+'General inputs'!$H$32)^IFERROR(INDEX('MP Calculations'!$C$40:$C$130,MATCH(F155,'MP Calculations'!$D$40:$D$130,0),0),-1))</f>
        <v>4405.1729837446037</v>
      </c>
    </row>
    <row r="156" spans="3:17">
      <c r="C156" s="159"/>
      <c r="D156" s="165" t="s">
        <v>289</v>
      </c>
      <c r="E156" s="161">
        <v>36101</v>
      </c>
      <c r="F156" s="172" t="str">
        <f t="shared" si="8"/>
        <v>1998-99</v>
      </c>
      <c r="G156" s="68"/>
      <c r="H156" s="167" t="s">
        <v>279</v>
      </c>
      <c r="I156" s="173">
        <v>150735.53351548137</v>
      </c>
      <c r="J156" s="168">
        <f>IFERROR(MIN('MP Calculations'!$E$30/I156,1),"-")</f>
        <v>0.24630200300931615</v>
      </c>
      <c r="K156" s="12"/>
      <c r="L156" s="159">
        <v>23.981860000000001</v>
      </c>
      <c r="M156" s="159" t="s">
        <v>280</v>
      </c>
      <c r="N156" s="159">
        <v>726</v>
      </c>
      <c r="O156" s="185">
        <f t="shared" si="7"/>
        <v>17410.83036</v>
      </c>
      <c r="P156" s="215">
        <f t="shared" si="9"/>
        <v>4288.3223917234127</v>
      </c>
      <c r="Q156" s="215" cm="1">
        <f t="array" ref="Q156">IF(P156="-",0,P156/(1+'General inputs'!$H$32)^IFERROR(INDEX('MP Calculations'!$C$40:$C$130,MATCH(F156,'MP Calculations'!$D$40:$D$130,0),0),-1))</f>
        <v>11510.99016494305</v>
      </c>
    </row>
    <row r="157" spans="3:17">
      <c r="C157" s="159"/>
      <c r="D157" s="165" t="s">
        <v>289</v>
      </c>
      <c r="E157" s="161">
        <v>36101</v>
      </c>
      <c r="F157" s="172" t="str">
        <f t="shared" si="8"/>
        <v>1998-99</v>
      </c>
      <c r="G157" s="68"/>
      <c r="H157" s="167" t="s">
        <v>279</v>
      </c>
      <c r="I157" s="173">
        <v>150735.53351548137</v>
      </c>
      <c r="J157" s="168">
        <f>IFERROR(MIN('MP Calculations'!$E$30/I157,1),"-")</f>
        <v>0.24630200300931615</v>
      </c>
      <c r="K157" s="12"/>
      <c r="L157" s="159">
        <v>23.492056999999999</v>
      </c>
      <c r="M157" s="159" t="s">
        <v>280</v>
      </c>
      <c r="N157" s="159">
        <v>726</v>
      </c>
      <c r="O157" s="185">
        <f t="shared" si="7"/>
        <v>17055.233381999999</v>
      </c>
      <c r="P157" s="215">
        <f t="shared" si="9"/>
        <v>4200.7381437779532</v>
      </c>
      <c r="Q157" s="215" cm="1">
        <f t="array" ref="Q157">IF(P157="-",0,P157/(1+'General inputs'!$H$32)^IFERROR(INDEX('MP Calculations'!$C$40:$C$130,MATCH(F157,'MP Calculations'!$D$40:$D$130,0),0),-1))</f>
        <v>11275.890905929797</v>
      </c>
    </row>
    <row r="158" spans="3:17">
      <c r="C158" s="159"/>
      <c r="D158" s="165" t="s">
        <v>278</v>
      </c>
      <c r="E158" s="161">
        <v>36101</v>
      </c>
      <c r="F158" s="172" t="str">
        <f t="shared" si="8"/>
        <v>1998-99</v>
      </c>
      <c r="G158" s="68"/>
      <c r="H158" s="167" t="s">
        <v>279</v>
      </c>
      <c r="I158" s="173">
        <v>150735.53351548137</v>
      </c>
      <c r="J158" s="168">
        <f>IFERROR(MIN('MP Calculations'!$E$30/I158,1),"-")</f>
        <v>0.24630200300931615</v>
      </c>
      <c r="K158" s="12"/>
      <c r="L158" s="159">
        <v>0.908188</v>
      </c>
      <c r="M158" s="159" t="s">
        <v>280</v>
      </c>
      <c r="N158" s="159">
        <v>350</v>
      </c>
      <c r="O158" s="185">
        <f t="shared" si="7"/>
        <v>317.86579999999998</v>
      </c>
      <c r="P158" s="215">
        <f t="shared" si="9"/>
        <v>78.29098322815868</v>
      </c>
      <c r="Q158" s="215" cm="1">
        <f t="array" ref="Q158">IF(P158="-",0,P158/(1+'General inputs'!$H$32)^IFERROR(INDEX('MP Calculations'!$C$40:$C$130,MATCH(F158,'MP Calculations'!$D$40:$D$130,0),0),-1))</f>
        <v>210.15368146816834</v>
      </c>
    </row>
    <row r="159" spans="3:17">
      <c r="C159" s="159"/>
      <c r="D159" s="165" t="s">
        <v>281</v>
      </c>
      <c r="E159" s="161">
        <v>36203</v>
      </c>
      <c r="F159" s="172" t="str">
        <f t="shared" si="8"/>
        <v>1998-99</v>
      </c>
      <c r="G159" s="68"/>
      <c r="H159" s="167" t="s">
        <v>279</v>
      </c>
      <c r="I159" s="173">
        <v>150735.53351548137</v>
      </c>
      <c r="J159" s="168">
        <f>IFERROR(MIN('MP Calculations'!$E$30/I159,1),"-")</f>
        <v>0.24630200300931615</v>
      </c>
      <c r="K159" s="12"/>
      <c r="L159" s="159">
        <v>0.90222199999999997</v>
      </c>
      <c r="M159" s="159" t="s">
        <v>280</v>
      </c>
      <c r="N159" s="159">
        <v>940</v>
      </c>
      <c r="O159" s="185">
        <f t="shared" si="7"/>
        <v>848.08867999999995</v>
      </c>
      <c r="P159" s="215">
        <f t="shared" si="9"/>
        <v>208.88594061352694</v>
      </c>
      <c r="Q159" s="215" cm="1">
        <f t="array" ref="Q159">IF(P159="-",0,P159/(1+'General inputs'!$H$32)^IFERROR(INDEX('MP Calculations'!$C$40:$C$130,MATCH(F159,'MP Calculations'!$D$40:$D$130,0),0),-1))</f>
        <v>560.70504695213936</v>
      </c>
    </row>
    <row r="160" spans="3:17">
      <c r="C160" s="159"/>
      <c r="D160" s="165" t="s">
        <v>282</v>
      </c>
      <c r="E160" s="161">
        <v>36203</v>
      </c>
      <c r="F160" s="172" t="str">
        <f t="shared" si="8"/>
        <v>1998-99</v>
      </c>
      <c r="G160" s="68"/>
      <c r="H160" s="167" t="s">
        <v>279</v>
      </c>
      <c r="I160" s="173">
        <v>150735.53351548137</v>
      </c>
      <c r="J160" s="168">
        <f>IFERROR(MIN('MP Calculations'!$E$30/I160,1),"-")</f>
        <v>0.24630200300931615</v>
      </c>
      <c r="K160" s="12"/>
      <c r="L160" s="159">
        <v>2.2980360000000002</v>
      </c>
      <c r="M160" s="159" t="s">
        <v>280</v>
      </c>
      <c r="N160" s="159">
        <v>511</v>
      </c>
      <c r="O160" s="185">
        <f t="shared" si="7"/>
        <v>1174.2963960000002</v>
      </c>
      <c r="P160" s="215">
        <f t="shared" si="9"/>
        <v>289.23155446142118</v>
      </c>
      <c r="Q160" s="215" cm="1">
        <f t="array" ref="Q160">IF(P160="-",0,P160/(1+'General inputs'!$H$32)^IFERROR(INDEX('MP Calculations'!$C$40:$C$130,MATCH(F160,'MP Calculations'!$D$40:$D$130,0),0),-1))</f>
        <v>776.37389978475869</v>
      </c>
    </row>
    <row r="161" spans="3:17">
      <c r="C161" s="159"/>
      <c r="D161" s="165" t="s">
        <v>281</v>
      </c>
      <c r="E161" s="161">
        <v>36203</v>
      </c>
      <c r="F161" s="172" t="str">
        <f t="shared" si="8"/>
        <v>1998-99</v>
      </c>
      <c r="G161" s="68"/>
      <c r="H161" s="167" t="s">
        <v>279</v>
      </c>
      <c r="I161" s="173">
        <v>150735.53351548137</v>
      </c>
      <c r="J161" s="168">
        <f>IFERROR(MIN('MP Calculations'!$E$30/I161,1),"-")</f>
        <v>0.24630200300931615</v>
      </c>
      <c r="K161" s="12"/>
      <c r="L161" s="159">
        <v>0.60148199999999996</v>
      </c>
      <c r="M161" s="159" t="s">
        <v>280</v>
      </c>
      <c r="N161" s="159">
        <v>940</v>
      </c>
      <c r="O161" s="185">
        <f t="shared" si="7"/>
        <v>565.39307999999994</v>
      </c>
      <c r="P161" s="215">
        <f t="shared" si="9"/>
        <v>139.25744809160651</v>
      </c>
      <c r="Q161" s="215" cm="1">
        <f t="array" ref="Q161">IF(P161="-",0,P161/(1+'General inputs'!$H$32)^IFERROR(INDEX('MP Calculations'!$C$40:$C$130,MATCH(F161,'MP Calculations'!$D$40:$D$130,0),0),-1))</f>
        <v>373.8037789489357</v>
      </c>
    </row>
    <row r="162" spans="3:17">
      <c r="C162" s="159"/>
      <c r="D162" s="165" t="s">
        <v>282</v>
      </c>
      <c r="E162" s="161">
        <v>36203</v>
      </c>
      <c r="F162" s="172" t="str">
        <f t="shared" si="8"/>
        <v>1998-99</v>
      </c>
      <c r="G162" s="68"/>
      <c r="H162" s="167" t="s">
        <v>279</v>
      </c>
      <c r="I162" s="173">
        <v>150735.53351548137</v>
      </c>
      <c r="J162" s="168">
        <f>IFERROR(MIN('MP Calculations'!$E$30/I162,1),"-")</f>
        <v>0.24630200300931615</v>
      </c>
      <c r="K162" s="12"/>
      <c r="L162" s="159">
        <v>1.5018290000000001</v>
      </c>
      <c r="M162" s="159" t="s">
        <v>280</v>
      </c>
      <c r="N162" s="159">
        <v>511</v>
      </c>
      <c r="O162" s="185">
        <f t="shared" si="7"/>
        <v>767.434619</v>
      </c>
      <c r="P162" s="215">
        <f t="shared" si="9"/>
        <v>189.02068383839139</v>
      </c>
      <c r="Q162" s="215" cm="1">
        <f t="array" ref="Q162">IF(P162="-",0,P162/(1+'General inputs'!$H$32)^IFERROR(INDEX('MP Calculations'!$C$40:$C$130,MATCH(F162,'MP Calculations'!$D$40:$D$130,0),0),-1))</f>
        <v>507.38144987278008</v>
      </c>
    </row>
    <row r="163" spans="3:17">
      <c r="C163" s="159"/>
      <c r="D163" s="165" t="s">
        <v>281</v>
      </c>
      <c r="E163" s="161">
        <v>36203</v>
      </c>
      <c r="F163" s="172" t="str">
        <f t="shared" si="8"/>
        <v>1998-99</v>
      </c>
      <c r="G163" s="68"/>
      <c r="H163" s="167" t="s">
        <v>279</v>
      </c>
      <c r="I163" s="173">
        <v>150735.53351548137</v>
      </c>
      <c r="J163" s="168">
        <f>IFERROR(MIN('MP Calculations'!$E$30/I163,1),"-")</f>
        <v>0.24630200300931615</v>
      </c>
      <c r="K163" s="12"/>
      <c r="L163" s="159">
        <v>0.89837599999999995</v>
      </c>
      <c r="M163" s="159" t="s">
        <v>280</v>
      </c>
      <c r="N163" s="159">
        <v>940</v>
      </c>
      <c r="O163" s="185">
        <f t="shared" si="7"/>
        <v>844.47343999999998</v>
      </c>
      <c r="P163" s="215">
        <f t="shared" si="9"/>
        <v>207.99549976016755</v>
      </c>
      <c r="Q163" s="215" cm="1">
        <f t="array" ref="Q163">IF(P163="-",0,P163/(1+'General inputs'!$H$32)^IFERROR(INDEX('MP Calculations'!$C$40:$C$130,MATCH(F163,'MP Calculations'!$D$40:$D$130,0),0),-1))</f>
        <v>558.31486846992777</v>
      </c>
    </row>
    <row r="164" spans="3:17">
      <c r="C164" s="159"/>
      <c r="D164" s="165" t="s">
        <v>281</v>
      </c>
      <c r="E164" s="161">
        <v>36203</v>
      </c>
      <c r="F164" s="172" t="str">
        <f t="shared" si="8"/>
        <v>1998-99</v>
      </c>
      <c r="G164" s="68"/>
      <c r="H164" s="167" t="s">
        <v>279</v>
      </c>
      <c r="I164" s="173">
        <v>150735.53351548137</v>
      </c>
      <c r="J164" s="168">
        <f>IFERROR(MIN('MP Calculations'!$E$30/I164,1),"-")</f>
        <v>0.24630200300931615</v>
      </c>
      <c r="K164" s="12"/>
      <c r="L164" s="159">
        <v>0.59763599999999995</v>
      </c>
      <c r="M164" s="159" t="s">
        <v>280</v>
      </c>
      <c r="N164" s="159">
        <v>940</v>
      </c>
      <c r="O164" s="185">
        <f t="shared" si="7"/>
        <v>561.77783999999997</v>
      </c>
      <c r="P164" s="215">
        <f t="shared" si="9"/>
        <v>138.36700723824711</v>
      </c>
      <c r="Q164" s="215" cm="1">
        <f t="array" ref="Q164">IF(P164="-",0,P164/(1+'General inputs'!$H$32)^IFERROR(INDEX('MP Calculations'!$C$40:$C$130,MATCH(F164,'MP Calculations'!$D$40:$D$130,0),0),-1))</f>
        <v>371.41360046672412</v>
      </c>
    </row>
    <row r="165" spans="3:17">
      <c r="C165" s="159"/>
      <c r="D165" s="165" t="s">
        <v>281</v>
      </c>
      <c r="E165" s="161">
        <v>36341</v>
      </c>
      <c r="F165" s="172" t="str">
        <f t="shared" si="8"/>
        <v>1998-99</v>
      </c>
      <c r="G165" s="68"/>
      <c r="H165" s="167" t="s">
        <v>279</v>
      </c>
      <c r="I165" s="173">
        <v>150735.53351548137</v>
      </c>
      <c r="J165" s="168">
        <f>IFERROR(MIN('MP Calculations'!$E$30/I165,1),"-")</f>
        <v>0.24630200300931615</v>
      </c>
      <c r="K165" s="12"/>
      <c r="L165" s="159">
        <v>14.09656</v>
      </c>
      <c r="M165" s="159" t="s">
        <v>280</v>
      </c>
      <c r="N165" s="159">
        <v>940</v>
      </c>
      <c r="O165" s="185">
        <f t="shared" si="7"/>
        <v>13250.7664</v>
      </c>
      <c r="P165" s="215">
        <f t="shared" si="9"/>
        <v>3263.6903057285454</v>
      </c>
      <c r="Q165" s="215" cm="1">
        <f t="array" ref="Q165">IF(P165="-",0,P165/(1+'General inputs'!$H$32)^IFERROR(INDEX('MP Calculations'!$C$40:$C$130,MATCH(F165,'MP Calculations'!$D$40:$D$130,0),0),-1))</f>
        <v>8760.6069644318704</v>
      </c>
    </row>
    <row r="166" spans="3:17">
      <c r="C166" s="159"/>
      <c r="D166" s="165" t="s">
        <v>362</v>
      </c>
      <c r="E166" s="161">
        <v>36342</v>
      </c>
      <c r="F166" s="172" t="str">
        <f t="shared" si="8"/>
        <v>1999-00</v>
      </c>
      <c r="G166" s="68"/>
      <c r="H166" s="167" t="s">
        <v>279</v>
      </c>
      <c r="I166" s="173">
        <v>150735.53351548137</v>
      </c>
      <c r="J166" s="168">
        <f>IFERROR(MIN('MP Calculations'!$E$30/I166,1),"-")</f>
        <v>0.24630200300931615</v>
      </c>
      <c r="K166" s="12"/>
      <c r="L166" s="159">
        <v>1</v>
      </c>
      <c r="M166" s="159" t="s">
        <v>284</v>
      </c>
      <c r="N166" s="159">
        <v>6985.61</v>
      </c>
      <c r="O166" s="185">
        <f t="shared" si="7"/>
        <v>6985.61</v>
      </c>
      <c r="P166" s="215">
        <f t="shared" si="9"/>
        <v>1720.5697352419088</v>
      </c>
      <c r="Q166" s="215" cm="1">
        <f t="array" ref="Q166">IF(P166="-",0,P166/(1+'General inputs'!$H$32)^IFERROR(INDEX('MP Calculations'!$C$40:$C$130,MATCH(F166,'MP Calculations'!$D$40:$D$130,0),0),-1))</f>
        <v>4432.3068139083152</v>
      </c>
    </row>
    <row r="167" spans="3:17">
      <c r="C167" s="159"/>
      <c r="D167" s="165" t="s">
        <v>363</v>
      </c>
      <c r="E167" s="161">
        <v>36342</v>
      </c>
      <c r="F167" s="172" t="str">
        <f t="shared" si="8"/>
        <v>1999-00</v>
      </c>
      <c r="G167" s="68"/>
      <c r="H167" s="167" t="s">
        <v>279</v>
      </c>
      <c r="I167" s="173">
        <v>150735.53351548137</v>
      </c>
      <c r="J167" s="168">
        <f>IFERROR(MIN('MP Calculations'!$E$30/I167,1),"-")</f>
        <v>0.24630200300931615</v>
      </c>
      <c r="K167" s="12"/>
      <c r="L167" s="159">
        <v>1</v>
      </c>
      <c r="M167" s="159" t="s">
        <v>284</v>
      </c>
      <c r="N167" s="159">
        <v>79051.94</v>
      </c>
      <c r="O167" s="185">
        <f t="shared" si="7"/>
        <v>79051.94</v>
      </c>
      <c r="P167" s="215">
        <f t="shared" si="9"/>
        <v>19470.65116377228</v>
      </c>
      <c r="Q167" s="215" cm="1">
        <f t="array" ref="Q167">IF(P167="-",0,P167/(1+'General inputs'!$H$32)^IFERROR(INDEX('MP Calculations'!$C$40:$C$130,MATCH(F167,'MP Calculations'!$D$40:$D$130,0),0),-1))</f>
        <v>50157.746040026759</v>
      </c>
    </row>
    <row r="168" spans="3:17">
      <c r="C168" s="159"/>
      <c r="D168" s="165" t="s">
        <v>278</v>
      </c>
      <c r="E168" s="161">
        <v>36361</v>
      </c>
      <c r="F168" s="172" t="str">
        <f t="shared" si="8"/>
        <v>1999-00</v>
      </c>
      <c r="G168" s="68"/>
      <c r="H168" s="167" t="s">
        <v>279</v>
      </c>
      <c r="I168" s="173">
        <v>150735.53351548137</v>
      </c>
      <c r="J168" s="168">
        <f>IFERROR(MIN('MP Calculations'!$E$30/I168,1),"-")</f>
        <v>0.24630200300931615</v>
      </c>
      <c r="K168" s="12"/>
      <c r="L168" s="159">
        <v>62.806762999999997</v>
      </c>
      <c r="M168" s="159" t="s">
        <v>280</v>
      </c>
      <c r="N168" s="159">
        <v>350</v>
      </c>
      <c r="O168" s="185">
        <f t="shared" si="7"/>
        <v>21982.367049999997</v>
      </c>
      <c r="P168" s="215">
        <f t="shared" si="9"/>
        <v>5414.3010353009913</v>
      </c>
      <c r="Q168" s="215" cm="1">
        <f t="array" ref="Q168">IF(P168="-",0,P168/(1+'General inputs'!$H$32)^IFERROR(INDEX('MP Calculations'!$C$40:$C$130,MATCH(F168,'MP Calculations'!$D$40:$D$130,0),0),-1))</f>
        <v>13947.614490581154</v>
      </c>
    </row>
    <row r="169" spans="3:17">
      <c r="C169" s="159"/>
      <c r="D169" s="165" t="s">
        <v>278</v>
      </c>
      <c r="E169" s="161">
        <v>36361</v>
      </c>
      <c r="F169" s="172" t="str">
        <f t="shared" si="8"/>
        <v>1999-00</v>
      </c>
      <c r="G169" s="68"/>
      <c r="H169" s="167" t="s">
        <v>279</v>
      </c>
      <c r="I169" s="173">
        <v>150735.53351548137</v>
      </c>
      <c r="J169" s="168">
        <f>IFERROR(MIN('MP Calculations'!$E$30/I169,1),"-")</f>
        <v>0.24630200300931615</v>
      </c>
      <c r="K169" s="12"/>
      <c r="L169" s="159">
        <v>0.40147899999999997</v>
      </c>
      <c r="M169" s="159" t="s">
        <v>280</v>
      </c>
      <c r="N169" s="159">
        <v>350</v>
      </c>
      <c r="O169" s="185">
        <f t="shared" si="7"/>
        <v>140.51765</v>
      </c>
      <c r="P169" s="215">
        <f t="shared" si="9"/>
        <v>34.609778653162032</v>
      </c>
      <c r="Q169" s="215" cm="1">
        <f t="array" ref="Q169">IF(P169="-",0,P169/(1+'General inputs'!$H$32)^IFERROR(INDEX('MP Calculations'!$C$40:$C$130,MATCH(F169,'MP Calculations'!$D$40:$D$130,0),0),-1))</f>
        <v>89.15718707018911</v>
      </c>
    </row>
    <row r="170" spans="3:17">
      <c r="C170" s="159"/>
      <c r="D170" s="165" t="s">
        <v>278</v>
      </c>
      <c r="E170" s="161">
        <v>36361</v>
      </c>
      <c r="F170" s="172" t="str">
        <f t="shared" si="8"/>
        <v>1999-00</v>
      </c>
      <c r="G170" s="68"/>
      <c r="H170" s="167" t="s">
        <v>279</v>
      </c>
      <c r="I170" s="173">
        <v>150735.53351548137</v>
      </c>
      <c r="J170" s="168">
        <f>IFERROR(MIN('MP Calculations'!$E$30/I170,1),"-")</f>
        <v>0.24630200300931615</v>
      </c>
      <c r="K170" s="12"/>
      <c r="L170" s="159">
        <v>55.444378</v>
      </c>
      <c r="M170" s="159" t="s">
        <v>280</v>
      </c>
      <c r="N170" s="159">
        <v>350</v>
      </c>
      <c r="O170" s="185">
        <f t="shared" si="7"/>
        <v>19405.532299999999</v>
      </c>
      <c r="P170" s="215">
        <f t="shared" si="9"/>
        <v>4779.6214749519813</v>
      </c>
      <c r="Q170" s="215" cm="1">
        <f t="array" ref="Q170">IF(P170="-",0,P170/(1+'General inputs'!$H$32)^IFERROR(INDEX('MP Calculations'!$C$40:$C$130,MATCH(F170,'MP Calculations'!$D$40:$D$130,0),0),-1))</f>
        <v>12312.635981797996</v>
      </c>
    </row>
    <row r="171" spans="3:17">
      <c r="C171" s="159"/>
      <c r="D171" s="165" t="s">
        <v>278</v>
      </c>
      <c r="E171" s="161">
        <v>36361</v>
      </c>
      <c r="F171" s="172" t="str">
        <f t="shared" si="8"/>
        <v>1999-00</v>
      </c>
      <c r="G171" s="68"/>
      <c r="H171" s="167" t="s">
        <v>279</v>
      </c>
      <c r="I171" s="173">
        <v>150735.53351548137</v>
      </c>
      <c r="J171" s="168">
        <f>IFERROR(MIN('MP Calculations'!$E$30/I171,1),"-")</f>
        <v>0.24630200300931615</v>
      </c>
      <c r="K171" s="12"/>
      <c r="L171" s="159">
        <v>0.41648299999999999</v>
      </c>
      <c r="M171" s="159" t="s">
        <v>280</v>
      </c>
      <c r="N171" s="159">
        <v>350</v>
      </c>
      <c r="O171" s="185">
        <f t="shared" si="7"/>
        <v>145.76904999999999</v>
      </c>
      <c r="P171" s="215">
        <f t="shared" si="9"/>
        <v>35.903208991765155</v>
      </c>
      <c r="Q171" s="215" cm="1">
        <f t="array" ref="Q171">IF(P171="-",0,P171/(1+'General inputs'!$H$32)^IFERROR(INDEX('MP Calculations'!$C$40:$C$130,MATCH(F171,'MP Calculations'!$D$40:$D$130,0),0),-1))</f>
        <v>92.489153212381154</v>
      </c>
    </row>
    <row r="172" spans="3:17">
      <c r="C172" s="159"/>
      <c r="D172" s="165" t="s">
        <v>278</v>
      </c>
      <c r="E172" s="161">
        <v>36361</v>
      </c>
      <c r="F172" s="172" t="str">
        <f t="shared" si="8"/>
        <v>1999-00</v>
      </c>
      <c r="G172" s="68"/>
      <c r="H172" s="167" t="s">
        <v>279</v>
      </c>
      <c r="I172" s="173">
        <v>150735.53351548137</v>
      </c>
      <c r="J172" s="168">
        <f>IFERROR(MIN('MP Calculations'!$E$30/I172,1),"-")</f>
        <v>0.24630200300931615</v>
      </c>
      <c r="K172" s="12"/>
      <c r="L172" s="159">
        <v>0.39791199999999999</v>
      </c>
      <c r="M172" s="159" t="s">
        <v>280</v>
      </c>
      <c r="N172" s="159">
        <v>350</v>
      </c>
      <c r="O172" s="185">
        <f t="shared" si="7"/>
        <v>139.26919999999998</v>
      </c>
      <c r="P172" s="215">
        <f t="shared" si="9"/>
        <v>34.302282917505046</v>
      </c>
      <c r="Q172" s="215" cm="1">
        <f t="array" ref="Q172">IF(P172="-",0,P172/(1+'General inputs'!$H$32)^IFERROR(INDEX('MP Calculations'!$C$40:$C$130,MATCH(F172,'MP Calculations'!$D$40:$D$130,0),0),-1))</f>
        <v>88.365056756326197</v>
      </c>
    </row>
    <row r="173" spans="3:17">
      <c r="C173" s="159"/>
      <c r="D173" s="165" t="s">
        <v>278</v>
      </c>
      <c r="E173" s="161">
        <v>36361</v>
      </c>
      <c r="F173" s="172" t="str">
        <f t="shared" si="8"/>
        <v>1999-00</v>
      </c>
      <c r="G173" s="68"/>
      <c r="H173" s="167" t="s">
        <v>279</v>
      </c>
      <c r="I173" s="173">
        <v>150735.53351548137</v>
      </c>
      <c r="J173" s="168">
        <f>IFERROR(MIN('MP Calculations'!$E$30/I173,1),"-")</f>
        <v>0.24630200300931615</v>
      </c>
      <c r="K173" s="12"/>
      <c r="L173" s="159">
        <v>10.955449</v>
      </c>
      <c r="M173" s="159" t="s">
        <v>280</v>
      </c>
      <c r="N173" s="159">
        <v>350</v>
      </c>
      <c r="O173" s="185">
        <f t="shared" si="7"/>
        <v>3834.40715</v>
      </c>
      <c r="P173" s="215">
        <f t="shared" si="9"/>
        <v>944.42216139824336</v>
      </c>
      <c r="Q173" s="215" cm="1">
        <f t="array" ref="Q173">IF(P173="-",0,P173/(1+'General inputs'!$H$32)^IFERROR(INDEX('MP Calculations'!$C$40:$C$130,MATCH(F173,'MP Calculations'!$D$40:$D$130,0),0),-1))</f>
        <v>2432.8969035265013</v>
      </c>
    </row>
    <row r="174" spans="3:17">
      <c r="C174" s="159"/>
      <c r="D174" s="165" t="s">
        <v>282</v>
      </c>
      <c r="E174" s="161">
        <v>36368</v>
      </c>
      <c r="F174" s="172" t="str">
        <f t="shared" si="8"/>
        <v>1999-00</v>
      </c>
      <c r="G174" s="68"/>
      <c r="H174" s="167" t="s">
        <v>279</v>
      </c>
      <c r="I174" s="173">
        <v>150735.53351548137</v>
      </c>
      <c r="J174" s="168">
        <f>IFERROR(MIN('MP Calculations'!$E$30/I174,1),"-")</f>
        <v>0.24630200300931615</v>
      </c>
      <c r="K174" s="12"/>
      <c r="L174" s="159">
        <v>57.645277999999998</v>
      </c>
      <c r="M174" s="159" t="s">
        <v>280</v>
      </c>
      <c r="N174" s="159">
        <v>511</v>
      </c>
      <c r="O174" s="185">
        <f t="shared" si="7"/>
        <v>29456.737057999999</v>
      </c>
      <c r="P174" s="215">
        <f t="shared" si="9"/>
        <v>7255.2533395041501</v>
      </c>
      <c r="Q174" s="215" cm="1">
        <f t="array" ref="Q174">IF(P174="-",0,P174/(1+'General inputs'!$H$32)^IFERROR(INDEX('MP Calculations'!$C$40:$C$130,MATCH(F174,'MP Calculations'!$D$40:$D$130,0),0),-1))</f>
        <v>18690.035140478638</v>
      </c>
    </row>
    <row r="175" spans="3:17">
      <c r="C175" s="159"/>
      <c r="D175" s="165" t="s">
        <v>282</v>
      </c>
      <c r="E175" s="161">
        <v>36368</v>
      </c>
      <c r="F175" s="172" t="str">
        <f t="shared" si="8"/>
        <v>1999-00</v>
      </c>
      <c r="G175" s="68"/>
      <c r="H175" s="167" t="s">
        <v>279</v>
      </c>
      <c r="I175" s="173">
        <v>150735.53351548137</v>
      </c>
      <c r="J175" s="168">
        <f>IFERROR(MIN('MP Calculations'!$E$30/I175,1),"-")</f>
        <v>0.24630200300931615</v>
      </c>
      <c r="K175" s="12"/>
      <c r="L175" s="159">
        <v>24.277839</v>
      </c>
      <c r="M175" s="159" t="s">
        <v>280</v>
      </c>
      <c r="N175" s="159">
        <v>511</v>
      </c>
      <c r="O175" s="185">
        <f t="shared" si="7"/>
        <v>12405.975729</v>
      </c>
      <c r="P175" s="215">
        <f t="shared" si="9"/>
        <v>3055.616671337661</v>
      </c>
      <c r="Q175" s="215" cm="1">
        <f t="array" ref="Q175">IF(P175="-",0,P175/(1+'General inputs'!$H$32)^IFERROR(INDEX('MP Calculations'!$C$40:$C$130,MATCH(F175,'MP Calculations'!$D$40:$D$130,0),0),-1))</f>
        <v>7871.4801938310147</v>
      </c>
    </row>
    <row r="176" spans="3:17">
      <c r="C176" s="159"/>
      <c r="D176" s="165" t="s">
        <v>282</v>
      </c>
      <c r="E176" s="161">
        <v>36368</v>
      </c>
      <c r="F176" s="172" t="str">
        <f t="shared" si="8"/>
        <v>1999-00</v>
      </c>
      <c r="G176" s="68"/>
      <c r="H176" s="167" t="s">
        <v>279</v>
      </c>
      <c r="I176" s="173">
        <v>150735.53351548137</v>
      </c>
      <c r="J176" s="168">
        <f>IFERROR(MIN('MP Calculations'!$E$30/I176,1),"-")</f>
        <v>0.24630200300931615</v>
      </c>
      <c r="K176" s="12"/>
      <c r="L176" s="159">
        <v>7.137079</v>
      </c>
      <c r="M176" s="159" t="s">
        <v>280</v>
      </c>
      <c r="N176" s="159">
        <v>511</v>
      </c>
      <c r="O176" s="185">
        <f t="shared" si="7"/>
        <v>3647.0473689999999</v>
      </c>
      <c r="P176" s="215">
        <f t="shared" si="9"/>
        <v>898.27507205455652</v>
      </c>
      <c r="Q176" s="215" cm="1">
        <f t="array" ref="Q176">IF(P176="-",0,P176/(1+'General inputs'!$H$32)^IFERROR(INDEX('MP Calculations'!$C$40:$C$130,MATCH(F176,'MP Calculations'!$D$40:$D$130,0),0),-1))</f>
        <v>2314.0188049812532</v>
      </c>
    </row>
    <row r="177" spans="3:17">
      <c r="C177" s="159"/>
      <c r="D177" s="165" t="s">
        <v>278</v>
      </c>
      <c r="E177" s="161">
        <v>36392</v>
      </c>
      <c r="F177" s="172" t="str">
        <f t="shared" si="8"/>
        <v>1999-00</v>
      </c>
      <c r="G177" s="68"/>
      <c r="H177" s="167" t="s">
        <v>279</v>
      </c>
      <c r="I177" s="173">
        <v>150735.53351548137</v>
      </c>
      <c r="J177" s="168">
        <f>IFERROR(MIN('MP Calculations'!$E$30/I177,1),"-")</f>
        <v>0.24630200300931615</v>
      </c>
      <c r="K177" s="12"/>
      <c r="L177" s="159">
        <v>0.69511500000000004</v>
      </c>
      <c r="M177" s="159" t="s">
        <v>280</v>
      </c>
      <c r="N177" s="159">
        <v>350</v>
      </c>
      <c r="O177" s="185">
        <f t="shared" si="7"/>
        <v>243.29025000000001</v>
      </c>
      <c r="P177" s="215">
        <f t="shared" si="9"/>
        <v>59.922875887637282</v>
      </c>
      <c r="Q177" s="215" cm="1">
        <f t="array" ref="Q177">IF(P177="-",0,P177/(1+'General inputs'!$H$32)^IFERROR(INDEX('MP Calculations'!$C$40:$C$130,MATCH(F177,'MP Calculations'!$D$40:$D$130,0),0),-1))</f>
        <v>154.36547886762324</v>
      </c>
    </row>
    <row r="178" spans="3:17">
      <c r="C178" s="159"/>
      <c r="D178" s="165" t="s">
        <v>278</v>
      </c>
      <c r="E178" s="161">
        <v>36392</v>
      </c>
      <c r="F178" s="172" t="str">
        <f t="shared" si="8"/>
        <v>1999-00</v>
      </c>
      <c r="G178" s="68"/>
      <c r="H178" s="167" t="s">
        <v>279</v>
      </c>
      <c r="I178" s="173">
        <v>150735.53351548137</v>
      </c>
      <c r="J178" s="168">
        <f>IFERROR(MIN('MP Calculations'!$E$30/I178,1),"-")</f>
        <v>0.24630200300931615</v>
      </c>
      <c r="K178" s="12"/>
      <c r="L178" s="159">
        <v>39.030303000000004</v>
      </c>
      <c r="M178" s="159" t="s">
        <v>280</v>
      </c>
      <c r="N178" s="159">
        <v>350</v>
      </c>
      <c r="O178" s="185">
        <f t="shared" si="7"/>
        <v>13660.606050000002</v>
      </c>
      <c r="P178" s="215">
        <f t="shared" si="9"/>
        <v>3364.634632436183</v>
      </c>
      <c r="Q178" s="215" cm="1">
        <f t="array" ref="Q178">IF(P178="-",0,P178/(1+'General inputs'!$H$32)^IFERROR(INDEX('MP Calculations'!$C$40:$C$130,MATCH(F178,'MP Calculations'!$D$40:$D$130,0),0),-1))</f>
        <v>8667.5318658688593</v>
      </c>
    </row>
    <row r="179" spans="3:17">
      <c r="C179" s="159"/>
      <c r="D179" s="165" t="s">
        <v>278</v>
      </c>
      <c r="E179" s="161">
        <v>36392</v>
      </c>
      <c r="F179" s="172" t="str">
        <f t="shared" si="8"/>
        <v>1999-00</v>
      </c>
      <c r="G179" s="68"/>
      <c r="H179" s="167" t="s">
        <v>279</v>
      </c>
      <c r="I179" s="173">
        <v>150735.53351548137</v>
      </c>
      <c r="J179" s="168">
        <f>IFERROR(MIN('MP Calculations'!$E$30/I179,1),"-")</f>
        <v>0.24630200300931615</v>
      </c>
      <c r="K179" s="12"/>
      <c r="L179" s="159">
        <v>56.491925000000002</v>
      </c>
      <c r="M179" s="159" t="s">
        <v>280</v>
      </c>
      <c r="N179" s="159">
        <v>350</v>
      </c>
      <c r="O179" s="185">
        <f t="shared" si="7"/>
        <v>19772.173750000002</v>
      </c>
      <c r="P179" s="215">
        <f t="shared" si="9"/>
        <v>4869.9259984732225</v>
      </c>
      <c r="Q179" s="215" cm="1">
        <f t="array" ref="Q179">IF(P179="-",0,P179/(1+'General inputs'!$H$32)^IFERROR(INDEX('MP Calculations'!$C$40:$C$130,MATCH(F179,'MP Calculations'!$D$40:$D$130,0),0),-1))</f>
        <v>12545.266689366303</v>
      </c>
    </row>
    <row r="180" spans="3:17">
      <c r="C180" s="159"/>
      <c r="D180" s="165" t="s">
        <v>278</v>
      </c>
      <c r="E180" s="161">
        <v>36392</v>
      </c>
      <c r="F180" s="172" t="str">
        <f t="shared" si="8"/>
        <v>1999-00</v>
      </c>
      <c r="G180" s="68"/>
      <c r="H180" s="167" t="s">
        <v>279</v>
      </c>
      <c r="I180" s="173">
        <v>150735.53351548137</v>
      </c>
      <c r="J180" s="168">
        <f>IFERROR(MIN('MP Calculations'!$E$30/I180,1),"-")</f>
        <v>0.24630200300931615</v>
      </c>
      <c r="K180" s="12"/>
      <c r="L180" s="159">
        <v>1.494985</v>
      </c>
      <c r="M180" s="159" t="s">
        <v>280</v>
      </c>
      <c r="N180" s="159">
        <v>350</v>
      </c>
      <c r="O180" s="185">
        <f t="shared" si="7"/>
        <v>523.24474999999995</v>
      </c>
      <c r="P180" s="215">
        <f t="shared" si="9"/>
        <v>128.87622998910888</v>
      </c>
      <c r="Q180" s="215" cm="1">
        <f t="array" ref="Q180">IF(P180="-",0,P180/(1+'General inputs'!$H$32)^IFERROR(INDEX('MP Calculations'!$C$40:$C$130,MATCH(F180,'MP Calculations'!$D$40:$D$130,0),0),-1))</f>
        <v>331.99409511363405</v>
      </c>
    </row>
    <row r="181" spans="3:17">
      <c r="C181" s="159"/>
      <c r="D181" s="165" t="s">
        <v>278</v>
      </c>
      <c r="E181" s="161">
        <v>36392</v>
      </c>
      <c r="F181" s="172" t="str">
        <f t="shared" si="8"/>
        <v>1999-00</v>
      </c>
      <c r="G181" s="68"/>
      <c r="H181" s="167" t="s">
        <v>279</v>
      </c>
      <c r="I181" s="173">
        <v>150735.53351548137</v>
      </c>
      <c r="J181" s="168">
        <f>IFERROR(MIN('MP Calculations'!$E$30/I181,1),"-")</f>
        <v>0.24630200300931615</v>
      </c>
      <c r="K181" s="12"/>
      <c r="L181" s="159">
        <v>5.6070589999999996</v>
      </c>
      <c r="M181" s="159" t="s">
        <v>280</v>
      </c>
      <c r="N181" s="159">
        <v>350</v>
      </c>
      <c r="O181" s="185">
        <f t="shared" si="7"/>
        <v>1962.4706499999998</v>
      </c>
      <c r="P181" s="215">
        <f t="shared" si="9"/>
        <v>483.36045194199454</v>
      </c>
      <c r="Q181" s="215" cm="1">
        <f t="array" ref="Q181">IF(P181="-",0,P181/(1+'General inputs'!$H$32)^IFERROR(INDEX('MP Calculations'!$C$40:$C$130,MATCH(F181,'MP Calculations'!$D$40:$D$130,0),0),-1))</f>
        <v>1245.1700043503831</v>
      </c>
    </row>
    <row r="182" spans="3:17">
      <c r="C182" s="159"/>
      <c r="D182" s="165" t="s">
        <v>278</v>
      </c>
      <c r="E182" s="161">
        <v>36392</v>
      </c>
      <c r="F182" s="172" t="str">
        <f t="shared" si="8"/>
        <v>1999-00</v>
      </c>
      <c r="G182" s="68"/>
      <c r="H182" s="167" t="s">
        <v>279</v>
      </c>
      <c r="I182" s="173">
        <v>150735.53351548137</v>
      </c>
      <c r="J182" s="168">
        <f>IFERROR(MIN('MP Calculations'!$E$30/I182,1),"-")</f>
        <v>0.24630200300931615</v>
      </c>
      <c r="K182" s="12"/>
      <c r="L182" s="159">
        <v>24.674752000000002</v>
      </c>
      <c r="M182" s="159" t="s">
        <v>280</v>
      </c>
      <c r="N182" s="159">
        <v>350</v>
      </c>
      <c r="O182" s="185">
        <f t="shared" si="7"/>
        <v>8636.1632000000009</v>
      </c>
      <c r="P182" s="215">
        <f t="shared" si="9"/>
        <v>2127.1042944753458</v>
      </c>
      <c r="Q182" s="215" cm="1">
        <f t="array" ref="Q182">IF(P182="-",0,P182/(1+'General inputs'!$H$32)^IFERROR(INDEX('MP Calculations'!$C$40:$C$130,MATCH(F182,'MP Calculations'!$D$40:$D$130,0),0),-1))</f>
        <v>5479.5679972664157</v>
      </c>
    </row>
    <row r="183" spans="3:17">
      <c r="C183" s="159"/>
      <c r="D183" s="165" t="s">
        <v>278</v>
      </c>
      <c r="E183" s="161">
        <v>36392</v>
      </c>
      <c r="F183" s="172" t="str">
        <f t="shared" si="8"/>
        <v>1999-00</v>
      </c>
      <c r="G183" s="68"/>
      <c r="H183" s="167" t="s">
        <v>279</v>
      </c>
      <c r="I183" s="173">
        <v>150735.53351548137</v>
      </c>
      <c r="J183" s="168">
        <f>IFERROR(MIN('MP Calculations'!$E$30/I183,1),"-")</f>
        <v>0.24630200300931615</v>
      </c>
      <c r="K183" s="12"/>
      <c r="L183" s="159">
        <v>1.5573619999999999</v>
      </c>
      <c r="M183" s="159" t="s">
        <v>280</v>
      </c>
      <c r="N183" s="159">
        <v>350</v>
      </c>
      <c r="O183" s="185">
        <f t="shared" si="7"/>
        <v>545.07669999999996</v>
      </c>
      <c r="P183" s="215">
        <f t="shared" si="9"/>
        <v>134.25348300370811</v>
      </c>
      <c r="Q183" s="215" cm="1">
        <f t="array" ref="Q183">IF(P183="-",0,P183/(1+'General inputs'!$H$32)^IFERROR(INDEX('MP Calculations'!$C$40:$C$130,MATCH(F183,'MP Calculations'!$D$40:$D$130,0),0),-1))</f>
        <v>345.84627133674201</v>
      </c>
    </row>
    <row r="184" spans="3:17">
      <c r="C184" s="159"/>
      <c r="D184" s="165" t="s">
        <v>278</v>
      </c>
      <c r="E184" s="161">
        <v>36392</v>
      </c>
      <c r="F184" s="172" t="str">
        <f t="shared" si="8"/>
        <v>1999-00</v>
      </c>
      <c r="G184" s="68"/>
      <c r="H184" s="167" t="s">
        <v>279</v>
      </c>
      <c r="I184" s="173">
        <v>150735.53351548137</v>
      </c>
      <c r="J184" s="168">
        <f>IFERROR(MIN('MP Calculations'!$E$30/I184,1),"-")</f>
        <v>0.24630200300931615</v>
      </c>
      <c r="K184" s="12"/>
      <c r="L184" s="159">
        <v>106.756758</v>
      </c>
      <c r="M184" s="159" t="s">
        <v>280</v>
      </c>
      <c r="N184" s="159">
        <v>350</v>
      </c>
      <c r="O184" s="185">
        <f t="shared" si="7"/>
        <v>37364.865300000005</v>
      </c>
      <c r="P184" s="215">
        <f t="shared" si="9"/>
        <v>9203.0411655632943</v>
      </c>
      <c r="Q184" s="215" cm="1">
        <f t="array" ref="Q184">IF(P184="-",0,P184/(1+'General inputs'!$H$32)^IFERROR(INDEX('MP Calculations'!$C$40:$C$130,MATCH(F184,'MP Calculations'!$D$40:$D$130,0),0),-1))</f>
        <v>23707.671494680693</v>
      </c>
    </row>
    <row r="185" spans="3:17">
      <c r="C185" s="159"/>
      <c r="D185" s="165" t="s">
        <v>278</v>
      </c>
      <c r="E185" s="161">
        <v>36392</v>
      </c>
      <c r="F185" s="172" t="str">
        <f t="shared" si="8"/>
        <v>1999-00</v>
      </c>
      <c r="G185" s="68"/>
      <c r="H185" s="167" t="s">
        <v>279</v>
      </c>
      <c r="I185" s="173">
        <v>150735.53351548137</v>
      </c>
      <c r="J185" s="168">
        <f>IFERROR(MIN('MP Calculations'!$E$30/I185,1),"-")</f>
        <v>0.24630200300931615</v>
      </c>
      <c r="K185" s="12"/>
      <c r="L185" s="159">
        <v>7.5797109999999996</v>
      </c>
      <c r="M185" s="159" t="s">
        <v>280</v>
      </c>
      <c r="N185" s="159">
        <v>350</v>
      </c>
      <c r="O185" s="185">
        <f t="shared" si="7"/>
        <v>2652.89885</v>
      </c>
      <c r="P185" s="215">
        <f t="shared" si="9"/>
        <v>653.41430053611134</v>
      </c>
      <c r="Q185" s="215" cm="1">
        <f t="array" ref="Q185">IF(P185="-",0,P185/(1+'General inputs'!$H$32)^IFERROR(INDEX('MP Calculations'!$C$40:$C$130,MATCH(F185,'MP Calculations'!$D$40:$D$130,0),0),-1))</f>
        <v>1683.2404971741241</v>
      </c>
    </row>
    <row r="186" spans="3:17">
      <c r="C186" s="159"/>
      <c r="D186" s="165" t="s">
        <v>278</v>
      </c>
      <c r="E186" s="161">
        <v>36392</v>
      </c>
      <c r="F186" s="172" t="str">
        <f t="shared" si="8"/>
        <v>1999-00</v>
      </c>
      <c r="G186" s="68"/>
      <c r="H186" s="167" t="s">
        <v>279</v>
      </c>
      <c r="I186" s="173">
        <v>150735.53351548137</v>
      </c>
      <c r="J186" s="168">
        <f>IFERROR(MIN('MP Calculations'!$E$30/I186,1),"-")</f>
        <v>0.24630200300931615</v>
      </c>
      <c r="K186" s="12"/>
      <c r="L186" s="159">
        <v>1.0155989999999999</v>
      </c>
      <c r="M186" s="159" t="s">
        <v>280</v>
      </c>
      <c r="N186" s="159">
        <v>350</v>
      </c>
      <c r="O186" s="185">
        <f t="shared" si="7"/>
        <v>355.45964999999995</v>
      </c>
      <c r="P186" s="215">
        <f t="shared" si="9"/>
        <v>87.550423783990453</v>
      </c>
      <c r="Q186" s="215" cm="1">
        <f t="array" ref="Q186">IF(P186="-",0,P186/(1+'General inputs'!$H$32)^IFERROR(INDEX('MP Calculations'!$C$40:$C$130,MATCH(F186,'MP Calculations'!$D$40:$D$130,0),0),-1))</f>
        <v>225.53595588137108</v>
      </c>
    </row>
    <row r="187" spans="3:17">
      <c r="C187" s="159"/>
      <c r="D187" s="165" t="s">
        <v>278</v>
      </c>
      <c r="E187" s="161">
        <v>36392</v>
      </c>
      <c r="F187" s="172" t="str">
        <f t="shared" si="8"/>
        <v>1999-00</v>
      </c>
      <c r="G187" s="68"/>
      <c r="H187" s="167" t="s">
        <v>279</v>
      </c>
      <c r="I187" s="173">
        <v>150735.53351548137</v>
      </c>
      <c r="J187" s="168">
        <f>IFERROR(MIN('MP Calculations'!$E$30/I187,1),"-")</f>
        <v>0.24630200300931615</v>
      </c>
      <c r="K187" s="12"/>
      <c r="L187" s="159">
        <v>21.524538</v>
      </c>
      <c r="M187" s="159" t="s">
        <v>280</v>
      </c>
      <c r="N187" s="159">
        <v>350</v>
      </c>
      <c r="O187" s="185">
        <f t="shared" si="7"/>
        <v>7533.5883000000003</v>
      </c>
      <c r="P187" s="215">
        <f t="shared" si="9"/>
        <v>1855.5378881375491</v>
      </c>
      <c r="Q187" s="215" cm="1">
        <f t="array" ref="Q187">IF(P187="-",0,P187/(1+'General inputs'!$H$32)^IFERROR(INDEX('MP Calculations'!$C$40:$C$130,MATCH(F187,'MP Calculations'!$D$40:$D$130,0),0),-1))</f>
        <v>4779.9941243885596</v>
      </c>
    </row>
    <row r="188" spans="3:17">
      <c r="C188" s="159"/>
      <c r="D188" s="165" t="s">
        <v>278</v>
      </c>
      <c r="E188" s="161">
        <v>36431</v>
      </c>
      <c r="F188" s="172" t="str">
        <f t="shared" si="8"/>
        <v>1999-00</v>
      </c>
      <c r="G188" s="68"/>
      <c r="H188" s="167" t="s">
        <v>279</v>
      </c>
      <c r="I188" s="173">
        <v>150735.53351548137</v>
      </c>
      <c r="J188" s="168">
        <f>IFERROR(MIN('MP Calculations'!$E$30/I188,1),"-")</f>
        <v>0.24630200300931615</v>
      </c>
      <c r="K188" s="12"/>
      <c r="L188" s="159">
        <v>3.4815170000000002</v>
      </c>
      <c r="M188" s="159" t="s">
        <v>280</v>
      </c>
      <c r="N188" s="159">
        <v>350</v>
      </c>
      <c r="O188" s="185">
        <f t="shared" si="7"/>
        <v>1218.5309500000001</v>
      </c>
      <c r="P188" s="215">
        <f t="shared" si="9"/>
        <v>300.1266137138449</v>
      </c>
      <c r="Q188" s="215" cm="1">
        <f t="array" ref="Q188">IF(P188="-",0,P188/(1+'General inputs'!$H$32)^IFERROR(INDEX('MP Calculations'!$C$40:$C$130,MATCH(F188,'MP Calculations'!$D$40:$D$130,0),0),-1))</f>
        <v>773.1469453123168</v>
      </c>
    </row>
    <row r="189" spans="3:17">
      <c r="C189" s="159"/>
      <c r="D189" s="165" t="s">
        <v>278</v>
      </c>
      <c r="E189" s="161">
        <v>36431</v>
      </c>
      <c r="F189" s="172" t="str">
        <f t="shared" si="8"/>
        <v>1999-00</v>
      </c>
      <c r="G189" s="68"/>
      <c r="H189" s="167" t="s">
        <v>279</v>
      </c>
      <c r="I189" s="173">
        <v>150735.53351548137</v>
      </c>
      <c r="J189" s="168">
        <f>IFERROR(MIN('MP Calculations'!$E$30/I189,1),"-")</f>
        <v>0.24630200300931615</v>
      </c>
      <c r="K189" s="12"/>
      <c r="L189" s="159">
        <v>3.956553</v>
      </c>
      <c r="M189" s="159" t="s">
        <v>280</v>
      </c>
      <c r="N189" s="159">
        <v>350</v>
      </c>
      <c r="O189" s="185">
        <f t="shared" si="7"/>
        <v>1384.7935500000001</v>
      </c>
      <c r="P189" s="215">
        <f t="shared" si="9"/>
        <v>341.07742511938164</v>
      </c>
      <c r="Q189" s="215" cm="1">
        <f t="array" ref="Q189">IF(P189="-",0,P189/(1+'General inputs'!$H$32)^IFERROR(INDEX('MP Calculations'!$C$40:$C$130,MATCH(F189,'MP Calculations'!$D$40:$D$130,0),0),-1))</f>
        <v>878.63907196669811</v>
      </c>
    </row>
    <row r="190" spans="3:17">
      <c r="C190" s="159"/>
      <c r="D190" s="165" t="s">
        <v>278</v>
      </c>
      <c r="E190" s="161">
        <v>36431</v>
      </c>
      <c r="F190" s="172" t="str">
        <f t="shared" si="8"/>
        <v>1999-00</v>
      </c>
      <c r="G190" s="68"/>
      <c r="H190" s="167" t="s">
        <v>279</v>
      </c>
      <c r="I190" s="173">
        <v>150735.53351548137</v>
      </c>
      <c r="J190" s="168">
        <f>IFERROR(MIN('MP Calculations'!$E$30/I190,1),"-")</f>
        <v>0.24630200300931615</v>
      </c>
      <c r="K190" s="12"/>
      <c r="L190" s="159">
        <v>79.296001000000004</v>
      </c>
      <c r="M190" s="159" t="s">
        <v>280</v>
      </c>
      <c r="N190" s="159">
        <v>350</v>
      </c>
      <c r="O190" s="185">
        <f t="shared" si="7"/>
        <v>27753.600350000001</v>
      </c>
      <c r="P190" s="215">
        <f t="shared" si="9"/>
        <v>6835.7673569250583</v>
      </c>
      <c r="Q190" s="215" cm="1">
        <f t="array" ref="Q190">IF(P190="-",0,P190/(1+'General inputs'!$H$32)^IFERROR(INDEX('MP Calculations'!$C$40:$C$130,MATCH(F190,'MP Calculations'!$D$40:$D$130,0),0),-1))</f>
        <v>17609.410193496806</v>
      </c>
    </row>
    <row r="191" spans="3:17">
      <c r="C191" s="159"/>
      <c r="D191" s="165" t="s">
        <v>278</v>
      </c>
      <c r="E191" s="161">
        <v>36431</v>
      </c>
      <c r="F191" s="172" t="str">
        <f t="shared" si="8"/>
        <v>1999-00</v>
      </c>
      <c r="G191" s="68"/>
      <c r="H191" s="167" t="s">
        <v>279</v>
      </c>
      <c r="I191" s="173">
        <v>150735.53351548137</v>
      </c>
      <c r="J191" s="168">
        <f>IFERROR(MIN('MP Calculations'!$E$30/I191,1),"-")</f>
        <v>0.24630200300931615</v>
      </c>
      <c r="K191" s="12"/>
      <c r="L191" s="159">
        <v>1.091818</v>
      </c>
      <c r="M191" s="159" t="s">
        <v>280</v>
      </c>
      <c r="N191" s="159">
        <v>350</v>
      </c>
      <c r="O191" s="185">
        <f t="shared" si="7"/>
        <v>382.13630000000001</v>
      </c>
      <c r="P191" s="215">
        <f t="shared" si="9"/>
        <v>94.120936112568941</v>
      </c>
      <c r="Q191" s="215" cm="1">
        <f t="array" ref="Q191">IF(P191="-",0,P191/(1+'General inputs'!$H$32)^IFERROR(INDEX('MP Calculations'!$C$40:$C$130,MATCH(F191,'MP Calculations'!$D$40:$D$130,0),0),-1))</f>
        <v>242.46205074885546</v>
      </c>
    </row>
    <row r="192" spans="3:17">
      <c r="C192" s="159"/>
      <c r="D192" s="165" t="s">
        <v>278</v>
      </c>
      <c r="E192" s="161">
        <v>36431</v>
      </c>
      <c r="F192" s="172" t="str">
        <f t="shared" si="8"/>
        <v>1999-00</v>
      </c>
      <c r="G192" s="68"/>
      <c r="H192" s="167" t="s">
        <v>279</v>
      </c>
      <c r="I192" s="173">
        <v>150735.53351548137</v>
      </c>
      <c r="J192" s="168">
        <f>IFERROR(MIN('MP Calculations'!$E$30/I192,1),"-")</f>
        <v>0.24630200300931615</v>
      </c>
      <c r="K192" s="12"/>
      <c r="L192" s="159">
        <v>40.662424999999999</v>
      </c>
      <c r="M192" s="159" t="s">
        <v>280</v>
      </c>
      <c r="N192" s="159">
        <v>350</v>
      </c>
      <c r="O192" s="185">
        <f t="shared" si="7"/>
        <v>14231.848749999999</v>
      </c>
      <c r="P192" s="215">
        <f t="shared" si="9"/>
        <v>3505.3328536506319</v>
      </c>
      <c r="Q192" s="215" cm="1">
        <f t="array" ref="Q192">IF(P192="-",0,P192/(1+'General inputs'!$H$32)^IFERROR(INDEX('MP Calculations'!$C$40:$C$130,MATCH(F192,'MP Calculations'!$D$40:$D$130,0),0),-1))</f>
        <v>9029.9802292337445</v>
      </c>
    </row>
    <row r="193" spans="3:17">
      <c r="C193" s="159"/>
      <c r="D193" s="165" t="s">
        <v>278</v>
      </c>
      <c r="E193" s="161">
        <v>36509</v>
      </c>
      <c r="F193" s="172" t="str">
        <f t="shared" si="8"/>
        <v>1999-00</v>
      </c>
      <c r="G193" s="68"/>
      <c r="H193" s="167" t="s">
        <v>279</v>
      </c>
      <c r="I193" s="173">
        <v>150735.53351548137</v>
      </c>
      <c r="J193" s="168">
        <f>IFERROR(MIN('MP Calculations'!$E$30/I193,1),"-")</f>
        <v>0.24630200300931615</v>
      </c>
      <c r="K193" s="12"/>
      <c r="L193" s="159">
        <v>0.59496099999999996</v>
      </c>
      <c r="M193" s="159" t="s">
        <v>280</v>
      </c>
      <c r="N193" s="159">
        <v>350</v>
      </c>
      <c r="O193" s="185">
        <f t="shared" ref="O193:O256" si="10">IF(N193="","-",L193*N193)</f>
        <v>208.23634999999999</v>
      </c>
      <c r="P193" s="215">
        <f t="shared" si="9"/>
        <v>51.28903010434901</v>
      </c>
      <c r="Q193" s="215" cm="1">
        <f t="array" ref="Q193">IF(P193="-",0,P193/(1+'General inputs'!$H$32)^IFERROR(INDEX('MP Calculations'!$C$40:$C$130,MATCH(F193,'MP Calculations'!$D$40:$D$130,0),0),-1))</f>
        <v>132.1240941032203</v>
      </c>
    </row>
    <row r="194" spans="3:17">
      <c r="C194" s="159"/>
      <c r="D194" s="165" t="s">
        <v>278</v>
      </c>
      <c r="E194" s="161">
        <v>36509</v>
      </c>
      <c r="F194" s="172" t="str">
        <f t="shared" si="8"/>
        <v>1999-00</v>
      </c>
      <c r="G194" s="68"/>
      <c r="H194" s="167" t="s">
        <v>279</v>
      </c>
      <c r="I194" s="173">
        <v>150735.53351548137</v>
      </c>
      <c r="J194" s="168">
        <f>IFERROR(MIN('MP Calculations'!$E$30/I194,1),"-")</f>
        <v>0.24630200300931615</v>
      </c>
      <c r="K194" s="12"/>
      <c r="L194" s="159">
        <v>2.0998549999999998</v>
      </c>
      <c r="M194" s="159" t="s">
        <v>280</v>
      </c>
      <c r="N194" s="159">
        <v>350</v>
      </c>
      <c r="O194" s="185">
        <f t="shared" si="10"/>
        <v>734.94924999999989</v>
      </c>
      <c r="P194" s="215">
        <f t="shared" si="9"/>
        <v>181.01947238519463</v>
      </c>
      <c r="Q194" s="215" cm="1">
        <f t="array" ref="Q194">IF(P194="-",0,P194/(1+'General inputs'!$H$32)^IFERROR(INDEX('MP Calculations'!$C$40:$C$130,MATCH(F194,'MP Calculations'!$D$40:$D$130,0),0),-1))</f>
        <v>466.31869924771144</v>
      </c>
    </row>
    <row r="195" spans="3:17">
      <c r="C195" s="159"/>
      <c r="D195" s="165" t="s">
        <v>278</v>
      </c>
      <c r="E195" s="161">
        <v>36509</v>
      </c>
      <c r="F195" s="172" t="str">
        <f t="shared" si="8"/>
        <v>1999-00</v>
      </c>
      <c r="G195" s="68"/>
      <c r="H195" s="167" t="s">
        <v>279</v>
      </c>
      <c r="I195" s="173">
        <v>150735.53351548137</v>
      </c>
      <c r="J195" s="168">
        <f>IFERROR(MIN('MP Calculations'!$E$30/I195,1),"-")</f>
        <v>0.24630200300931615</v>
      </c>
      <c r="K195" s="12"/>
      <c r="L195" s="159">
        <v>14.766831</v>
      </c>
      <c r="M195" s="159" t="s">
        <v>280</v>
      </c>
      <c r="N195" s="159">
        <v>350</v>
      </c>
      <c r="O195" s="185">
        <f t="shared" si="10"/>
        <v>5168.3908499999998</v>
      </c>
      <c r="P195" s="215">
        <f t="shared" si="9"/>
        <v>1272.9850186900219</v>
      </c>
      <c r="Q195" s="215" cm="1">
        <f t="array" ref="Q195">IF(P195="-",0,P195/(1+'General inputs'!$H$32)^IFERROR(INDEX('MP Calculations'!$C$40:$C$130,MATCH(F195,'MP Calculations'!$D$40:$D$130,0),0),-1))</f>
        <v>3279.2975819429353</v>
      </c>
    </row>
    <row r="196" spans="3:17">
      <c r="C196" s="159"/>
      <c r="D196" s="165" t="s">
        <v>367</v>
      </c>
      <c r="E196" s="161">
        <v>36514</v>
      </c>
      <c r="F196" s="172" t="str">
        <f t="shared" si="8"/>
        <v>1999-00</v>
      </c>
      <c r="G196" s="68"/>
      <c r="H196" s="167" t="s">
        <v>279</v>
      </c>
      <c r="I196" s="173">
        <v>150735.53351548137</v>
      </c>
      <c r="J196" s="168">
        <f>IFERROR(MIN('MP Calculations'!$E$30/I196,1),"-")</f>
        <v>0.24630200300931615</v>
      </c>
      <c r="K196" s="12"/>
      <c r="L196" s="159">
        <v>1</v>
      </c>
      <c r="M196" s="159" t="s">
        <v>284</v>
      </c>
      <c r="N196" s="159">
        <v>107865.69</v>
      </c>
      <c r="O196" s="185">
        <f t="shared" si="10"/>
        <v>107865.69</v>
      </c>
      <c r="P196" s="215">
        <f t="shared" si="9"/>
        <v>26567.535502981962</v>
      </c>
      <c r="Q196" s="215" cm="1">
        <f t="array" ref="Q196">IF(P196="-",0,P196/(1+'General inputs'!$H$32)^IFERROR(INDEX('MP Calculations'!$C$40:$C$130,MATCH(F196,'MP Calculations'!$D$40:$D$130,0),0),-1))</f>
        <v>68439.811666257068</v>
      </c>
    </row>
    <row r="197" spans="3:17">
      <c r="C197" s="159"/>
      <c r="D197" s="165" t="s">
        <v>369</v>
      </c>
      <c r="E197" s="161">
        <v>36514</v>
      </c>
      <c r="F197" s="172" t="str">
        <f t="shared" si="8"/>
        <v>1999-00</v>
      </c>
      <c r="G197" s="68"/>
      <c r="H197" s="167" t="s">
        <v>279</v>
      </c>
      <c r="I197" s="173">
        <v>150735.53351548137</v>
      </c>
      <c r="J197" s="168">
        <f>IFERROR(MIN('MP Calculations'!$E$30/I197,1),"-")</f>
        <v>0.24630200300931615</v>
      </c>
      <c r="K197" s="12"/>
      <c r="L197" s="159">
        <v>1</v>
      </c>
      <c r="M197" s="159" t="s">
        <v>284</v>
      </c>
      <c r="N197" s="159">
        <v>122997.77</v>
      </c>
      <c r="O197" s="185">
        <f t="shared" si="10"/>
        <v>122997.77</v>
      </c>
      <c r="P197" s="215">
        <f t="shared" si="9"/>
        <v>30294.597116679175</v>
      </c>
      <c r="Q197" s="215" cm="1">
        <f t="array" ref="Q197">IF(P197="-",0,P197/(1+'General inputs'!$H$32)^IFERROR(INDEX('MP Calculations'!$C$40:$C$130,MATCH(F197,'MP Calculations'!$D$40:$D$130,0),0),-1))</f>
        <v>78040.980539498734</v>
      </c>
    </row>
    <row r="198" spans="3:17">
      <c r="C198" s="159"/>
      <c r="D198" s="165" t="s">
        <v>368</v>
      </c>
      <c r="E198" s="161">
        <v>36514</v>
      </c>
      <c r="F198" s="172" t="str">
        <f t="shared" si="8"/>
        <v>1999-00</v>
      </c>
      <c r="G198" s="68"/>
      <c r="H198" s="167" t="s">
        <v>279</v>
      </c>
      <c r="I198" s="173">
        <v>150735.53351548137</v>
      </c>
      <c r="J198" s="168">
        <f>IFERROR(MIN('MP Calculations'!$E$30/I198,1),"-")</f>
        <v>0.24630200300931615</v>
      </c>
      <c r="K198" s="12"/>
      <c r="L198" s="159">
        <v>1</v>
      </c>
      <c r="M198" s="159" t="s">
        <v>284</v>
      </c>
      <c r="N198" s="159">
        <v>14347.77</v>
      </c>
      <c r="O198" s="185">
        <f t="shared" si="10"/>
        <v>14347.77</v>
      </c>
      <c r="P198" s="215">
        <f t="shared" si="9"/>
        <v>3533.8844897169761</v>
      </c>
      <c r="Q198" s="215" cm="1">
        <f t="array" ref="Q198">IF(P198="-",0,P198/(1+'General inputs'!$H$32)^IFERROR(INDEX('MP Calculations'!$C$40:$C$130,MATCH(F198,'MP Calculations'!$D$40:$D$130,0),0),-1))</f>
        <v>9103.5312213807119</v>
      </c>
    </row>
    <row r="199" spans="3:17">
      <c r="C199" s="159"/>
      <c r="D199" s="165" t="s">
        <v>371</v>
      </c>
      <c r="E199" s="161">
        <v>36514</v>
      </c>
      <c r="F199" s="172" t="str">
        <f t="shared" si="8"/>
        <v>1999-00</v>
      </c>
      <c r="G199" s="68"/>
      <c r="H199" s="167" t="s">
        <v>279</v>
      </c>
      <c r="I199" s="173">
        <v>150735.53351548137</v>
      </c>
      <c r="J199" s="168">
        <f>IFERROR(MIN('MP Calculations'!$E$30/I199,1),"-")</f>
        <v>0.24630200300931615</v>
      </c>
      <c r="K199" s="12"/>
      <c r="L199" s="159">
        <v>1</v>
      </c>
      <c r="M199" s="159" t="s">
        <v>284</v>
      </c>
      <c r="N199" s="159">
        <v>126636.07</v>
      </c>
      <c r="O199" s="185">
        <f t="shared" si="10"/>
        <v>126636.07</v>
      </c>
      <c r="P199" s="215">
        <f t="shared" si="9"/>
        <v>31190.717694227973</v>
      </c>
      <c r="Q199" s="215" cm="1">
        <f t="array" ref="Q199">IF(P199="-",0,P199/(1+'General inputs'!$H$32)^IFERROR(INDEX('MP Calculations'!$C$40:$C$130,MATCH(F199,'MP Calculations'!$D$40:$D$130,0),0),-1))</f>
        <v>80349.449217401256</v>
      </c>
    </row>
    <row r="200" spans="3:17">
      <c r="C200" s="159"/>
      <c r="D200" s="165" t="s">
        <v>365</v>
      </c>
      <c r="E200" s="161">
        <v>36514</v>
      </c>
      <c r="F200" s="172" t="str">
        <f t="shared" si="8"/>
        <v>1999-00</v>
      </c>
      <c r="G200" s="68"/>
      <c r="H200" s="167" t="s">
        <v>279</v>
      </c>
      <c r="I200" s="173">
        <v>150735.53351548137</v>
      </c>
      <c r="J200" s="168">
        <f>IFERROR(MIN('MP Calculations'!$E$30/I200,1),"-")</f>
        <v>0.24630200300931615</v>
      </c>
      <c r="K200" s="12"/>
      <c r="L200" s="159">
        <v>1</v>
      </c>
      <c r="M200" s="159" t="s">
        <v>284</v>
      </c>
      <c r="N200" s="159">
        <v>10011.49</v>
      </c>
      <c r="O200" s="185">
        <f t="shared" si="10"/>
        <v>10011.49</v>
      </c>
      <c r="P200" s="215">
        <f t="shared" si="9"/>
        <v>2465.8500401077386</v>
      </c>
      <c r="Q200" s="215" cm="1">
        <f t="array" ref="Q200">IF(P200="-",0,P200/(1+'General inputs'!$H$32)^IFERROR(INDEX('MP Calculations'!$C$40:$C$130,MATCH(F200,'MP Calculations'!$D$40:$D$130,0),0),-1))</f>
        <v>6352.2005013699536</v>
      </c>
    </row>
    <row r="201" spans="3:17">
      <c r="C201" s="159"/>
      <c r="D201" s="165" t="s">
        <v>366</v>
      </c>
      <c r="E201" s="161">
        <v>36514</v>
      </c>
      <c r="F201" s="172" t="str">
        <f t="shared" si="8"/>
        <v>1999-00</v>
      </c>
      <c r="G201" s="68"/>
      <c r="H201" s="167" t="s">
        <v>279</v>
      </c>
      <c r="I201" s="173">
        <v>150735.53351548137</v>
      </c>
      <c r="J201" s="168">
        <f>IFERROR(MIN('MP Calculations'!$E$30/I201,1),"-")</f>
        <v>0.24630200300931615</v>
      </c>
      <c r="K201" s="12"/>
      <c r="L201" s="159">
        <v>1</v>
      </c>
      <c r="M201" s="159" t="s">
        <v>284</v>
      </c>
      <c r="N201" s="159">
        <v>16954.16</v>
      </c>
      <c r="O201" s="185">
        <f t="shared" si="10"/>
        <v>16954.16</v>
      </c>
      <c r="P201" s="215">
        <f t="shared" si="9"/>
        <v>4175.8435673404274</v>
      </c>
      <c r="Q201" s="215" cm="1">
        <f t="array" ref="Q201">IF(P201="-",0,P201/(1+'General inputs'!$H$32)^IFERROR(INDEX('MP Calculations'!$C$40:$C$130,MATCH(F201,'MP Calculations'!$D$40:$D$130,0),0),-1))</f>
        <v>10757.262270881398</v>
      </c>
    </row>
    <row r="202" spans="3:17">
      <c r="C202" s="159"/>
      <c r="D202" s="165" t="s">
        <v>370</v>
      </c>
      <c r="E202" s="161">
        <v>36514</v>
      </c>
      <c r="F202" s="172" t="str">
        <f t="shared" si="8"/>
        <v>1999-00</v>
      </c>
      <c r="G202" s="68"/>
      <c r="H202" s="167" t="s">
        <v>279</v>
      </c>
      <c r="I202" s="173">
        <v>150735.53351548137</v>
      </c>
      <c r="J202" s="168">
        <f>IFERROR(MIN('MP Calculations'!$E$30/I202,1),"-")</f>
        <v>0.24630200300931615</v>
      </c>
      <c r="K202" s="12"/>
      <c r="L202" s="159">
        <v>1</v>
      </c>
      <c r="M202" s="159" t="s">
        <v>284</v>
      </c>
      <c r="N202" s="159">
        <v>20034</v>
      </c>
      <c r="O202" s="185">
        <f t="shared" si="10"/>
        <v>20034</v>
      </c>
      <c r="P202" s="215">
        <f t="shared" si="9"/>
        <v>4934.4143282886398</v>
      </c>
      <c r="Q202" s="215" cm="1">
        <f t="array" ref="Q202">IF(P202="-",0,P202/(1+'General inputs'!$H$32)^IFERROR(INDEX('MP Calculations'!$C$40:$C$130,MATCH(F202,'MP Calculations'!$D$40:$D$130,0),0),-1))</f>
        <v>12711.393093779812</v>
      </c>
    </row>
    <row r="203" spans="3:17">
      <c r="C203" s="159"/>
      <c r="D203" s="165" t="s">
        <v>364</v>
      </c>
      <c r="E203" s="161">
        <v>36514</v>
      </c>
      <c r="F203" s="172" t="str">
        <f t="shared" si="8"/>
        <v>1999-00</v>
      </c>
      <c r="G203" s="68"/>
      <c r="H203" s="167" t="s">
        <v>279</v>
      </c>
      <c r="I203" s="173">
        <v>150735.53351548137</v>
      </c>
      <c r="J203" s="168">
        <f>IFERROR(MIN('MP Calculations'!$E$30/I203,1),"-")</f>
        <v>0.24630200300931615</v>
      </c>
      <c r="K203" s="12"/>
      <c r="L203" s="159">
        <v>1</v>
      </c>
      <c r="M203" s="159" t="s">
        <v>284</v>
      </c>
      <c r="N203" s="159">
        <v>7270.22</v>
      </c>
      <c r="O203" s="185">
        <f t="shared" si="10"/>
        <v>7270.22</v>
      </c>
      <c r="P203" s="215">
        <f t="shared" si="9"/>
        <v>1790.6697483183905</v>
      </c>
      <c r="Q203" s="215" cm="1">
        <f t="array" ref="Q203">IF(P203="-",0,P203/(1+'General inputs'!$H$32)^IFERROR(INDEX('MP Calculations'!$C$40:$C$130,MATCH(F203,'MP Calculations'!$D$40:$D$130,0),0),-1))</f>
        <v>4612.889303097727</v>
      </c>
    </row>
    <row r="204" spans="3:17">
      <c r="C204" s="159"/>
      <c r="D204" s="165" t="s">
        <v>278</v>
      </c>
      <c r="E204" s="161">
        <v>36542</v>
      </c>
      <c r="F204" s="172" t="str">
        <f t="shared" si="8"/>
        <v>1999-00</v>
      </c>
      <c r="G204" s="68"/>
      <c r="H204" s="167" t="s">
        <v>279</v>
      </c>
      <c r="I204" s="173">
        <v>150735.53351548137</v>
      </c>
      <c r="J204" s="168">
        <f>IFERROR(MIN('MP Calculations'!$E$30/I204,1),"-")</f>
        <v>0.24630200300931615</v>
      </c>
      <c r="K204" s="12"/>
      <c r="L204" s="159">
        <v>0.81413999999999997</v>
      </c>
      <c r="M204" s="159" t="s">
        <v>280</v>
      </c>
      <c r="N204" s="159">
        <v>350</v>
      </c>
      <c r="O204" s="185">
        <f t="shared" si="10"/>
        <v>284.94900000000001</v>
      </c>
      <c r="P204" s="215">
        <f t="shared" si="9"/>
        <v>70.183509455501635</v>
      </c>
      <c r="Q204" s="215" cm="1">
        <f t="array" ref="Q204">IF(P204="-",0,P204/(1+'General inputs'!$H$32)^IFERROR(INDEX('MP Calculations'!$C$40:$C$130,MATCH(F204,'MP Calculations'!$D$40:$D$130,0),0),-1))</f>
        <v>180.79758164517639</v>
      </c>
    </row>
    <row r="205" spans="3:17">
      <c r="C205" s="159"/>
      <c r="D205" s="165" t="s">
        <v>278</v>
      </c>
      <c r="E205" s="161">
        <v>36542</v>
      </c>
      <c r="F205" s="172" t="str">
        <f t="shared" si="8"/>
        <v>1999-00</v>
      </c>
      <c r="G205" s="68"/>
      <c r="H205" s="167" t="s">
        <v>279</v>
      </c>
      <c r="I205" s="173">
        <v>150735.53351548137</v>
      </c>
      <c r="J205" s="168">
        <f>IFERROR(MIN('MP Calculations'!$E$30/I205,1),"-")</f>
        <v>0.24630200300931615</v>
      </c>
      <c r="K205" s="12"/>
      <c r="L205" s="159">
        <v>14.229763</v>
      </c>
      <c r="M205" s="159" t="s">
        <v>280</v>
      </c>
      <c r="N205" s="159">
        <v>350</v>
      </c>
      <c r="O205" s="185">
        <f t="shared" si="10"/>
        <v>4980.41705</v>
      </c>
      <c r="P205" s="215">
        <f t="shared" si="9"/>
        <v>1226.6866952367495</v>
      </c>
      <c r="Q205" s="215" cm="1">
        <f t="array" ref="Q205">IF(P205="-",0,P205/(1+'General inputs'!$H$32)^IFERROR(INDEX('MP Calculations'!$C$40:$C$130,MATCH(F205,'MP Calculations'!$D$40:$D$130,0),0),-1))</f>
        <v>3160.0298938561059</v>
      </c>
    </row>
    <row r="206" spans="3:17">
      <c r="C206" s="159"/>
      <c r="D206" s="165" t="s">
        <v>278</v>
      </c>
      <c r="E206" s="161">
        <v>36542</v>
      </c>
      <c r="F206" s="172" t="str">
        <f t="shared" si="8"/>
        <v>1999-00</v>
      </c>
      <c r="G206" s="68"/>
      <c r="H206" s="167" t="s">
        <v>279</v>
      </c>
      <c r="I206" s="173">
        <v>150735.53351548137</v>
      </c>
      <c r="J206" s="168">
        <f>IFERROR(MIN('MP Calculations'!$E$30/I206,1),"-")</f>
        <v>0.24630200300931615</v>
      </c>
      <c r="K206" s="12"/>
      <c r="L206" s="159">
        <v>22.322808999999999</v>
      </c>
      <c r="M206" s="159" t="s">
        <v>280</v>
      </c>
      <c r="N206" s="159">
        <v>350</v>
      </c>
      <c r="O206" s="185">
        <f t="shared" si="10"/>
        <v>7812.98315</v>
      </c>
      <c r="P206" s="215">
        <f t="shared" si="9"/>
        <v>1924.3533993230365</v>
      </c>
      <c r="Q206" s="215" cm="1">
        <f t="array" ref="Q206">IF(P206="-",0,P206/(1+'General inputs'!$H$32)^IFERROR(INDEX('MP Calculations'!$C$40:$C$130,MATCH(F206,'MP Calculations'!$D$40:$D$130,0),0),-1))</f>
        <v>4957.2676477352525</v>
      </c>
    </row>
    <row r="207" spans="3:17">
      <c r="C207" s="159"/>
      <c r="D207" s="165" t="s">
        <v>278</v>
      </c>
      <c r="E207" s="161">
        <v>36542</v>
      </c>
      <c r="F207" s="172" t="str">
        <f t="shared" si="8"/>
        <v>1999-00</v>
      </c>
      <c r="G207" s="68"/>
      <c r="H207" s="167" t="s">
        <v>279</v>
      </c>
      <c r="I207" s="173">
        <v>150735.53351548137</v>
      </c>
      <c r="J207" s="168">
        <f>IFERROR(MIN('MP Calculations'!$E$30/I207,1),"-")</f>
        <v>0.24630200300931615</v>
      </c>
      <c r="K207" s="12"/>
      <c r="L207" s="159">
        <v>14.495763</v>
      </c>
      <c r="M207" s="159" t="s">
        <v>280</v>
      </c>
      <c r="N207" s="159">
        <v>350</v>
      </c>
      <c r="O207" s="185">
        <f t="shared" si="10"/>
        <v>5073.5170500000004</v>
      </c>
      <c r="P207" s="215">
        <f t="shared" si="9"/>
        <v>1249.6174117169169</v>
      </c>
      <c r="Q207" s="215" cm="1">
        <f t="array" ref="Q207">IF(P207="-",0,P207/(1+'General inputs'!$H$32)^IFERROR(INDEX('MP Calculations'!$C$40:$C$130,MATCH(F207,'MP Calculations'!$D$40:$D$130,0),0),-1))</f>
        <v>3219.1010078139225</v>
      </c>
    </row>
    <row r="208" spans="3:17">
      <c r="C208" s="159"/>
      <c r="D208" s="165" t="s">
        <v>278</v>
      </c>
      <c r="E208" s="161">
        <v>36542</v>
      </c>
      <c r="F208" s="172" t="str">
        <f t="shared" si="8"/>
        <v>1999-00</v>
      </c>
      <c r="G208" s="68"/>
      <c r="H208" s="167" t="s">
        <v>279</v>
      </c>
      <c r="I208" s="173">
        <v>150735.53351548137</v>
      </c>
      <c r="J208" s="168">
        <f>IFERROR(MIN('MP Calculations'!$E$30/I208,1),"-")</f>
        <v>0.24630200300931615</v>
      </c>
      <c r="K208" s="12"/>
      <c r="L208" s="159">
        <v>32.495429999999999</v>
      </c>
      <c r="M208" s="159" t="s">
        <v>280</v>
      </c>
      <c r="N208" s="159">
        <v>350</v>
      </c>
      <c r="O208" s="185">
        <f t="shared" si="10"/>
        <v>11373.4005</v>
      </c>
      <c r="P208" s="215">
        <f t="shared" si="9"/>
        <v>2801.2913241771575</v>
      </c>
      <c r="Q208" s="215" cm="1">
        <f t="array" ref="Q208">IF(P208="-",0,P208/(1+'General inputs'!$H$32)^IFERROR(INDEX('MP Calculations'!$C$40:$C$130,MATCH(F208,'MP Calculations'!$D$40:$D$130,0),0),-1))</f>
        <v>7216.3204836024679</v>
      </c>
    </row>
    <row r="209" spans="3:17">
      <c r="C209" s="159"/>
      <c r="D209" s="165" t="s">
        <v>278</v>
      </c>
      <c r="E209" s="161">
        <v>36542</v>
      </c>
      <c r="F209" s="172" t="str">
        <f t="shared" si="8"/>
        <v>1999-00</v>
      </c>
      <c r="G209" s="68"/>
      <c r="H209" s="167" t="s">
        <v>279</v>
      </c>
      <c r="I209" s="173">
        <v>150735.53351548137</v>
      </c>
      <c r="J209" s="168">
        <f>IFERROR(MIN('MP Calculations'!$E$30/I209,1),"-")</f>
        <v>0.24630200300931615</v>
      </c>
      <c r="K209" s="12"/>
      <c r="L209" s="159">
        <v>44.091574000000001</v>
      </c>
      <c r="M209" s="159" t="s">
        <v>280</v>
      </c>
      <c r="N209" s="159">
        <v>350</v>
      </c>
      <c r="O209" s="185">
        <f t="shared" si="10"/>
        <v>15432.0509</v>
      </c>
      <c r="P209" s="215">
        <f t="shared" si="9"/>
        <v>3800.9450472117201</v>
      </c>
      <c r="Q209" s="215" cm="1">
        <f t="array" ref="Q209">IF(P209="-",0,P209/(1+'General inputs'!$H$32)^IFERROR(INDEX('MP Calculations'!$C$40:$C$130,MATCH(F209,'MP Calculations'!$D$40:$D$130,0),0),-1))</f>
        <v>9791.49771553951</v>
      </c>
    </row>
    <row r="210" spans="3:17">
      <c r="C210" s="159"/>
      <c r="D210" s="165" t="s">
        <v>291</v>
      </c>
      <c r="E210" s="161">
        <v>36542</v>
      </c>
      <c r="F210" s="172" t="str">
        <f t="shared" si="8"/>
        <v>1999-00</v>
      </c>
      <c r="G210" s="68"/>
      <c r="H210" s="167" t="s">
        <v>279</v>
      </c>
      <c r="I210" s="173">
        <v>150735.53351548137</v>
      </c>
      <c r="J210" s="168">
        <f>IFERROR(MIN('MP Calculations'!$E$30/I210,1),"-")</f>
        <v>0.24630200300931615</v>
      </c>
      <c r="K210" s="12"/>
      <c r="L210" s="159">
        <v>32.083168999999998</v>
      </c>
      <c r="M210" s="159" t="s">
        <v>280</v>
      </c>
      <c r="N210" s="159">
        <v>589</v>
      </c>
      <c r="O210" s="185">
        <f t="shared" si="10"/>
        <v>18896.986540999998</v>
      </c>
      <c r="P210" s="215">
        <f t="shared" si="9"/>
        <v>4654.3656358883882</v>
      </c>
      <c r="Q210" s="215" cm="1">
        <f t="array" ref="Q210">IF(P210="-",0,P210/(1+'General inputs'!$H$32)^IFERROR(INDEX('MP Calculations'!$C$40:$C$130,MATCH(F210,'MP Calculations'!$D$40:$D$130,0),0),-1))</f>
        <v>11989.968264476262</v>
      </c>
    </row>
    <row r="211" spans="3:17">
      <c r="C211" s="159"/>
      <c r="D211" s="165" t="s">
        <v>278</v>
      </c>
      <c r="E211" s="161">
        <v>36542</v>
      </c>
      <c r="F211" s="172" t="str">
        <f t="shared" si="8"/>
        <v>1999-00</v>
      </c>
      <c r="G211" s="68"/>
      <c r="H211" s="167" t="s">
        <v>279</v>
      </c>
      <c r="I211" s="173">
        <v>150735.53351548137</v>
      </c>
      <c r="J211" s="168">
        <f>IFERROR(MIN('MP Calculations'!$E$30/I211,1),"-")</f>
        <v>0.24630200300931615</v>
      </c>
      <c r="K211" s="12"/>
      <c r="L211" s="159">
        <v>0.62264299999999995</v>
      </c>
      <c r="M211" s="159" t="s">
        <v>280</v>
      </c>
      <c r="N211" s="159">
        <v>350</v>
      </c>
      <c r="O211" s="185">
        <f t="shared" si="10"/>
        <v>217.92504999999997</v>
      </c>
      <c r="P211" s="215">
        <f t="shared" si="9"/>
        <v>53.675376320905364</v>
      </c>
      <c r="Q211" s="215" cm="1">
        <f t="array" ref="Q211">IF(P211="-",0,P211/(1+'General inputs'!$H$32)^IFERROR(INDEX('MP Calculations'!$C$40:$C$130,MATCH(F211,'MP Calculations'!$D$40:$D$130,0),0),-1))</f>
        <v>138.27148724825895</v>
      </c>
    </row>
    <row r="212" spans="3:17">
      <c r="C212" s="159"/>
      <c r="D212" s="165" t="s">
        <v>278</v>
      </c>
      <c r="E212" s="161">
        <v>36542</v>
      </c>
      <c r="F212" s="172" t="str">
        <f t="shared" si="8"/>
        <v>1999-00</v>
      </c>
      <c r="G212" s="68"/>
      <c r="H212" s="167" t="s">
        <v>279</v>
      </c>
      <c r="I212" s="173">
        <v>150735.53351548137</v>
      </c>
      <c r="J212" s="168">
        <f>IFERROR(MIN('MP Calculations'!$E$30/I212,1),"-")</f>
        <v>0.24630200300931615</v>
      </c>
      <c r="K212" s="12"/>
      <c r="L212" s="159">
        <v>49.652403</v>
      </c>
      <c r="M212" s="159" t="s">
        <v>280</v>
      </c>
      <c r="N212" s="159">
        <v>350</v>
      </c>
      <c r="O212" s="185">
        <f t="shared" si="10"/>
        <v>17378.341049999999</v>
      </c>
      <c r="P212" s="215">
        <f t="shared" si="9"/>
        <v>4280.3202095940223</v>
      </c>
      <c r="Q212" s="215" cm="1">
        <f t="array" ref="Q212">IF(P212="-",0,P212/(1+'General inputs'!$H$32)^IFERROR(INDEX('MP Calculations'!$C$40:$C$130,MATCH(F212,'MP Calculations'!$D$40:$D$130,0),0),-1))</f>
        <v>11026.401337941508</v>
      </c>
    </row>
    <row r="213" spans="3:17">
      <c r="C213" s="159"/>
      <c r="D213" s="165" t="s">
        <v>278</v>
      </c>
      <c r="E213" s="161">
        <v>36542</v>
      </c>
      <c r="F213" s="172" t="str">
        <f t="shared" si="8"/>
        <v>1999-00</v>
      </c>
      <c r="G213" s="68"/>
      <c r="H213" s="167" t="s">
        <v>279</v>
      </c>
      <c r="I213" s="173">
        <v>150735.53351548137</v>
      </c>
      <c r="J213" s="168">
        <f>IFERROR(MIN('MP Calculations'!$E$30/I213,1),"-")</f>
        <v>0.24630200300931615</v>
      </c>
      <c r="K213" s="12"/>
      <c r="L213" s="159">
        <v>0.31398199999999998</v>
      </c>
      <c r="M213" s="159" t="s">
        <v>280</v>
      </c>
      <c r="N213" s="159">
        <v>350</v>
      </c>
      <c r="O213" s="185">
        <f t="shared" si="10"/>
        <v>109.8937</v>
      </c>
      <c r="P213" s="215">
        <f t="shared" si="9"/>
        <v>27.067038428104887</v>
      </c>
      <c r="Q213" s="215" cm="1">
        <f t="array" ref="Q213">IF(P213="-",0,P213/(1+'General inputs'!$H$32)^IFERROR(INDEX('MP Calculations'!$C$40:$C$130,MATCH(F213,'MP Calculations'!$D$40:$D$130,0),0),-1))</f>
        <v>69.726565799636148</v>
      </c>
    </row>
    <row r="214" spans="3:17">
      <c r="C214" s="159"/>
      <c r="D214" s="165" t="s">
        <v>278</v>
      </c>
      <c r="E214" s="161">
        <v>36542</v>
      </c>
      <c r="F214" s="172" t="str">
        <f t="shared" ref="F214:F277" si="11">IF(E214="","-",IF(OR(E214&lt;$E$15,E214&gt;$E$16),"ERROR - date outside of range",IF(MONTH(E214)&gt;=7,YEAR(E214)&amp;"-"&amp;IF(YEAR(E214)=1999,"00",IF(AND(YEAR(E214)&gt;=2000,YEAR(E214)&lt;2009),"0","")&amp;RIGHT(YEAR(E214),2)+1),RIGHT(YEAR(E214),4)-1&amp;"-"&amp;RIGHT(YEAR(E214),2))))</f>
        <v>1999-00</v>
      </c>
      <c r="G214" s="68"/>
      <c r="H214" s="167" t="s">
        <v>279</v>
      </c>
      <c r="I214" s="173">
        <v>150735.53351548137</v>
      </c>
      <c r="J214" s="168">
        <f>IFERROR(MIN('MP Calculations'!$E$30/I214,1),"-")</f>
        <v>0.24630200300931615</v>
      </c>
      <c r="K214" s="12"/>
      <c r="L214" s="159">
        <v>0.50084899999999999</v>
      </c>
      <c r="M214" s="159" t="s">
        <v>280</v>
      </c>
      <c r="N214" s="159">
        <v>350</v>
      </c>
      <c r="O214" s="185">
        <f t="shared" si="10"/>
        <v>175.29714999999999</v>
      </c>
      <c r="P214" s="215">
        <f t="shared" si="9"/>
        <v>43.176039166824545</v>
      </c>
      <c r="Q214" s="215" cm="1">
        <f t="array" ref="Q214">IF(P214="-",0,P214/(1+'General inputs'!$H$32)^IFERROR(INDEX('MP Calculations'!$C$40:$C$130,MATCH(F214,'MP Calculations'!$D$40:$D$130,0),0),-1))</f>
        <v>111.22446749871636</v>
      </c>
    </row>
    <row r="215" spans="3:17">
      <c r="C215" s="159"/>
      <c r="D215" s="165" t="s">
        <v>278</v>
      </c>
      <c r="E215" s="161">
        <v>36542</v>
      </c>
      <c r="F215" s="172" t="str">
        <f t="shared" si="11"/>
        <v>1999-00</v>
      </c>
      <c r="G215" s="68"/>
      <c r="H215" s="167" t="s">
        <v>279</v>
      </c>
      <c r="I215" s="173">
        <v>150735.53351548137</v>
      </c>
      <c r="J215" s="168">
        <f>IFERROR(MIN('MP Calculations'!$E$30/I215,1),"-")</f>
        <v>0.24630200300931615</v>
      </c>
      <c r="K215" s="12"/>
      <c r="L215" s="159">
        <v>13.603045</v>
      </c>
      <c r="M215" s="159" t="s">
        <v>280</v>
      </c>
      <c r="N215" s="159">
        <v>350</v>
      </c>
      <c r="O215" s="185">
        <f t="shared" si="10"/>
        <v>4761.0657499999998</v>
      </c>
      <c r="P215" s="215">
        <f t="shared" ref="P215:P278" si="12">IF(O215="-","-",IF(OR(E215&lt;$E$15,E215&gt;$E$16),0,O215*J215))</f>
        <v>1172.6600306840519</v>
      </c>
      <c r="Q215" s="215" cm="1">
        <f t="array" ref="Q215">IF(P215="-",0,P215/(1+'General inputs'!$H$32)^IFERROR(INDEX('MP Calculations'!$C$40:$C$130,MATCH(F215,'MP Calculations'!$D$40:$D$130,0),0),-1))</f>
        <v>3020.8534637906355</v>
      </c>
    </row>
    <row r="216" spans="3:17">
      <c r="C216" s="159"/>
      <c r="D216" s="165" t="s">
        <v>278</v>
      </c>
      <c r="E216" s="161">
        <v>36542</v>
      </c>
      <c r="F216" s="172" t="str">
        <f t="shared" si="11"/>
        <v>1999-00</v>
      </c>
      <c r="G216" s="68"/>
      <c r="H216" s="167" t="s">
        <v>279</v>
      </c>
      <c r="I216" s="173">
        <v>150735.53351548137</v>
      </c>
      <c r="J216" s="168">
        <f>IFERROR(MIN('MP Calculations'!$E$30/I216,1),"-")</f>
        <v>0.24630200300931615</v>
      </c>
      <c r="K216" s="12"/>
      <c r="L216" s="159">
        <v>67.419749999999993</v>
      </c>
      <c r="M216" s="159" t="s">
        <v>280</v>
      </c>
      <c r="N216" s="159">
        <v>350</v>
      </c>
      <c r="O216" s="185">
        <f t="shared" si="10"/>
        <v>23596.912499999999</v>
      </c>
      <c r="P216" s="215">
        <f t="shared" si="12"/>
        <v>5811.96681358557</v>
      </c>
      <c r="Q216" s="215" cm="1">
        <f t="array" ref="Q216">IF(P216="-",0,P216/(1+'General inputs'!$H$32)^IFERROR(INDEX('MP Calculations'!$C$40:$C$130,MATCH(F216,'MP Calculations'!$D$40:$D$130,0),0),-1))</f>
        <v>14972.02907991547</v>
      </c>
    </row>
    <row r="217" spans="3:17">
      <c r="C217" s="159"/>
      <c r="D217" s="165" t="s">
        <v>278</v>
      </c>
      <c r="E217" s="161">
        <v>36542</v>
      </c>
      <c r="F217" s="172" t="str">
        <f t="shared" si="11"/>
        <v>1999-00</v>
      </c>
      <c r="G217" s="68"/>
      <c r="H217" s="167" t="s">
        <v>279</v>
      </c>
      <c r="I217" s="173">
        <v>150735.53351548137</v>
      </c>
      <c r="J217" s="168">
        <f>IFERROR(MIN('MP Calculations'!$E$30/I217,1),"-")</f>
        <v>0.24630200300931615</v>
      </c>
      <c r="K217" s="12"/>
      <c r="L217" s="159">
        <v>0.101272</v>
      </c>
      <c r="M217" s="159" t="s">
        <v>280</v>
      </c>
      <c r="N217" s="159">
        <v>350</v>
      </c>
      <c r="O217" s="185">
        <f t="shared" si="10"/>
        <v>35.4452</v>
      </c>
      <c r="P217" s="215">
        <f t="shared" si="12"/>
        <v>8.7302237570658132</v>
      </c>
      <c r="Q217" s="215" cm="1">
        <f t="array" ref="Q217">IF(P217="-",0,P217/(1+'General inputs'!$H$32)^IFERROR(INDEX('MP Calculations'!$C$40:$C$130,MATCH(F217,'MP Calculations'!$D$40:$D$130,0),0),-1))</f>
        <v>22.489661100511341</v>
      </c>
    </row>
    <row r="218" spans="3:17">
      <c r="C218" s="159"/>
      <c r="D218" s="165" t="s">
        <v>278</v>
      </c>
      <c r="E218" s="161">
        <v>36542</v>
      </c>
      <c r="F218" s="172" t="str">
        <f t="shared" si="11"/>
        <v>1999-00</v>
      </c>
      <c r="G218" s="68"/>
      <c r="H218" s="167" t="s">
        <v>279</v>
      </c>
      <c r="I218" s="173">
        <v>150735.53351548137</v>
      </c>
      <c r="J218" s="168">
        <f>IFERROR(MIN('MP Calculations'!$E$30/I218,1),"-")</f>
        <v>0.24630200300931615</v>
      </c>
      <c r="K218" s="12"/>
      <c r="L218" s="159">
        <v>9.1788150000000002</v>
      </c>
      <c r="M218" s="159" t="s">
        <v>280</v>
      </c>
      <c r="N218" s="159">
        <v>350</v>
      </c>
      <c r="O218" s="185">
        <f t="shared" si="10"/>
        <v>3212.5852500000001</v>
      </c>
      <c r="P218" s="215">
        <f t="shared" si="12"/>
        <v>791.26618191318471</v>
      </c>
      <c r="Q218" s="215" cm="1">
        <f t="array" ref="Q218">IF(P218="-",0,P218/(1+'General inputs'!$H$32)^IFERROR(INDEX('MP Calculations'!$C$40:$C$130,MATCH(F218,'MP Calculations'!$D$40:$D$130,0),0),-1))</f>
        <v>2038.3564919651039</v>
      </c>
    </row>
    <row r="219" spans="3:17">
      <c r="C219" s="159"/>
      <c r="D219" s="165" t="s">
        <v>278</v>
      </c>
      <c r="E219" s="161">
        <v>36542</v>
      </c>
      <c r="F219" s="172" t="str">
        <f t="shared" si="11"/>
        <v>1999-00</v>
      </c>
      <c r="G219" s="68"/>
      <c r="H219" s="167" t="s">
        <v>279</v>
      </c>
      <c r="I219" s="173">
        <v>150735.53351548137</v>
      </c>
      <c r="J219" s="168">
        <f>IFERROR(MIN('MP Calculations'!$E$30/I219,1),"-")</f>
        <v>0.24630200300931615</v>
      </c>
      <c r="K219" s="12"/>
      <c r="L219" s="159">
        <v>0.50018899999999999</v>
      </c>
      <c r="M219" s="159" t="s">
        <v>280</v>
      </c>
      <c r="N219" s="159">
        <v>350</v>
      </c>
      <c r="O219" s="185">
        <f t="shared" si="10"/>
        <v>175.06614999999999</v>
      </c>
      <c r="P219" s="215">
        <f t="shared" si="12"/>
        <v>43.119143404129389</v>
      </c>
      <c r="Q219" s="215" cm="1">
        <f t="array" ref="Q219">IF(P219="-",0,P219/(1+'General inputs'!$H$32)^IFERROR(INDEX('MP Calculations'!$C$40:$C$130,MATCH(F219,'MP Calculations'!$D$40:$D$130,0),0),-1))</f>
        <v>111.07790007310673</v>
      </c>
    </row>
    <row r="220" spans="3:17">
      <c r="C220" s="159"/>
      <c r="D220" s="165" t="s">
        <v>278</v>
      </c>
      <c r="E220" s="161">
        <v>36542</v>
      </c>
      <c r="F220" s="172" t="str">
        <f t="shared" si="11"/>
        <v>1999-00</v>
      </c>
      <c r="G220" s="68"/>
      <c r="H220" s="167" t="s">
        <v>279</v>
      </c>
      <c r="I220" s="173">
        <v>150735.53351548137</v>
      </c>
      <c r="J220" s="168">
        <f>IFERROR(MIN('MP Calculations'!$E$30/I220,1),"-")</f>
        <v>0.24630200300931615</v>
      </c>
      <c r="K220" s="12"/>
      <c r="L220" s="159">
        <v>1.198985</v>
      </c>
      <c r="M220" s="159" t="s">
        <v>280</v>
      </c>
      <c r="N220" s="159">
        <v>350</v>
      </c>
      <c r="O220" s="185">
        <f t="shared" si="10"/>
        <v>419.64474999999999</v>
      </c>
      <c r="P220" s="215">
        <f t="shared" si="12"/>
        <v>103.35934247734372</v>
      </c>
      <c r="Q220" s="215" cm="1">
        <f t="array" ref="Q220">IF(P220="-",0,P220/(1+'General inputs'!$H$32)^IFERROR(INDEX('MP Calculations'!$C$40:$C$130,MATCH(F220,'MP Calculations'!$D$40:$D$130,0),0),-1))</f>
        <v>266.26082544628906</v>
      </c>
    </row>
    <row r="221" spans="3:17">
      <c r="C221" s="159"/>
      <c r="D221" s="165" t="s">
        <v>291</v>
      </c>
      <c r="E221" s="161">
        <v>36542</v>
      </c>
      <c r="F221" s="172" t="str">
        <f t="shared" si="11"/>
        <v>1999-00</v>
      </c>
      <c r="G221" s="68"/>
      <c r="H221" s="167" t="s">
        <v>279</v>
      </c>
      <c r="I221" s="173">
        <v>150735.53351548137</v>
      </c>
      <c r="J221" s="168">
        <f>IFERROR(MIN('MP Calculations'!$E$30/I221,1),"-")</f>
        <v>0.24630200300931615</v>
      </c>
      <c r="K221" s="12"/>
      <c r="L221" s="159">
        <v>3.2305199999999998</v>
      </c>
      <c r="M221" s="159" t="s">
        <v>280</v>
      </c>
      <c r="N221" s="159">
        <v>589</v>
      </c>
      <c r="O221" s="185">
        <f t="shared" si="10"/>
        <v>1902.7762799999998</v>
      </c>
      <c r="P221" s="215">
        <f t="shared" si="12"/>
        <v>468.65760904261532</v>
      </c>
      <c r="Q221" s="215" cm="1">
        <f t="array" ref="Q221">IF(P221="-",0,P221/(1+'General inputs'!$H$32)^IFERROR(INDEX('MP Calculations'!$C$40:$C$130,MATCH(F221,'MP Calculations'!$D$40:$D$130,0),0),-1))</f>
        <v>1207.2944626435078</v>
      </c>
    </row>
    <row r="222" spans="3:17">
      <c r="C222" s="159"/>
      <c r="D222" s="165" t="s">
        <v>291</v>
      </c>
      <c r="E222" s="161">
        <v>36557</v>
      </c>
      <c r="F222" s="172" t="str">
        <f t="shared" si="11"/>
        <v>1999-00</v>
      </c>
      <c r="G222" s="68"/>
      <c r="H222" s="167" t="s">
        <v>279</v>
      </c>
      <c r="I222" s="173">
        <v>150735.53351548137</v>
      </c>
      <c r="J222" s="168">
        <f>IFERROR(MIN('MP Calculations'!$E$30/I222,1),"-")</f>
        <v>0.24630200300931615</v>
      </c>
      <c r="K222" s="12"/>
      <c r="L222" s="159">
        <v>14.141161</v>
      </c>
      <c r="M222" s="159" t="s">
        <v>280</v>
      </c>
      <c r="N222" s="159">
        <v>589</v>
      </c>
      <c r="O222" s="185">
        <f t="shared" si="10"/>
        <v>8329.1438290000006</v>
      </c>
      <c r="P222" s="215">
        <f t="shared" si="12"/>
        <v>2051.4848084353853</v>
      </c>
      <c r="Q222" s="215" cm="1">
        <f t="array" ref="Q222">IF(P222="-",0,P222/(1+'General inputs'!$H$32)^IFERROR(INDEX('MP Calculations'!$C$40:$C$130,MATCH(F222,'MP Calculations'!$D$40:$D$130,0),0),-1))</f>
        <v>5284.7669634146623</v>
      </c>
    </row>
    <row r="223" spans="3:17">
      <c r="C223" s="159"/>
      <c r="D223" s="165" t="s">
        <v>372</v>
      </c>
      <c r="E223" s="161">
        <v>36599</v>
      </c>
      <c r="F223" s="172" t="str">
        <f t="shared" si="11"/>
        <v>1999-00</v>
      </c>
      <c r="G223" s="68"/>
      <c r="H223" s="167" t="s">
        <v>279</v>
      </c>
      <c r="I223" s="173">
        <v>150735.53351548137</v>
      </c>
      <c r="J223" s="168">
        <f>IFERROR(MIN('MP Calculations'!$E$30/I223,1),"-")</f>
        <v>0.24630200300931615</v>
      </c>
      <c r="K223" s="12"/>
      <c r="L223" s="159">
        <v>12.497491999999999</v>
      </c>
      <c r="M223" s="159" t="s">
        <v>280</v>
      </c>
      <c r="N223" s="159">
        <v>1201</v>
      </c>
      <c r="O223" s="185">
        <f t="shared" si="10"/>
        <v>15009.487891999999</v>
      </c>
      <c r="P223" s="215">
        <f t="shared" si="12"/>
        <v>3696.8669319436781</v>
      </c>
      <c r="Q223" s="215" cm="1">
        <f t="array" ref="Q223">IF(P223="-",0,P223/(1+'General inputs'!$H$32)^IFERROR(INDEX('MP Calculations'!$C$40:$C$130,MATCH(F223,'MP Calculations'!$D$40:$D$130,0),0),-1))</f>
        <v>9523.3852815983064</v>
      </c>
    </row>
    <row r="224" spans="3:17">
      <c r="C224" s="159"/>
      <c r="D224" s="165" t="s">
        <v>372</v>
      </c>
      <c r="E224" s="161">
        <v>36599</v>
      </c>
      <c r="F224" s="172" t="str">
        <f t="shared" si="11"/>
        <v>1999-00</v>
      </c>
      <c r="G224" s="68"/>
      <c r="H224" s="167" t="s">
        <v>279</v>
      </c>
      <c r="I224" s="173">
        <v>150735.53351548137</v>
      </c>
      <c r="J224" s="168">
        <f>IFERROR(MIN('MP Calculations'!$E$30/I224,1),"-")</f>
        <v>0.24630200300931615</v>
      </c>
      <c r="K224" s="12"/>
      <c r="L224" s="159">
        <v>0.49993199999999999</v>
      </c>
      <c r="M224" s="159" t="s">
        <v>280</v>
      </c>
      <c r="N224" s="159">
        <v>1201</v>
      </c>
      <c r="O224" s="185">
        <f t="shared" si="10"/>
        <v>600.41833199999996</v>
      </c>
      <c r="P224" s="215">
        <f t="shared" si="12"/>
        <v>147.88423781511258</v>
      </c>
      <c r="Q224" s="215" cm="1">
        <f t="array" ref="Q224">IF(P224="-",0,P224/(1+'General inputs'!$H$32)^IFERROR(INDEX('MP Calculations'!$C$40:$C$130,MATCH(F224,'MP Calculations'!$D$40:$D$130,0),0),-1))</f>
        <v>380.96003987040001</v>
      </c>
    </row>
    <row r="225" spans="3:17">
      <c r="C225" s="159"/>
      <c r="D225" s="165" t="s">
        <v>372</v>
      </c>
      <c r="E225" s="161">
        <v>36599</v>
      </c>
      <c r="F225" s="172" t="str">
        <f t="shared" si="11"/>
        <v>1999-00</v>
      </c>
      <c r="G225" s="68"/>
      <c r="H225" s="167" t="s">
        <v>279</v>
      </c>
      <c r="I225" s="173">
        <v>150735.53351548137</v>
      </c>
      <c r="J225" s="168">
        <f>IFERROR(MIN('MP Calculations'!$E$30/I225,1),"-")</f>
        <v>0.24630200300931615</v>
      </c>
      <c r="K225" s="12"/>
      <c r="L225" s="159">
        <v>39.485840000000003</v>
      </c>
      <c r="M225" s="159" t="s">
        <v>280</v>
      </c>
      <c r="N225" s="159">
        <v>1201</v>
      </c>
      <c r="O225" s="185">
        <f t="shared" si="10"/>
        <v>47422.493840000003</v>
      </c>
      <c r="P225" s="215">
        <f t="shared" si="12"/>
        <v>11680.255220488958</v>
      </c>
      <c r="Q225" s="215" cm="1">
        <f t="array" ref="Q225">IF(P225="-",0,P225/(1+'General inputs'!$H$32)^IFERROR(INDEX('MP Calculations'!$C$40:$C$130,MATCH(F225,'MP Calculations'!$D$40:$D$130,0),0),-1))</f>
        <v>30089.146485354482</v>
      </c>
    </row>
    <row r="226" spans="3:17">
      <c r="C226" s="159"/>
      <c r="D226" s="165" t="s">
        <v>372</v>
      </c>
      <c r="E226" s="161">
        <v>36599</v>
      </c>
      <c r="F226" s="172" t="str">
        <f t="shared" si="11"/>
        <v>1999-00</v>
      </c>
      <c r="G226" s="68"/>
      <c r="H226" s="167" t="s">
        <v>279</v>
      </c>
      <c r="I226" s="173">
        <v>150735.53351548137</v>
      </c>
      <c r="J226" s="168">
        <f>IFERROR(MIN('MP Calculations'!$E$30/I226,1),"-")</f>
        <v>0.24630200300931615</v>
      </c>
      <c r="K226" s="12"/>
      <c r="L226" s="159">
        <v>0.502054</v>
      </c>
      <c r="M226" s="159" t="s">
        <v>280</v>
      </c>
      <c r="N226" s="159">
        <v>1201</v>
      </c>
      <c r="O226" s="185">
        <f t="shared" si="10"/>
        <v>602.96685400000001</v>
      </c>
      <c r="P226" s="215">
        <f t="shared" si="12"/>
        <v>148.51194388842589</v>
      </c>
      <c r="Q226" s="215" cm="1">
        <f t="array" ref="Q226">IF(P226="-",0,P226/(1+'General inputs'!$H$32)^IFERROR(INDEX('MP Calculations'!$C$40:$C$130,MATCH(F226,'MP Calculations'!$D$40:$D$130,0),0),-1))</f>
        <v>382.57705419355796</v>
      </c>
    </row>
    <row r="227" spans="3:17">
      <c r="C227" s="159"/>
      <c r="D227" s="165" t="s">
        <v>373</v>
      </c>
      <c r="E227" s="161">
        <v>36620</v>
      </c>
      <c r="F227" s="172" t="str">
        <f t="shared" si="11"/>
        <v>1999-00</v>
      </c>
      <c r="G227" s="68"/>
      <c r="H227" s="167" t="s">
        <v>279</v>
      </c>
      <c r="I227" s="173">
        <v>150735.53351548137</v>
      </c>
      <c r="J227" s="168">
        <f>IFERROR(MIN('MP Calculations'!$E$30/I227,1),"-")</f>
        <v>0.24630200300931615</v>
      </c>
      <c r="K227" s="12"/>
      <c r="L227" s="159">
        <v>1</v>
      </c>
      <c r="M227" s="159" t="s">
        <v>284</v>
      </c>
      <c r="N227" s="159">
        <v>16003.71</v>
      </c>
      <c r="O227" s="185">
        <f t="shared" si="10"/>
        <v>16003.71</v>
      </c>
      <c r="P227" s="215">
        <f t="shared" si="12"/>
        <v>3941.7458285802227</v>
      </c>
      <c r="Q227" s="215" cm="1">
        <f t="array" ref="Q227">IF(P227="-",0,P227/(1+'General inputs'!$H$32)^IFERROR(INDEX('MP Calculations'!$C$40:$C$130,MATCH(F227,'MP Calculations'!$D$40:$D$130,0),0),-1))</f>
        <v>10154.210280965104</v>
      </c>
    </row>
    <row r="228" spans="3:17">
      <c r="C228" s="159"/>
      <c r="D228" s="165" t="s">
        <v>278</v>
      </c>
      <c r="E228" s="161">
        <v>36644</v>
      </c>
      <c r="F228" s="172" t="str">
        <f t="shared" si="11"/>
        <v>1999-00</v>
      </c>
      <c r="G228" s="68"/>
      <c r="H228" s="167" t="s">
        <v>279</v>
      </c>
      <c r="I228" s="173">
        <v>150735.53351548137</v>
      </c>
      <c r="J228" s="168">
        <f>IFERROR(MIN('MP Calculations'!$E$30/I228,1),"-")</f>
        <v>0.24630200300931615</v>
      </c>
      <c r="K228" s="12"/>
      <c r="L228" s="159">
        <v>12.067569000000001</v>
      </c>
      <c r="M228" s="159" t="s">
        <v>280</v>
      </c>
      <c r="N228" s="159">
        <v>350</v>
      </c>
      <c r="O228" s="185">
        <f t="shared" si="10"/>
        <v>4223.6491500000002</v>
      </c>
      <c r="P228" s="215">
        <f t="shared" si="12"/>
        <v>1040.2932456535957</v>
      </c>
      <c r="Q228" s="215" cm="1">
        <f t="array" ref="Q228">IF(P228="-",0,P228/(1+'General inputs'!$H$32)^IFERROR(INDEX('MP Calculations'!$C$40:$C$130,MATCH(F228,'MP Calculations'!$D$40:$D$130,0),0),-1))</f>
        <v>2679.8674571158517</v>
      </c>
    </row>
    <row r="229" spans="3:17">
      <c r="C229" s="159"/>
      <c r="D229" s="165" t="s">
        <v>278</v>
      </c>
      <c r="E229" s="161">
        <v>36684</v>
      </c>
      <c r="F229" s="172" t="str">
        <f t="shared" si="11"/>
        <v>1999-00</v>
      </c>
      <c r="G229" s="68"/>
      <c r="H229" s="167" t="s">
        <v>279</v>
      </c>
      <c r="I229" s="173">
        <v>150735.53351548137</v>
      </c>
      <c r="J229" s="168">
        <f>IFERROR(MIN('MP Calculations'!$E$30/I229,1),"-")</f>
        <v>0.24630200300931615</v>
      </c>
      <c r="K229" s="12"/>
      <c r="L229" s="159">
        <v>31.379145000000001</v>
      </c>
      <c r="M229" s="159" t="s">
        <v>280</v>
      </c>
      <c r="N229" s="159">
        <v>350</v>
      </c>
      <c r="O229" s="185">
        <f t="shared" si="10"/>
        <v>10982.70075</v>
      </c>
      <c r="P229" s="215">
        <f t="shared" si="12"/>
        <v>2705.0611931769186</v>
      </c>
      <c r="Q229" s="215" cm="1">
        <f t="array" ref="Q229">IF(P229="-",0,P229/(1+'General inputs'!$H$32)^IFERROR(INDEX('MP Calculations'!$C$40:$C$130,MATCH(F229,'MP Calculations'!$D$40:$D$130,0),0),-1))</f>
        <v>6968.4250007287783</v>
      </c>
    </row>
    <row r="230" spans="3:17">
      <c r="C230" s="159"/>
      <c r="D230" s="165" t="s">
        <v>278</v>
      </c>
      <c r="E230" s="161">
        <v>36705</v>
      </c>
      <c r="F230" s="172" t="str">
        <f t="shared" si="11"/>
        <v>1999-00</v>
      </c>
      <c r="G230" s="68"/>
      <c r="H230" s="167" t="s">
        <v>279</v>
      </c>
      <c r="I230" s="173">
        <v>150735.53351548137</v>
      </c>
      <c r="J230" s="168">
        <f>IFERROR(MIN('MP Calculations'!$E$30/I230,1),"-")</f>
        <v>0.24630200300931615</v>
      </c>
      <c r="K230" s="12"/>
      <c r="L230" s="159">
        <v>92.002769999999998</v>
      </c>
      <c r="M230" s="159" t="s">
        <v>280</v>
      </c>
      <c r="N230" s="159">
        <v>350</v>
      </c>
      <c r="O230" s="185">
        <f t="shared" si="10"/>
        <v>32200.969499999999</v>
      </c>
      <c r="P230" s="215">
        <f t="shared" si="12"/>
        <v>7931.1632866918972</v>
      </c>
      <c r="Q230" s="215" cm="1">
        <f t="array" ref="Q230">IF(P230="-",0,P230/(1+'General inputs'!$H$32)^IFERROR(INDEX('MP Calculations'!$C$40:$C$130,MATCH(F230,'MP Calculations'!$D$40:$D$130,0),0),-1))</f>
        <v>20431.225981597003</v>
      </c>
    </row>
    <row r="231" spans="3:17">
      <c r="C231" s="159"/>
      <c r="D231" s="165" t="s">
        <v>278</v>
      </c>
      <c r="E231" s="161">
        <v>36705</v>
      </c>
      <c r="F231" s="172" t="str">
        <f t="shared" si="11"/>
        <v>1999-00</v>
      </c>
      <c r="G231" s="68"/>
      <c r="H231" s="167" t="s">
        <v>279</v>
      </c>
      <c r="I231" s="173">
        <v>150735.53351548137</v>
      </c>
      <c r="J231" s="168">
        <f>IFERROR(MIN('MP Calculations'!$E$30/I231,1),"-")</f>
        <v>0.24630200300931615</v>
      </c>
      <c r="K231" s="12"/>
      <c r="L231" s="159">
        <v>58.857132999999997</v>
      </c>
      <c r="M231" s="159" t="s">
        <v>280</v>
      </c>
      <c r="N231" s="159">
        <v>350</v>
      </c>
      <c r="O231" s="185">
        <f t="shared" si="10"/>
        <v>20599.99655</v>
      </c>
      <c r="P231" s="215">
        <f t="shared" si="12"/>
        <v>5073.8204122500019</v>
      </c>
      <c r="Q231" s="215" cm="1">
        <f t="array" ref="Q231">IF(P231="-",0,P231/(1+'General inputs'!$H$32)^IFERROR(INDEX('MP Calculations'!$C$40:$C$130,MATCH(F231,'MP Calculations'!$D$40:$D$130,0),0),-1))</f>
        <v>13070.51282208036</v>
      </c>
    </row>
    <row r="232" spans="3:17">
      <c r="C232" s="159"/>
      <c r="D232" s="165" t="s">
        <v>278</v>
      </c>
      <c r="E232" s="161">
        <v>36705</v>
      </c>
      <c r="F232" s="172" t="str">
        <f t="shared" si="11"/>
        <v>1999-00</v>
      </c>
      <c r="G232" s="68"/>
      <c r="H232" s="167" t="s">
        <v>279</v>
      </c>
      <c r="I232" s="173">
        <v>150735.53351548137</v>
      </c>
      <c r="J232" s="168">
        <f>IFERROR(MIN('MP Calculations'!$E$30/I232,1),"-")</f>
        <v>0.24630200300931615</v>
      </c>
      <c r="K232" s="12"/>
      <c r="L232" s="159">
        <v>17.700057000000001</v>
      </c>
      <c r="M232" s="159" t="s">
        <v>280</v>
      </c>
      <c r="N232" s="159">
        <v>350</v>
      </c>
      <c r="O232" s="185">
        <f t="shared" si="10"/>
        <v>6195.0199500000008</v>
      </c>
      <c r="P232" s="215">
        <f t="shared" si="12"/>
        <v>1525.8458223676737</v>
      </c>
      <c r="Q232" s="215" cm="1">
        <f t="array" ref="Q232">IF(P232="-",0,P232/(1+'General inputs'!$H$32)^IFERROR(INDEX('MP Calculations'!$C$40:$C$130,MATCH(F232,'MP Calculations'!$D$40:$D$130,0),0),-1))</f>
        <v>3930.6845267174881</v>
      </c>
    </row>
    <row r="233" spans="3:17">
      <c r="C233" s="159"/>
      <c r="D233" s="165" t="s">
        <v>278</v>
      </c>
      <c r="E233" s="161">
        <v>36705</v>
      </c>
      <c r="F233" s="172" t="str">
        <f t="shared" si="11"/>
        <v>1999-00</v>
      </c>
      <c r="G233" s="68"/>
      <c r="H233" s="167" t="s">
        <v>279</v>
      </c>
      <c r="I233" s="173">
        <v>150735.53351548137</v>
      </c>
      <c r="J233" s="168">
        <f>IFERROR(MIN('MP Calculations'!$E$30/I233,1),"-")</f>
        <v>0.24630200300931615</v>
      </c>
      <c r="K233" s="12"/>
      <c r="L233" s="159">
        <v>40.361038999999998</v>
      </c>
      <c r="M233" s="159" t="s">
        <v>280</v>
      </c>
      <c r="N233" s="159">
        <v>350</v>
      </c>
      <c r="O233" s="185">
        <f t="shared" si="10"/>
        <v>14126.363649999999</v>
      </c>
      <c r="P233" s="215">
        <f t="shared" si="12"/>
        <v>3479.3516622329939</v>
      </c>
      <c r="Q233" s="215" cm="1">
        <f t="array" ref="Q233">IF(P233="-",0,P233/(1+'General inputs'!$H$32)^IFERROR(INDEX('MP Calculations'!$C$40:$C$130,MATCH(F233,'MP Calculations'!$D$40:$D$130,0),0),-1))</f>
        <v>8963.0508805446825</v>
      </c>
    </row>
    <row r="234" spans="3:17">
      <c r="C234" s="159"/>
      <c r="D234" s="165" t="s">
        <v>278</v>
      </c>
      <c r="E234" s="161">
        <v>36705</v>
      </c>
      <c r="F234" s="172" t="str">
        <f t="shared" si="11"/>
        <v>1999-00</v>
      </c>
      <c r="G234" s="68"/>
      <c r="H234" s="167" t="s">
        <v>279</v>
      </c>
      <c r="I234" s="173">
        <v>150735.53351548137</v>
      </c>
      <c r="J234" s="168">
        <f>IFERROR(MIN('MP Calculations'!$E$30/I234,1),"-")</f>
        <v>0.24630200300931615</v>
      </c>
      <c r="K234" s="12"/>
      <c r="L234" s="159">
        <v>2.5485720000000001</v>
      </c>
      <c r="M234" s="159" t="s">
        <v>280</v>
      </c>
      <c r="N234" s="159">
        <v>350</v>
      </c>
      <c r="O234" s="185">
        <f t="shared" si="10"/>
        <v>892.00020000000006</v>
      </c>
      <c r="P234" s="215">
        <f t="shared" si="12"/>
        <v>219.70143594471062</v>
      </c>
      <c r="Q234" s="215" cm="1">
        <f t="array" ref="Q234">IF(P234="-",0,P234/(1+'General inputs'!$H$32)^IFERROR(INDEX('MP Calculations'!$C$40:$C$130,MATCH(F234,'MP Calculations'!$D$40:$D$130,0),0),-1))</f>
        <v>565.96611669812376</v>
      </c>
    </row>
    <row r="235" spans="3:17">
      <c r="C235" s="159"/>
      <c r="D235" s="165" t="s">
        <v>278</v>
      </c>
      <c r="E235" s="161">
        <v>36705</v>
      </c>
      <c r="F235" s="172" t="str">
        <f t="shared" si="11"/>
        <v>1999-00</v>
      </c>
      <c r="G235" s="68"/>
      <c r="H235" s="167" t="s">
        <v>279</v>
      </c>
      <c r="I235" s="173">
        <v>150735.53351548137</v>
      </c>
      <c r="J235" s="168">
        <f>IFERROR(MIN('MP Calculations'!$E$30/I235,1),"-")</f>
        <v>0.24630200300931615</v>
      </c>
      <c r="K235" s="12"/>
      <c r="L235" s="159">
        <v>77.649272999999994</v>
      </c>
      <c r="M235" s="159" t="s">
        <v>280</v>
      </c>
      <c r="N235" s="159">
        <v>350</v>
      </c>
      <c r="O235" s="185">
        <f t="shared" si="10"/>
        <v>27177.24555</v>
      </c>
      <c r="P235" s="215">
        <f t="shared" si="12"/>
        <v>6693.8100152410243</v>
      </c>
      <c r="Q235" s="215" cm="1">
        <f t="array" ref="Q235">IF(P235="-",0,P235/(1+'General inputs'!$H$32)^IFERROR(INDEX('MP Calculations'!$C$40:$C$130,MATCH(F235,'MP Calculations'!$D$40:$D$130,0),0),-1))</f>
        <v>17243.718248588804</v>
      </c>
    </row>
    <row r="236" spans="3:17">
      <c r="C236" s="159"/>
      <c r="D236" s="165" t="s">
        <v>278</v>
      </c>
      <c r="E236" s="161">
        <v>36705</v>
      </c>
      <c r="F236" s="172" t="str">
        <f t="shared" si="11"/>
        <v>1999-00</v>
      </c>
      <c r="G236" s="68"/>
      <c r="H236" s="167" t="s">
        <v>279</v>
      </c>
      <c r="I236" s="173">
        <v>150735.53351548137</v>
      </c>
      <c r="J236" s="168">
        <f>IFERROR(MIN('MP Calculations'!$E$30/I236,1),"-")</f>
        <v>0.24630200300931615</v>
      </c>
      <c r="K236" s="12"/>
      <c r="L236" s="159">
        <v>24.354164999999998</v>
      </c>
      <c r="M236" s="159" t="s">
        <v>280</v>
      </c>
      <c r="N236" s="159">
        <v>350</v>
      </c>
      <c r="O236" s="185">
        <f t="shared" si="10"/>
        <v>8523.9577499999996</v>
      </c>
      <c r="P236" s="215">
        <f t="shared" si="12"/>
        <v>2099.4678673917838</v>
      </c>
      <c r="Q236" s="215" cm="1">
        <f t="array" ref="Q236">IF(P236="-",0,P236/(1+'General inputs'!$H$32)^IFERROR(INDEX('MP Calculations'!$C$40:$C$130,MATCH(F236,'MP Calculations'!$D$40:$D$130,0),0),-1))</f>
        <v>5408.3746468513982</v>
      </c>
    </row>
    <row r="237" spans="3:17">
      <c r="C237" s="159"/>
      <c r="D237" s="165" t="s">
        <v>278</v>
      </c>
      <c r="E237" s="161">
        <v>36705</v>
      </c>
      <c r="F237" s="172" t="str">
        <f t="shared" si="11"/>
        <v>1999-00</v>
      </c>
      <c r="G237" s="68"/>
      <c r="H237" s="167" t="s">
        <v>279</v>
      </c>
      <c r="I237" s="173">
        <v>150735.53351548137</v>
      </c>
      <c r="J237" s="168">
        <f>IFERROR(MIN('MP Calculations'!$E$30/I237,1),"-")</f>
        <v>0.24630200300931615</v>
      </c>
      <c r="K237" s="12"/>
      <c r="L237" s="159">
        <v>4.9318140000000001</v>
      </c>
      <c r="M237" s="159" t="s">
        <v>280</v>
      </c>
      <c r="N237" s="159">
        <v>350</v>
      </c>
      <c r="O237" s="185">
        <f t="shared" si="10"/>
        <v>1726.1349</v>
      </c>
      <c r="P237" s="215">
        <f t="shared" si="12"/>
        <v>425.15048333428564</v>
      </c>
      <c r="Q237" s="215" cm="1">
        <f t="array" ref="Q237">IF(P237="-",0,P237/(1+'General inputs'!$H$32)^IFERROR(INDEX('MP Calculations'!$C$40:$C$130,MATCH(F237,'MP Calculations'!$D$40:$D$130,0),0),-1))</f>
        <v>1095.2170932810375</v>
      </c>
    </row>
    <row r="238" spans="3:17">
      <c r="C238" s="159"/>
      <c r="D238" s="165" t="s">
        <v>375</v>
      </c>
      <c r="E238" s="161">
        <v>36713</v>
      </c>
      <c r="F238" s="172" t="str">
        <f t="shared" si="11"/>
        <v>2000-01</v>
      </c>
      <c r="G238" s="68"/>
      <c r="H238" s="167" t="s">
        <v>279</v>
      </c>
      <c r="I238" s="173">
        <v>150735.53351548137</v>
      </c>
      <c r="J238" s="168">
        <f>IFERROR(MIN('MP Calculations'!$E$30/I238,1),"-")</f>
        <v>0.24630200300931615</v>
      </c>
      <c r="K238" s="12"/>
      <c r="L238" s="159">
        <v>1</v>
      </c>
      <c r="M238" s="159" t="s">
        <v>284</v>
      </c>
      <c r="N238" s="159">
        <v>6863.64</v>
      </c>
      <c r="O238" s="185">
        <f t="shared" si="10"/>
        <v>6863.64</v>
      </c>
      <c r="P238" s="215">
        <f t="shared" si="12"/>
        <v>1690.5282799348629</v>
      </c>
      <c r="Q238" s="215" cm="1">
        <f t="array" ref="Q238">IF(P238="-",0,P238/(1+'General inputs'!$H$32)^IFERROR(INDEX('MP Calculations'!$C$40:$C$130,MATCH(F238,'MP Calculations'!$D$40:$D$130,0),0),-1))</f>
        <v>4179.3838236126649</v>
      </c>
    </row>
    <row r="239" spans="3:17">
      <c r="C239" s="159"/>
      <c r="D239" s="165" t="s">
        <v>374</v>
      </c>
      <c r="E239" s="161">
        <v>36713</v>
      </c>
      <c r="F239" s="172" t="str">
        <f t="shared" si="11"/>
        <v>2000-01</v>
      </c>
      <c r="G239" s="68"/>
      <c r="H239" s="167" t="s">
        <v>279</v>
      </c>
      <c r="I239" s="173">
        <v>150735.53351548137</v>
      </c>
      <c r="J239" s="168">
        <f>IFERROR(MIN('MP Calculations'!$E$30/I239,1),"-")</f>
        <v>0.24630200300931615</v>
      </c>
      <c r="K239" s="12"/>
      <c r="L239" s="159">
        <v>1</v>
      </c>
      <c r="M239" s="159" t="s">
        <v>284</v>
      </c>
      <c r="N239" s="159">
        <v>4282.8999999999996</v>
      </c>
      <c r="O239" s="185">
        <f t="shared" si="10"/>
        <v>4282.8999999999996</v>
      </c>
      <c r="P239" s="215">
        <f t="shared" si="12"/>
        <v>1054.8868486886001</v>
      </c>
      <c r="Q239" s="215" cm="1">
        <f t="array" ref="Q239">IF(P239="-",0,P239/(1+'General inputs'!$H$32)^IFERROR(INDEX('MP Calculations'!$C$40:$C$130,MATCH(F239,'MP Calculations'!$D$40:$D$130,0),0),-1))</f>
        <v>2607.9285886425687</v>
      </c>
    </row>
    <row r="240" spans="3:17">
      <c r="C240" s="159"/>
      <c r="D240" s="165" t="s">
        <v>278</v>
      </c>
      <c r="E240" s="161">
        <v>36746</v>
      </c>
      <c r="F240" s="172" t="str">
        <f t="shared" si="11"/>
        <v>2000-01</v>
      </c>
      <c r="G240" s="68"/>
      <c r="H240" s="167" t="s">
        <v>279</v>
      </c>
      <c r="I240" s="173">
        <v>150735.53351548137</v>
      </c>
      <c r="J240" s="168">
        <f>IFERROR(MIN('MP Calculations'!$E$30/I240,1),"-")</f>
        <v>0.24630200300931615</v>
      </c>
      <c r="K240" s="12"/>
      <c r="L240" s="159">
        <v>13.02318</v>
      </c>
      <c r="M240" s="159" t="s">
        <v>280</v>
      </c>
      <c r="N240" s="159">
        <v>350</v>
      </c>
      <c r="O240" s="185">
        <f t="shared" si="10"/>
        <v>4558.1130000000003</v>
      </c>
      <c r="P240" s="215">
        <f t="shared" si="12"/>
        <v>1122.6723618428032</v>
      </c>
      <c r="Q240" s="215" cm="1">
        <f t="array" ref="Q240">IF(P240="-",0,P240/(1+'General inputs'!$H$32)^IFERROR(INDEX('MP Calculations'!$C$40:$C$130,MATCH(F240,'MP Calculations'!$D$40:$D$130,0),0),-1))</f>
        <v>2775.5103324764405</v>
      </c>
    </row>
    <row r="241" spans="3:17">
      <c r="C241" s="159"/>
      <c r="D241" s="165" t="s">
        <v>278</v>
      </c>
      <c r="E241" s="161">
        <v>36748</v>
      </c>
      <c r="F241" s="172" t="str">
        <f t="shared" si="11"/>
        <v>2000-01</v>
      </c>
      <c r="G241" s="68"/>
      <c r="H241" s="167" t="s">
        <v>279</v>
      </c>
      <c r="I241" s="173">
        <v>150735.53351548137</v>
      </c>
      <c r="J241" s="168">
        <f>IFERROR(MIN('MP Calculations'!$E$30/I241,1),"-")</f>
        <v>0.24630200300931615</v>
      </c>
      <c r="K241" s="12"/>
      <c r="L241" s="159">
        <v>22.180474</v>
      </c>
      <c r="M241" s="159" t="s">
        <v>280</v>
      </c>
      <c r="N241" s="159">
        <v>350</v>
      </c>
      <c r="O241" s="185">
        <f t="shared" si="10"/>
        <v>7763.1659</v>
      </c>
      <c r="P241" s="215">
        <f t="shared" si="12"/>
        <v>1912.0833108636205</v>
      </c>
      <c r="Q241" s="215" cm="1">
        <f t="array" ref="Q241">IF(P241="-",0,P241/(1+'General inputs'!$H$32)^IFERROR(INDEX('MP Calculations'!$C$40:$C$130,MATCH(F241,'MP Calculations'!$D$40:$D$130,0),0),-1))</f>
        <v>4727.1200095694776</v>
      </c>
    </row>
    <row r="242" spans="3:17">
      <c r="C242" s="159"/>
      <c r="D242" s="165" t="s">
        <v>278</v>
      </c>
      <c r="E242" s="161">
        <v>36748</v>
      </c>
      <c r="F242" s="172" t="str">
        <f t="shared" si="11"/>
        <v>2000-01</v>
      </c>
      <c r="G242" s="68"/>
      <c r="H242" s="167" t="s">
        <v>279</v>
      </c>
      <c r="I242" s="173">
        <v>150735.53351548137</v>
      </c>
      <c r="J242" s="168">
        <f>IFERROR(MIN('MP Calculations'!$E$30/I242,1),"-")</f>
        <v>0.24630200300931615</v>
      </c>
      <c r="K242" s="12"/>
      <c r="L242" s="159">
        <v>1.1428929999999999</v>
      </c>
      <c r="M242" s="159" t="s">
        <v>280</v>
      </c>
      <c r="N242" s="159">
        <v>350</v>
      </c>
      <c r="O242" s="185">
        <f t="shared" si="10"/>
        <v>400.01254999999998</v>
      </c>
      <c r="P242" s="215">
        <f t="shared" si="12"/>
        <v>98.523892293864222</v>
      </c>
      <c r="Q242" s="215" cm="1">
        <f t="array" ref="Q242">IF(P242="-",0,P242/(1+'General inputs'!$H$32)^IFERROR(INDEX('MP Calculations'!$C$40:$C$130,MATCH(F242,'MP Calculations'!$D$40:$D$130,0),0),-1))</f>
        <v>243.57425224983422</v>
      </c>
    </row>
    <row r="243" spans="3:17">
      <c r="C243" s="159"/>
      <c r="D243" s="165" t="s">
        <v>278</v>
      </c>
      <c r="E243" s="161">
        <v>36748</v>
      </c>
      <c r="F243" s="172" t="str">
        <f t="shared" si="11"/>
        <v>2000-01</v>
      </c>
      <c r="G243" s="68"/>
      <c r="H243" s="167" t="s">
        <v>279</v>
      </c>
      <c r="I243" s="173">
        <v>150735.53351548137</v>
      </c>
      <c r="J243" s="168">
        <f>IFERROR(MIN('MP Calculations'!$E$30/I243,1),"-")</f>
        <v>0.24630200300931615</v>
      </c>
      <c r="K243" s="12"/>
      <c r="L243" s="159">
        <v>34.692250999999999</v>
      </c>
      <c r="M243" s="159" t="s">
        <v>280</v>
      </c>
      <c r="N243" s="159">
        <v>350</v>
      </c>
      <c r="O243" s="185">
        <f t="shared" si="10"/>
        <v>12142.287849999999</v>
      </c>
      <c r="P243" s="215">
        <f t="shared" si="12"/>
        <v>2990.6698185706828</v>
      </c>
      <c r="Q243" s="215" cm="1">
        <f t="array" ref="Q243">IF(P243="-",0,P243/(1+'General inputs'!$H$32)^IFERROR(INDEX('MP Calculations'!$C$40:$C$130,MATCH(F243,'MP Calculations'!$D$40:$D$130,0),0),-1))</f>
        <v>7393.6397337183471</v>
      </c>
    </row>
    <row r="244" spans="3:17">
      <c r="C244" s="159"/>
      <c r="D244" s="165" t="s">
        <v>278</v>
      </c>
      <c r="E244" s="161">
        <v>36748</v>
      </c>
      <c r="F244" s="172" t="str">
        <f t="shared" si="11"/>
        <v>2000-01</v>
      </c>
      <c r="G244" s="68"/>
      <c r="H244" s="167" t="s">
        <v>279</v>
      </c>
      <c r="I244" s="173">
        <v>150735.53351548137</v>
      </c>
      <c r="J244" s="168">
        <f>IFERROR(MIN('MP Calculations'!$E$30/I244,1),"-")</f>
        <v>0.24630200300931615</v>
      </c>
      <c r="K244" s="12"/>
      <c r="L244" s="159">
        <v>5.7818399999999999</v>
      </c>
      <c r="M244" s="159" t="s">
        <v>280</v>
      </c>
      <c r="N244" s="159">
        <v>350</v>
      </c>
      <c r="O244" s="185">
        <f t="shared" si="10"/>
        <v>2023.644</v>
      </c>
      <c r="P244" s="215">
        <f t="shared" si="12"/>
        <v>498.42757057778459</v>
      </c>
      <c r="Q244" s="215" cm="1">
        <f t="array" ref="Q244">IF(P244="-",0,P244/(1+'General inputs'!$H$32)^IFERROR(INDEX('MP Calculations'!$C$40:$C$130,MATCH(F244,'MP Calculations'!$D$40:$D$130,0),0),-1))</f>
        <v>1232.2302740748098</v>
      </c>
    </row>
    <row r="245" spans="3:17">
      <c r="C245" s="159"/>
      <c r="D245" s="165" t="s">
        <v>278</v>
      </c>
      <c r="E245" s="161">
        <v>36748</v>
      </c>
      <c r="F245" s="172" t="str">
        <f t="shared" si="11"/>
        <v>2000-01</v>
      </c>
      <c r="G245" s="68"/>
      <c r="H245" s="167" t="s">
        <v>279</v>
      </c>
      <c r="I245" s="173">
        <v>150735.53351548137</v>
      </c>
      <c r="J245" s="168">
        <f>IFERROR(MIN('MP Calculations'!$E$30/I245,1),"-")</f>
        <v>0.24630200300931615</v>
      </c>
      <c r="K245" s="12"/>
      <c r="L245" s="159">
        <v>11.897205</v>
      </c>
      <c r="M245" s="159" t="s">
        <v>280</v>
      </c>
      <c r="N245" s="159">
        <v>350</v>
      </c>
      <c r="O245" s="185">
        <f t="shared" si="10"/>
        <v>4164.0217499999999</v>
      </c>
      <c r="P245" s="215">
        <f t="shared" si="12"/>
        <v>1025.6068975993578</v>
      </c>
      <c r="Q245" s="215" cm="1">
        <f t="array" ref="Q245">IF(P245="-",0,P245/(1+'General inputs'!$H$32)^IFERROR(INDEX('MP Calculations'!$C$40:$C$130,MATCH(F245,'MP Calculations'!$D$40:$D$130,0),0),-1))</f>
        <v>2535.5416576512312</v>
      </c>
    </row>
    <row r="246" spans="3:17">
      <c r="C246" s="159"/>
      <c r="D246" s="165" t="s">
        <v>278</v>
      </c>
      <c r="E246" s="161">
        <v>36748</v>
      </c>
      <c r="F246" s="172" t="str">
        <f t="shared" si="11"/>
        <v>2000-01</v>
      </c>
      <c r="G246" s="68"/>
      <c r="H246" s="167" t="s">
        <v>279</v>
      </c>
      <c r="I246" s="173">
        <v>150735.53351548137</v>
      </c>
      <c r="J246" s="168">
        <f>IFERROR(MIN('MP Calculations'!$E$30/I246,1),"-")</f>
        <v>0.24630200300931615</v>
      </c>
      <c r="K246" s="12"/>
      <c r="L246" s="159">
        <v>23.295280000000002</v>
      </c>
      <c r="M246" s="159" t="s">
        <v>280</v>
      </c>
      <c r="N246" s="159">
        <v>350</v>
      </c>
      <c r="O246" s="185">
        <f t="shared" si="10"/>
        <v>8153.3480000000009</v>
      </c>
      <c r="P246" s="215">
        <f t="shared" si="12"/>
        <v>2008.1859436320021</v>
      </c>
      <c r="Q246" s="215" cm="1">
        <f t="array" ref="Q246">IF(P246="-",0,P246/(1+'General inputs'!$H$32)^IFERROR(INDEX('MP Calculations'!$C$40:$C$130,MATCH(F246,'MP Calculations'!$D$40:$D$130,0),0),-1))</f>
        <v>4964.7083383575882</v>
      </c>
    </row>
    <row r="247" spans="3:17">
      <c r="C247" s="159"/>
      <c r="D247" s="165" t="s">
        <v>278</v>
      </c>
      <c r="E247" s="161">
        <v>36748</v>
      </c>
      <c r="F247" s="172" t="str">
        <f t="shared" si="11"/>
        <v>2000-01</v>
      </c>
      <c r="G247" s="68"/>
      <c r="H247" s="167" t="s">
        <v>279</v>
      </c>
      <c r="I247" s="173">
        <v>150735.53351548137</v>
      </c>
      <c r="J247" s="168">
        <f>IFERROR(MIN('MP Calculations'!$E$30/I247,1),"-")</f>
        <v>0.24630200300931615</v>
      </c>
      <c r="K247" s="12"/>
      <c r="L247" s="159">
        <v>26.119958</v>
      </c>
      <c r="M247" s="159" t="s">
        <v>280</v>
      </c>
      <c r="N247" s="159">
        <v>350</v>
      </c>
      <c r="O247" s="185">
        <f t="shared" si="10"/>
        <v>9141.9853000000003</v>
      </c>
      <c r="P247" s="215">
        <f t="shared" si="12"/>
        <v>2251.6892908717241</v>
      </c>
      <c r="Q247" s="215" cm="1">
        <f t="array" ref="Q247">IF(P247="-",0,P247/(1+'General inputs'!$H$32)^IFERROR(INDEX('MP Calculations'!$C$40:$C$130,MATCH(F247,'MP Calculations'!$D$40:$D$130,0),0),-1))</f>
        <v>5566.7059284176876</v>
      </c>
    </row>
    <row r="248" spans="3:17">
      <c r="C248" s="159"/>
      <c r="D248" s="165" t="s">
        <v>278</v>
      </c>
      <c r="E248" s="161">
        <v>36748</v>
      </c>
      <c r="F248" s="172" t="str">
        <f t="shared" si="11"/>
        <v>2000-01</v>
      </c>
      <c r="G248" s="68"/>
      <c r="H248" s="167" t="s">
        <v>279</v>
      </c>
      <c r="I248" s="173">
        <v>150735.53351548137</v>
      </c>
      <c r="J248" s="168">
        <f>IFERROR(MIN('MP Calculations'!$E$30/I248,1),"-")</f>
        <v>0.24630200300931615</v>
      </c>
      <c r="K248" s="12"/>
      <c r="L248" s="159">
        <v>0.49919599999999997</v>
      </c>
      <c r="M248" s="159" t="s">
        <v>280</v>
      </c>
      <c r="N248" s="159">
        <v>350</v>
      </c>
      <c r="O248" s="185">
        <f t="shared" si="10"/>
        <v>174.71859999999998</v>
      </c>
      <c r="P248" s="215">
        <f t="shared" si="12"/>
        <v>43.033541142983502</v>
      </c>
      <c r="Q248" s="215" cm="1">
        <f t="array" ref="Q248">IF(P248="-",0,P248/(1+'General inputs'!$H$32)^IFERROR(INDEX('MP Calculations'!$C$40:$C$130,MATCH(F248,'MP Calculations'!$D$40:$D$130,0),0),-1))</f>
        <v>106.3890429166232</v>
      </c>
    </row>
    <row r="249" spans="3:17">
      <c r="C249" s="159"/>
      <c r="D249" s="165" t="s">
        <v>278</v>
      </c>
      <c r="E249" s="161">
        <v>36748</v>
      </c>
      <c r="F249" s="172" t="str">
        <f t="shared" si="11"/>
        <v>2000-01</v>
      </c>
      <c r="G249" s="68"/>
      <c r="H249" s="167" t="s">
        <v>279</v>
      </c>
      <c r="I249" s="173">
        <v>150735.53351548137</v>
      </c>
      <c r="J249" s="168">
        <f>IFERROR(MIN('MP Calculations'!$E$30/I249,1),"-")</f>
        <v>0.24630200300931615</v>
      </c>
      <c r="K249" s="12"/>
      <c r="L249" s="159">
        <v>0.799956</v>
      </c>
      <c r="M249" s="159" t="s">
        <v>280</v>
      </c>
      <c r="N249" s="159">
        <v>350</v>
      </c>
      <c r="O249" s="185">
        <f t="shared" si="10"/>
        <v>279.9846</v>
      </c>
      <c r="P249" s="215">
        <f t="shared" si="12"/>
        <v>68.96076779176218</v>
      </c>
      <c r="Q249" s="215" cm="1">
        <f t="array" ref="Q249">IF(P249="-",0,P249/(1+'General inputs'!$H$32)^IFERROR(INDEX('MP Calculations'!$C$40:$C$130,MATCH(F249,'MP Calculations'!$D$40:$D$130,0),0),-1))</f>
        <v>170.48724992870584</v>
      </c>
    </row>
    <row r="250" spans="3:17">
      <c r="C250" s="159"/>
      <c r="D250" s="165" t="s">
        <v>278</v>
      </c>
      <c r="E250" s="161">
        <v>36748</v>
      </c>
      <c r="F250" s="172" t="str">
        <f t="shared" si="11"/>
        <v>2000-01</v>
      </c>
      <c r="G250" s="68"/>
      <c r="H250" s="167" t="s">
        <v>279</v>
      </c>
      <c r="I250" s="173">
        <v>150735.53351548137</v>
      </c>
      <c r="J250" s="168">
        <f>IFERROR(MIN('MP Calculations'!$E$30/I250,1),"-")</f>
        <v>0.24630200300931615</v>
      </c>
      <c r="K250" s="12"/>
      <c r="L250" s="159">
        <v>0.70003599999999999</v>
      </c>
      <c r="M250" s="159" t="s">
        <v>280</v>
      </c>
      <c r="N250" s="159">
        <v>350</v>
      </c>
      <c r="O250" s="185">
        <f t="shared" si="10"/>
        <v>245.01259999999999</v>
      </c>
      <c r="P250" s="215">
        <f t="shared" si="12"/>
        <v>60.347094142520369</v>
      </c>
      <c r="Q250" s="215" cm="1">
        <f t="array" ref="Q250">IF(P250="-",0,P250/(1+'General inputs'!$H$32)^IFERROR(INDEX('MP Calculations'!$C$40:$C$130,MATCH(F250,'MP Calculations'!$D$40:$D$130,0),0),-1))</f>
        <v>149.1922211860296</v>
      </c>
    </row>
    <row r="251" spans="3:17">
      <c r="C251" s="159"/>
      <c r="D251" s="165" t="s">
        <v>278</v>
      </c>
      <c r="E251" s="161">
        <v>36748</v>
      </c>
      <c r="F251" s="172" t="str">
        <f t="shared" si="11"/>
        <v>2000-01</v>
      </c>
      <c r="G251" s="68"/>
      <c r="H251" s="167" t="s">
        <v>279</v>
      </c>
      <c r="I251" s="173">
        <v>150735.53351548137</v>
      </c>
      <c r="J251" s="168">
        <f>IFERROR(MIN('MP Calculations'!$E$30/I251,1),"-")</f>
        <v>0.24630200300931615</v>
      </c>
      <c r="K251" s="12"/>
      <c r="L251" s="159">
        <v>11.55237</v>
      </c>
      <c r="M251" s="159" t="s">
        <v>280</v>
      </c>
      <c r="N251" s="159">
        <v>350</v>
      </c>
      <c r="O251" s="185">
        <f t="shared" si="10"/>
        <v>4043.3294999999998</v>
      </c>
      <c r="P251" s="215">
        <f t="shared" si="12"/>
        <v>995.88015467665673</v>
      </c>
      <c r="Q251" s="215" cm="1">
        <f t="array" ref="Q251">IF(P251="-",0,P251/(1+'General inputs'!$H$32)^IFERROR(INDEX('MP Calculations'!$C$40:$C$130,MATCH(F251,'MP Calculations'!$D$40:$D$130,0),0),-1))</f>
        <v>2462.0501520819685</v>
      </c>
    </row>
    <row r="252" spans="3:17">
      <c r="C252" s="159"/>
      <c r="D252" s="165" t="s">
        <v>278</v>
      </c>
      <c r="E252" s="161">
        <v>36748</v>
      </c>
      <c r="F252" s="172" t="str">
        <f t="shared" si="11"/>
        <v>2000-01</v>
      </c>
      <c r="G252" s="68"/>
      <c r="H252" s="167" t="s">
        <v>279</v>
      </c>
      <c r="I252" s="173">
        <v>150735.53351548137</v>
      </c>
      <c r="J252" s="168">
        <f>IFERROR(MIN('MP Calculations'!$E$30/I252,1),"-")</f>
        <v>0.24630200300931615</v>
      </c>
      <c r="K252" s="12"/>
      <c r="L252" s="159">
        <v>5.943657</v>
      </c>
      <c r="M252" s="159" t="s">
        <v>280</v>
      </c>
      <c r="N252" s="159">
        <v>350</v>
      </c>
      <c r="O252" s="185">
        <f t="shared" si="10"/>
        <v>2080.2799500000001</v>
      </c>
      <c r="P252" s="215">
        <f t="shared" si="12"/>
        <v>512.37711850512005</v>
      </c>
      <c r="Q252" s="215" cm="1">
        <f t="array" ref="Q252">IF(P252="-",0,P252/(1+'General inputs'!$H$32)^IFERROR(INDEX('MP Calculations'!$C$40:$C$130,MATCH(F252,'MP Calculations'!$D$40:$D$130,0),0),-1))</f>
        <v>1266.7168399880768</v>
      </c>
    </row>
    <row r="253" spans="3:17">
      <c r="C253" s="159"/>
      <c r="D253" s="165" t="s">
        <v>278</v>
      </c>
      <c r="E253" s="161">
        <v>36748</v>
      </c>
      <c r="F253" s="172" t="str">
        <f t="shared" si="11"/>
        <v>2000-01</v>
      </c>
      <c r="G253" s="68"/>
      <c r="H253" s="167" t="s">
        <v>279</v>
      </c>
      <c r="I253" s="173">
        <v>150735.53351548137</v>
      </c>
      <c r="J253" s="168">
        <f>IFERROR(MIN('MP Calculations'!$E$30/I253,1),"-")</f>
        <v>0.24630200300931615</v>
      </c>
      <c r="K253" s="12"/>
      <c r="L253" s="159">
        <v>10.672428999999999</v>
      </c>
      <c r="M253" s="159" t="s">
        <v>280</v>
      </c>
      <c r="N253" s="159">
        <v>350</v>
      </c>
      <c r="O253" s="185">
        <f t="shared" si="10"/>
        <v>3735.3501499999998</v>
      </c>
      <c r="P253" s="215">
        <f t="shared" si="12"/>
        <v>920.02422388614946</v>
      </c>
      <c r="Q253" s="215" cm="1">
        <f t="array" ref="Q253">IF(P253="-",0,P253/(1+'General inputs'!$H$32)^IFERROR(INDEX('MP Calculations'!$C$40:$C$130,MATCH(F253,'MP Calculations'!$D$40:$D$130,0),0),-1))</f>
        <v>2274.5164362407031</v>
      </c>
    </row>
    <row r="254" spans="3:17">
      <c r="C254" s="159"/>
      <c r="D254" s="165" t="s">
        <v>278</v>
      </c>
      <c r="E254" s="161">
        <v>36749</v>
      </c>
      <c r="F254" s="172" t="str">
        <f t="shared" si="11"/>
        <v>2000-01</v>
      </c>
      <c r="G254" s="68"/>
      <c r="H254" s="167" t="s">
        <v>279</v>
      </c>
      <c r="I254" s="173">
        <v>150735.53351548137</v>
      </c>
      <c r="J254" s="168">
        <f>IFERROR(MIN('MP Calculations'!$E$30/I254,1),"-")</f>
        <v>0.24630200300931615</v>
      </c>
      <c r="K254" s="12"/>
      <c r="L254" s="159">
        <v>10.998926000000001</v>
      </c>
      <c r="M254" s="159" t="s">
        <v>280</v>
      </c>
      <c r="N254" s="159">
        <v>350</v>
      </c>
      <c r="O254" s="185">
        <f t="shared" si="10"/>
        <v>3849.6241000000005</v>
      </c>
      <c r="P254" s="215">
        <f t="shared" si="12"/>
        <v>948.17012666293613</v>
      </c>
      <c r="Q254" s="215" cm="1">
        <f t="array" ref="Q254">IF(P254="-",0,P254/(1+'General inputs'!$H$32)^IFERROR(INDEX('MP Calculations'!$C$40:$C$130,MATCH(F254,'MP Calculations'!$D$40:$D$130,0),0),-1))</f>
        <v>2344.0997328719841</v>
      </c>
    </row>
    <row r="255" spans="3:17">
      <c r="C255" s="159"/>
      <c r="D255" s="165" t="s">
        <v>289</v>
      </c>
      <c r="E255" s="161">
        <v>36751</v>
      </c>
      <c r="F255" s="172" t="str">
        <f t="shared" si="11"/>
        <v>2000-01</v>
      </c>
      <c r="G255" s="68"/>
      <c r="H255" s="167" t="s">
        <v>279</v>
      </c>
      <c r="I255" s="173">
        <v>150735.53351548137</v>
      </c>
      <c r="J255" s="168">
        <f>IFERROR(MIN('MP Calculations'!$E$30/I255,1),"-")</f>
        <v>0.24630200300931615</v>
      </c>
      <c r="K255" s="12"/>
      <c r="L255" s="159">
        <v>10.998367</v>
      </c>
      <c r="M255" s="159" t="s">
        <v>280</v>
      </c>
      <c r="N255" s="159">
        <v>726</v>
      </c>
      <c r="O255" s="185">
        <f t="shared" si="10"/>
        <v>7984.8144419999999</v>
      </c>
      <c r="P255" s="215">
        <f t="shared" si="12"/>
        <v>1966.675790722315</v>
      </c>
      <c r="Q255" s="215" cm="1">
        <f t="array" ref="Q255">IF(P255="-",0,P255/(1+'General inputs'!$H$32)^IFERROR(INDEX('MP Calculations'!$C$40:$C$130,MATCH(F255,'MP Calculations'!$D$40:$D$130,0),0),-1))</f>
        <v>4862.0854697279556</v>
      </c>
    </row>
    <row r="256" spans="3:17">
      <c r="C256" s="159"/>
      <c r="D256" s="165" t="s">
        <v>289</v>
      </c>
      <c r="E256" s="161">
        <v>36751</v>
      </c>
      <c r="F256" s="172" t="str">
        <f t="shared" si="11"/>
        <v>2000-01</v>
      </c>
      <c r="G256" s="68"/>
      <c r="H256" s="167" t="s">
        <v>279</v>
      </c>
      <c r="I256" s="173">
        <v>150735.53351548137</v>
      </c>
      <c r="J256" s="168">
        <f>IFERROR(MIN('MP Calculations'!$E$30/I256,1),"-")</f>
        <v>0.24630200300931615</v>
      </c>
      <c r="K256" s="12"/>
      <c r="L256" s="159">
        <v>10.995315</v>
      </c>
      <c r="M256" s="159" t="s">
        <v>280</v>
      </c>
      <c r="N256" s="159">
        <v>726</v>
      </c>
      <c r="O256" s="185">
        <f t="shared" si="10"/>
        <v>7982.5986899999998</v>
      </c>
      <c r="P256" s="215">
        <f t="shared" si="12"/>
        <v>1966.1300465665431</v>
      </c>
      <c r="Q256" s="215" cm="1">
        <f t="array" ref="Q256">IF(P256="-",0,P256/(1+'General inputs'!$H$32)^IFERROR(INDEX('MP Calculations'!$C$40:$C$130,MATCH(F256,'MP Calculations'!$D$40:$D$130,0),0),-1))</f>
        <v>4860.7362617179288</v>
      </c>
    </row>
    <row r="257" spans="3:17">
      <c r="C257" s="159"/>
      <c r="D257" s="165" t="s">
        <v>281</v>
      </c>
      <c r="E257" s="161">
        <v>36822</v>
      </c>
      <c r="F257" s="172" t="str">
        <f t="shared" si="11"/>
        <v>2000-01</v>
      </c>
      <c r="G257" s="68"/>
      <c r="H257" s="167" t="s">
        <v>279</v>
      </c>
      <c r="I257" s="173">
        <v>150735.53351548137</v>
      </c>
      <c r="J257" s="168">
        <f>IFERROR(MIN('MP Calculations'!$E$30/I257,1),"-")</f>
        <v>0.24630200300931615</v>
      </c>
      <c r="K257" s="12"/>
      <c r="L257" s="159">
        <v>4.7492419999999997</v>
      </c>
      <c r="M257" s="159" t="s">
        <v>280</v>
      </c>
      <c r="N257" s="159">
        <v>940</v>
      </c>
      <c r="O257" s="185">
        <f t="shared" ref="O257:O320" si="13">IF(N257="","-",L257*N257)</f>
        <v>4464.28748</v>
      </c>
      <c r="P257" s="215">
        <f t="shared" si="12"/>
        <v>1099.5629483334124</v>
      </c>
      <c r="Q257" s="215" cm="1">
        <f t="array" ref="Q257">IF(P257="-",0,P257/(1+'General inputs'!$H$32)^IFERROR(INDEX('MP Calculations'!$C$40:$C$130,MATCH(F257,'MP Calculations'!$D$40:$D$130,0),0),-1))</f>
        <v>2718.3784228002264</v>
      </c>
    </row>
    <row r="258" spans="3:17">
      <c r="C258" s="159"/>
      <c r="D258" s="165" t="s">
        <v>281</v>
      </c>
      <c r="E258" s="161">
        <v>36822</v>
      </c>
      <c r="F258" s="172" t="str">
        <f t="shared" si="11"/>
        <v>2000-01</v>
      </c>
      <c r="G258" s="68"/>
      <c r="H258" s="167" t="s">
        <v>279</v>
      </c>
      <c r="I258" s="173">
        <v>150735.53351548137</v>
      </c>
      <c r="J258" s="168">
        <f>IFERROR(MIN('MP Calculations'!$E$30/I258,1),"-")</f>
        <v>0.24630200300931615</v>
      </c>
      <c r="K258" s="12"/>
      <c r="L258" s="159">
        <v>6.9844249999999999</v>
      </c>
      <c r="M258" s="159" t="s">
        <v>280</v>
      </c>
      <c r="N258" s="159">
        <v>940</v>
      </c>
      <c r="O258" s="185">
        <f t="shared" si="13"/>
        <v>6565.3594999999996</v>
      </c>
      <c r="P258" s="215">
        <f t="shared" si="12"/>
        <v>1617.0611953262423</v>
      </c>
      <c r="Q258" s="215" cm="1">
        <f t="array" ref="Q258">IF(P258="-",0,P258/(1+'General inputs'!$H$32)^IFERROR(INDEX('MP Calculations'!$C$40:$C$130,MATCH(F258,'MP Calculations'!$D$40:$D$130,0),0),-1))</f>
        <v>3997.7558978183197</v>
      </c>
    </row>
    <row r="259" spans="3:17">
      <c r="C259" s="159"/>
      <c r="D259" s="165" t="s">
        <v>281</v>
      </c>
      <c r="E259" s="161">
        <v>36822</v>
      </c>
      <c r="F259" s="172" t="str">
        <f t="shared" si="11"/>
        <v>2000-01</v>
      </c>
      <c r="G259" s="68"/>
      <c r="H259" s="167" t="s">
        <v>279</v>
      </c>
      <c r="I259" s="173">
        <v>150735.53351548137</v>
      </c>
      <c r="J259" s="168">
        <f>IFERROR(MIN('MP Calculations'!$E$30/I259,1),"-")</f>
        <v>0.24630200300931615</v>
      </c>
      <c r="K259" s="12"/>
      <c r="L259" s="159">
        <v>4.2218580000000001</v>
      </c>
      <c r="M259" s="159" t="s">
        <v>280</v>
      </c>
      <c r="N259" s="159">
        <v>940</v>
      </c>
      <c r="O259" s="185">
        <f t="shared" si="13"/>
        <v>3968.5465200000003</v>
      </c>
      <c r="P259" s="215">
        <f t="shared" si="12"/>
        <v>977.46095691165124</v>
      </c>
      <c r="Q259" s="215" cm="1">
        <f t="array" ref="Q259">IF(P259="-",0,P259/(1+'General inputs'!$H$32)^IFERROR(INDEX('MP Calculations'!$C$40:$C$130,MATCH(F259,'MP Calculations'!$D$40:$D$130,0),0),-1))</f>
        <v>2416.513559706269</v>
      </c>
    </row>
    <row r="260" spans="3:17">
      <c r="C260" s="159"/>
      <c r="D260" s="165" t="s">
        <v>291</v>
      </c>
      <c r="E260" s="161">
        <v>36822</v>
      </c>
      <c r="F260" s="172" t="str">
        <f t="shared" si="11"/>
        <v>2000-01</v>
      </c>
      <c r="G260" s="68"/>
      <c r="H260" s="167" t="s">
        <v>279</v>
      </c>
      <c r="I260" s="173">
        <v>150735.53351548137</v>
      </c>
      <c r="J260" s="168">
        <f>IFERROR(MIN('MP Calculations'!$E$30/I260,1),"-")</f>
        <v>0.24630200300931615</v>
      </c>
      <c r="K260" s="12"/>
      <c r="L260" s="159">
        <v>21.206095999999999</v>
      </c>
      <c r="M260" s="159" t="s">
        <v>280</v>
      </c>
      <c r="N260" s="159">
        <v>589</v>
      </c>
      <c r="O260" s="185">
        <f t="shared" si="13"/>
        <v>12490.390544</v>
      </c>
      <c r="P260" s="215">
        <f t="shared" si="12"/>
        <v>3076.4082093558218</v>
      </c>
      <c r="Q260" s="215" cm="1">
        <f t="array" ref="Q260">IF(P260="-",0,P260/(1+'General inputs'!$H$32)^IFERROR(INDEX('MP Calculations'!$C$40:$C$130,MATCH(F260,'MP Calculations'!$D$40:$D$130,0),0),-1))</f>
        <v>7605.6052167943226</v>
      </c>
    </row>
    <row r="261" spans="3:17">
      <c r="C261" s="159"/>
      <c r="D261" s="165" t="s">
        <v>291</v>
      </c>
      <c r="E261" s="161">
        <v>36822</v>
      </c>
      <c r="F261" s="172" t="str">
        <f t="shared" si="11"/>
        <v>2000-01</v>
      </c>
      <c r="G261" s="68"/>
      <c r="H261" s="167" t="s">
        <v>279</v>
      </c>
      <c r="I261" s="173">
        <v>150735.53351548137</v>
      </c>
      <c r="J261" s="168">
        <f>IFERROR(MIN('MP Calculations'!$E$30/I261,1),"-")</f>
        <v>0.24630200300931615</v>
      </c>
      <c r="K261" s="12"/>
      <c r="L261" s="159">
        <v>0.51589499999999999</v>
      </c>
      <c r="M261" s="159" t="s">
        <v>280</v>
      </c>
      <c r="N261" s="159">
        <v>589</v>
      </c>
      <c r="O261" s="185">
        <f t="shared" si="13"/>
        <v>303.86215499999997</v>
      </c>
      <c r="P261" s="215">
        <f t="shared" si="12"/>
        <v>74.841857415227281</v>
      </c>
      <c r="Q261" s="215" cm="1">
        <f t="array" ref="Q261">IF(P261="-",0,P261/(1+'General inputs'!$H$32)^IFERROR(INDEX('MP Calculations'!$C$40:$C$130,MATCH(F261,'MP Calculations'!$D$40:$D$130,0),0),-1))</f>
        <v>185.02668776554191</v>
      </c>
    </row>
    <row r="262" spans="3:17">
      <c r="C262" s="159"/>
      <c r="D262" s="165" t="s">
        <v>282</v>
      </c>
      <c r="E262" s="161">
        <v>36861</v>
      </c>
      <c r="F262" s="172" t="str">
        <f t="shared" si="11"/>
        <v>2000-01</v>
      </c>
      <c r="G262" s="68"/>
      <c r="H262" s="167" t="s">
        <v>279</v>
      </c>
      <c r="I262" s="173">
        <v>150735.53351548137</v>
      </c>
      <c r="J262" s="168">
        <f>IFERROR(MIN('MP Calculations'!$E$30/I262,1),"-")</f>
        <v>0.24630200300931615</v>
      </c>
      <c r="K262" s="12"/>
      <c r="L262" s="159">
        <v>84.662559000000002</v>
      </c>
      <c r="M262" s="159" t="s">
        <v>280</v>
      </c>
      <c r="N262" s="159">
        <v>511</v>
      </c>
      <c r="O262" s="185">
        <f t="shared" si="13"/>
        <v>43262.567649000004</v>
      </c>
      <c r="P262" s="215">
        <f t="shared" si="12"/>
        <v>10655.657067274742</v>
      </c>
      <c r="Q262" s="215" cm="1">
        <f t="array" ref="Q262">IF(P262="-",0,P262/(1+'General inputs'!$H$32)^IFERROR(INDEX('MP Calculations'!$C$40:$C$130,MATCH(F262,'MP Calculations'!$D$40:$D$130,0),0),-1))</f>
        <v>26343.292392983782</v>
      </c>
    </row>
    <row r="263" spans="3:17">
      <c r="C263" s="159"/>
      <c r="D263" s="165" t="s">
        <v>282</v>
      </c>
      <c r="E263" s="161">
        <v>36861</v>
      </c>
      <c r="F263" s="172" t="str">
        <f t="shared" si="11"/>
        <v>2000-01</v>
      </c>
      <c r="G263" s="68"/>
      <c r="H263" s="167" t="s">
        <v>279</v>
      </c>
      <c r="I263" s="173">
        <v>150735.53351548137</v>
      </c>
      <c r="J263" s="168">
        <f>IFERROR(MIN('MP Calculations'!$E$30/I263,1),"-")</f>
        <v>0.24630200300931615</v>
      </c>
      <c r="K263" s="12"/>
      <c r="L263" s="159">
        <v>2.5030420000000002</v>
      </c>
      <c r="M263" s="159" t="s">
        <v>280</v>
      </c>
      <c r="N263" s="159">
        <v>511</v>
      </c>
      <c r="O263" s="185">
        <f t="shared" si="13"/>
        <v>1279.0544620000001</v>
      </c>
      <c r="P263" s="215">
        <f t="shared" si="12"/>
        <v>315.03367594860327</v>
      </c>
      <c r="Q263" s="215" cm="1">
        <f t="array" ref="Q263">IF(P263="-",0,P263/(1+'General inputs'!$H$32)^IFERROR(INDEX('MP Calculations'!$C$40:$C$130,MATCH(F263,'MP Calculations'!$D$40:$D$130,0),0),-1))</f>
        <v>778.83739939775398</v>
      </c>
    </row>
    <row r="264" spans="3:17">
      <c r="C264" s="159"/>
      <c r="D264" s="165" t="s">
        <v>282</v>
      </c>
      <c r="E264" s="161">
        <v>36861</v>
      </c>
      <c r="F264" s="172" t="str">
        <f t="shared" si="11"/>
        <v>2000-01</v>
      </c>
      <c r="G264" s="68"/>
      <c r="H264" s="167" t="s">
        <v>279</v>
      </c>
      <c r="I264" s="173">
        <v>150735.53351548137</v>
      </c>
      <c r="J264" s="168">
        <f>IFERROR(MIN('MP Calculations'!$E$30/I264,1),"-")</f>
        <v>0.24630200300931615</v>
      </c>
      <c r="K264" s="12"/>
      <c r="L264" s="159">
        <v>20.695312999999999</v>
      </c>
      <c r="M264" s="159" t="s">
        <v>280</v>
      </c>
      <c r="N264" s="159">
        <v>511</v>
      </c>
      <c r="O264" s="185">
        <f t="shared" si="13"/>
        <v>10575.304942999999</v>
      </c>
      <c r="P264" s="215">
        <f t="shared" si="12"/>
        <v>2604.7187898952216</v>
      </c>
      <c r="Q264" s="215" cm="1">
        <f t="array" ref="Q264">IF(P264="-",0,P264/(1+'General inputs'!$H$32)^IFERROR(INDEX('MP Calculations'!$C$40:$C$130,MATCH(F264,'MP Calculations'!$D$40:$D$130,0),0),-1))</f>
        <v>6439.4779458924486</v>
      </c>
    </row>
    <row r="265" spans="3:17">
      <c r="C265" s="159"/>
      <c r="D265" s="165" t="s">
        <v>282</v>
      </c>
      <c r="E265" s="161">
        <v>36861</v>
      </c>
      <c r="F265" s="172" t="str">
        <f t="shared" si="11"/>
        <v>2000-01</v>
      </c>
      <c r="G265" s="68"/>
      <c r="H265" s="167" t="s">
        <v>279</v>
      </c>
      <c r="I265" s="173">
        <v>150735.53351548137</v>
      </c>
      <c r="J265" s="168">
        <f>IFERROR(MIN('MP Calculations'!$E$30/I265,1),"-")</f>
        <v>0.24630200300931615</v>
      </c>
      <c r="K265" s="12"/>
      <c r="L265" s="159">
        <v>20.601237999999999</v>
      </c>
      <c r="M265" s="159" t="s">
        <v>280</v>
      </c>
      <c r="N265" s="159">
        <v>511</v>
      </c>
      <c r="O265" s="185">
        <f t="shared" si="13"/>
        <v>10527.232618</v>
      </c>
      <c r="P265" s="215">
        <f t="shared" si="12"/>
        <v>2592.8784799584073</v>
      </c>
      <c r="Q265" s="215" cm="1">
        <f t="array" ref="Q265">IF(P265="-",0,P265/(1+'General inputs'!$H$32)^IFERROR(INDEX('MP Calculations'!$C$40:$C$130,MATCH(F265,'MP Calculations'!$D$40:$D$130,0),0),-1))</f>
        <v>6410.2059127630246</v>
      </c>
    </row>
    <row r="266" spans="3:17">
      <c r="C266" s="159"/>
      <c r="D266" s="165" t="s">
        <v>278</v>
      </c>
      <c r="E266" s="161">
        <v>36861</v>
      </c>
      <c r="F266" s="172" t="str">
        <f t="shared" si="11"/>
        <v>2000-01</v>
      </c>
      <c r="G266" s="68"/>
      <c r="H266" s="167" t="s">
        <v>279</v>
      </c>
      <c r="I266" s="173">
        <v>150735.53351548137</v>
      </c>
      <c r="J266" s="168">
        <f>IFERROR(MIN('MP Calculations'!$E$30/I266,1),"-")</f>
        <v>0.24630200300931615</v>
      </c>
      <c r="K266" s="12"/>
      <c r="L266" s="159">
        <v>1.4989790000000001</v>
      </c>
      <c r="M266" s="159" t="s">
        <v>280</v>
      </c>
      <c r="N266" s="159">
        <v>350</v>
      </c>
      <c r="O266" s="185">
        <f t="shared" si="13"/>
        <v>524.64265</v>
      </c>
      <c r="P266" s="215">
        <f t="shared" si="12"/>
        <v>129.2205355591156</v>
      </c>
      <c r="Q266" s="215" cm="1">
        <f t="array" ref="Q266">IF(P266="-",0,P266/(1+'General inputs'!$H$32)^IFERROR(INDEX('MP Calculations'!$C$40:$C$130,MATCH(F266,'MP Calculations'!$D$40:$D$130,0),0),-1))</f>
        <v>319.46357976048876</v>
      </c>
    </row>
    <row r="267" spans="3:17">
      <c r="C267" s="159"/>
      <c r="D267" s="165" t="s">
        <v>282</v>
      </c>
      <c r="E267" s="161">
        <v>36861</v>
      </c>
      <c r="F267" s="172" t="str">
        <f t="shared" si="11"/>
        <v>2000-01</v>
      </c>
      <c r="G267" s="68"/>
      <c r="H267" s="167" t="s">
        <v>279</v>
      </c>
      <c r="I267" s="173">
        <v>150735.53351548137</v>
      </c>
      <c r="J267" s="168">
        <f>IFERROR(MIN('MP Calculations'!$E$30/I267,1),"-")</f>
        <v>0.24630200300931615</v>
      </c>
      <c r="K267" s="12"/>
      <c r="L267" s="159">
        <v>2.2295020000000001</v>
      </c>
      <c r="M267" s="159" t="s">
        <v>280</v>
      </c>
      <c r="N267" s="159">
        <v>511</v>
      </c>
      <c r="O267" s="185">
        <f t="shared" si="13"/>
        <v>1139.2755220000001</v>
      </c>
      <c r="P267" s="215">
        <f t="shared" si="12"/>
        <v>280.60584304808424</v>
      </c>
      <c r="Q267" s="215" cm="1">
        <f t="array" ref="Q267">IF(P267="-",0,P267/(1+'General inputs'!$H$32)^IFERROR(INDEX('MP Calculations'!$C$40:$C$130,MATCH(F267,'MP Calculations'!$D$40:$D$130,0),0),-1))</f>
        <v>693.72369286336038</v>
      </c>
    </row>
    <row r="268" spans="3:17">
      <c r="C268" s="159"/>
      <c r="D268" s="165" t="s">
        <v>282</v>
      </c>
      <c r="E268" s="161">
        <v>36861</v>
      </c>
      <c r="F268" s="172" t="str">
        <f t="shared" si="11"/>
        <v>2000-01</v>
      </c>
      <c r="G268" s="68"/>
      <c r="H268" s="167" t="s">
        <v>279</v>
      </c>
      <c r="I268" s="173">
        <v>150735.53351548137</v>
      </c>
      <c r="J268" s="168">
        <f>IFERROR(MIN('MP Calculations'!$E$30/I268,1),"-")</f>
        <v>0.24630200300931615</v>
      </c>
      <c r="K268" s="12"/>
      <c r="L268" s="159">
        <v>1.4777960000000001</v>
      </c>
      <c r="M268" s="159" t="s">
        <v>280</v>
      </c>
      <c r="N268" s="159">
        <v>511</v>
      </c>
      <c r="O268" s="185">
        <f t="shared" si="13"/>
        <v>755.15375600000004</v>
      </c>
      <c r="P268" s="215">
        <f t="shared" si="12"/>
        <v>185.9958826828084</v>
      </c>
      <c r="Q268" s="215" cm="1">
        <f t="array" ref="Q268">IF(P268="-",0,P268/(1+'General inputs'!$H$32)^IFERROR(INDEX('MP Calculations'!$C$40:$C$130,MATCH(F268,'MP Calculations'!$D$40:$D$130,0),0),-1))</f>
        <v>459.82560160013423</v>
      </c>
    </row>
    <row r="269" spans="3:17">
      <c r="C269" s="159"/>
      <c r="D269" s="165" t="s">
        <v>282</v>
      </c>
      <c r="E269" s="161">
        <v>36861</v>
      </c>
      <c r="F269" s="172" t="str">
        <f t="shared" si="11"/>
        <v>2000-01</v>
      </c>
      <c r="G269" s="68"/>
      <c r="H269" s="167" t="s">
        <v>279</v>
      </c>
      <c r="I269" s="173">
        <v>150735.53351548137</v>
      </c>
      <c r="J269" s="168">
        <f>IFERROR(MIN('MP Calculations'!$E$30/I269,1),"-")</f>
        <v>0.24630200300931615</v>
      </c>
      <c r="K269" s="12"/>
      <c r="L269" s="159">
        <v>0.90564900000000004</v>
      </c>
      <c r="M269" s="159" t="s">
        <v>280</v>
      </c>
      <c r="N269" s="159">
        <v>511</v>
      </c>
      <c r="O269" s="185">
        <f t="shared" si="13"/>
        <v>462.78663900000004</v>
      </c>
      <c r="P269" s="215">
        <f t="shared" si="12"/>
        <v>113.98527615164932</v>
      </c>
      <c r="Q269" s="215" cm="1">
        <f t="array" ref="Q269">IF(P269="-",0,P269/(1+'General inputs'!$H$32)^IFERROR(INDEX('MP Calculations'!$C$40:$C$130,MATCH(F269,'MP Calculations'!$D$40:$D$130,0),0),-1))</f>
        <v>281.79843243827969</v>
      </c>
    </row>
    <row r="270" spans="3:17">
      <c r="C270" s="159"/>
      <c r="D270" s="165" t="s">
        <v>278</v>
      </c>
      <c r="E270" s="161">
        <v>36861</v>
      </c>
      <c r="F270" s="172" t="str">
        <f t="shared" si="11"/>
        <v>2000-01</v>
      </c>
      <c r="G270" s="68"/>
      <c r="H270" s="167" t="s">
        <v>279</v>
      </c>
      <c r="I270" s="173">
        <v>150735.53351548137</v>
      </c>
      <c r="J270" s="168">
        <f>IFERROR(MIN('MP Calculations'!$E$30/I270,1),"-")</f>
        <v>0.24630200300931615</v>
      </c>
      <c r="K270" s="12"/>
      <c r="L270" s="159">
        <v>1.4931449999999999</v>
      </c>
      <c r="M270" s="159" t="s">
        <v>280</v>
      </c>
      <c r="N270" s="159">
        <v>350</v>
      </c>
      <c r="O270" s="185">
        <f t="shared" si="13"/>
        <v>522.60074999999995</v>
      </c>
      <c r="P270" s="215">
        <f t="shared" si="12"/>
        <v>128.71761149917086</v>
      </c>
      <c r="Q270" s="215" cm="1">
        <f t="array" ref="Q270">IF(P270="-",0,P270/(1+'General inputs'!$H$32)^IFERROR(INDEX('MP Calculations'!$C$40:$C$130,MATCH(F270,'MP Calculations'!$D$40:$D$130,0),0),-1))</f>
        <v>318.22023310631761</v>
      </c>
    </row>
    <row r="271" spans="3:17">
      <c r="C271" s="159"/>
      <c r="D271" s="165" t="s">
        <v>319</v>
      </c>
      <c r="E271" s="161">
        <v>36875</v>
      </c>
      <c r="F271" s="172" t="str">
        <f t="shared" si="11"/>
        <v>2000-01</v>
      </c>
      <c r="G271" s="68"/>
      <c r="H271" s="167" t="s">
        <v>279</v>
      </c>
      <c r="I271" s="173">
        <v>150735.53351548137</v>
      </c>
      <c r="J271" s="168">
        <f>IFERROR(MIN('MP Calculations'!$E$30/I271,1),"-")</f>
        <v>0.24630200300931615</v>
      </c>
      <c r="K271" s="12"/>
      <c r="L271" s="159">
        <v>1</v>
      </c>
      <c r="M271" s="159" t="s">
        <v>284</v>
      </c>
      <c r="N271" s="159">
        <v>18198.2</v>
      </c>
      <c r="O271" s="185">
        <f t="shared" si="13"/>
        <v>18198.2</v>
      </c>
      <c r="P271" s="215">
        <f t="shared" si="12"/>
        <v>4482.2531111641374</v>
      </c>
      <c r="Q271" s="215" cm="1">
        <f t="array" ref="Q271">IF(P271="-",0,P271/(1+'General inputs'!$H$32)^IFERROR(INDEX('MP Calculations'!$C$40:$C$130,MATCH(F271,'MP Calculations'!$D$40:$D$130,0),0),-1))</f>
        <v>11081.184721061711</v>
      </c>
    </row>
    <row r="272" spans="3:17">
      <c r="C272" s="159"/>
      <c r="D272" s="165" t="s">
        <v>365</v>
      </c>
      <c r="E272" s="161">
        <v>36875</v>
      </c>
      <c r="F272" s="172" t="str">
        <f t="shared" si="11"/>
        <v>2000-01</v>
      </c>
      <c r="G272" s="68"/>
      <c r="H272" s="167" t="s">
        <v>279</v>
      </c>
      <c r="I272" s="173">
        <v>150735.53351548137</v>
      </c>
      <c r="J272" s="168">
        <f>IFERROR(MIN('MP Calculations'!$E$30/I272,1),"-")</f>
        <v>0.24630200300931615</v>
      </c>
      <c r="K272" s="12"/>
      <c r="L272" s="159">
        <v>1</v>
      </c>
      <c r="M272" s="159" t="s">
        <v>284</v>
      </c>
      <c r="N272" s="159">
        <v>9445.1299999999992</v>
      </c>
      <c r="O272" s="185">
        <f t="shared" si="13"/>
        <v>9445.1299999999992</v>
      </c>
      <c r="P272" s="215">
        <f t="shared" si="12"/>
        <v>2326.354437683382</v>
      </c>
      <c r="Q272" s="215" cm="1">
        <f t="array" ref="Q272">IF(P272="-",0,P272/(1+'General inputs'!$H$32)^IFERROR(INDEX('MP Calculations'!$C$40:$C$130,MATCH(F272,'MP Calculations'!$D$40:$D$130,0),0),-1))</f>
        <v>5751.2957459771615</v>
      </c>
    </row>
    <row r="273" spans="3:17">
      <c r="C273" s="159"/>
      <c r="D273" s="165" t="s">
        <v>376</v>
      </c>
      <c r="E273" s="161">
        <v>36875</v>
      </c>
      <c r="F273" s="172" t="str">
        <f t="shared" si="11"/>
        <v>2000-01</v>
      </c>
      <c r="G273" s="68"/>
      <c r="H273" s="167" t="s">
        <v>279</v>
      </c>
      <c r="I273" s="173">
        <v>150735.53351548137</v>
      </c>
      <c r="J273" s="168">
        <f>IFERROR(MIN('MP Calculations'!$E$30/I273,1),"-")</f>
        <v>0.24630200300931615</v>
      </c>
      <c r="K273" s="12"/>
      <c r="L273" s="159">
        <v>1</v>
      </c>
      <c r="M273" s="159" t="s">
        <v>284</v>
      </c>
      <c r="N273" s="159">
        <v>6723.39</v>
      </c>
      <c r="O273" s="185">
        <f t="shared" si="13"/>
        <v>6723.39</v>
      </c>
      <c r="P273" s="215">
        <f t="shared" si="12"/>
        <v>1655.9844240128061</v>
      </c>
      <c r="Q273" s="215" cm="1">
        <f t="array" ref="Q273">IF(P273="-",0,P273/(1+'General inputs'!$H$32)^IFERROR(INDEX('MP Calculations'!$C$40:$C$130,MATCH(F273,'MP Calculations'!$D$40:$D$130,0),0),-1))</f>
        <v>4093.9832808595952</v>
      </c>
    </row>
    <row r="274" spans="3:17">
      <c r="C274" s="159"/>
      <c r="D274" s="165" t="s">
        <v>382</v>
      </c>
      <c r="E274" s="161">
        <v>36896</v>
      </c>
      <c r="F274" s="172" t="str">
        <f t="shared" si="11"/>
        <v>2000-01</v>
      </c>
      <c r="G274" s="68"/>
      <c r="H274" s="167" t="s">
        <v>279</v>
      </c>
      <c r="I274" s="173">
        <v>150735.53351548137</v>
      </c>
      <c r="J274" s="168">
        <f>IFERROR(MIN('MP Calculations'!$E$30/I274,1),"-")</f>
        <v>0.24630200300931615</v>
      </c>
      <c r="K274" s="12"/>
      <c r="L274" s="159">
        <v>1</v>
      </c>
      <c r="M274" s="159" t="s">
        <v>284</v>
      </c>
      <c r="N274" s="159">
        <v>34500.129999999997</v>
      </c>
      <c r="O274" s="185">
        <f t="shared" si="13"/>
        <v>34500.129999999997</v>
      </c>
      <c r="P274" s="215">
        <f t="shared" si="12"/>
        <v>8497.451123081797</v>
      </c>
      <c r="Q274" s="215" cm="1">
        <f t="array" ref="Q274">IF(P274="-",0,P274/(1+'General inputs'!$H$32)^IFERROR(INDEX('MP Calculations'!$C$40:$C$130,MATCH(F274,'MP Calculations'!$D$40:$D$130,0),0),-1))</f>
        <v>21007.69930161459</v>
      </c>
    </row>
    <row r="275" spans="3:17">
      <c r="C275" s="159"/>
      <c r="D275" s="165" t="s">
        <v>380</v>
      </c>
      <c r="E275" s="161">
        <v>36896</v>
      </c>
      <c r="F275" s="172" t="str">
        <f t="shared" si="11"/>
        <v>2000-01</v>
      </c>
      <c r="G275" s="68"/>
      <c r="H275" s="167" t="s">
        <v>279</v>
      </c>
      <c r="I275" s="173">
        <v>150735.53351548137</v>
      </c>
      <c r="J275" s="168">
        <f>IFERROR(MIN('MP Calculations'!$E$30/I275,1),"-")</f>
        <v>0.24630200300931615</v>
      </c>
      <c r="K275" s="12"/>
      <c r="L275" s="159">
        <v>1</v>
      </c>
      <c r="M275" s="159" t="s">
        <v>284</v>
      </c>
      <c r="N275" s="159">
        <v>14143.16</v>
      </c>
      <c r="O275" s="185">
        <f t="shared" si="13"/>
        <v>14143.16</v>
      </c>
      <c r="P275" s="215">
        <f t="shared" si="12"/>
        <v>3483.4886368812399</v>
      </c>
      <c r="Q275" s="215" cm="1">
        <f t="array" ref="Q275">IF(P275="-",0,P275/(1+'General inputs'!$H$32)^IFERROR(INDEX('MP Calculations'!$C$40:$C$130,MATCH(F275,'MP Calculations'!$D$40:$D$130,0),0),-1))</f>
        <v>8612.0038520035578</v>
      </c>
    </row>
    <row r="276" spans="3:17">
      <c r="C276" s="159"/>
      <c r="D276" s="165" t="s">
        <v>381</v>
      </c>
      <c r="E276" s="161">
        <v>36896</v>
      </c>
      <c r="F276" s="172" t="str">
        <f t="shared" si="11"/>
        <v>2000-01</v>
      </c>
      <c r="G276" s="68"/>
      <c r="H276" s="167" t="s">
        <v>279</v>
      </c>
      <c r="I276" s="173">
        <v>150735.53351548137</v>
      </c>
      <c r="J276" s="168">
        <f>IFERROR(MIN('MP Calculations'!$E$30/I276,1),"-")</f>
        <v>0.24630200300931615</v>
      </c>
      <c r="K276" s="12"/>
      <c r="L276" s="159">
        <v>1</v>
      </c>
      <c r="M276" s="159" t="s">
        <v>284</v>
      </c>
      <c r="N276" s="159">
        <v>21799.11</v>
      </c>
      <c r="O276" s="185">
        <f t="shared" si="13"/>
        <v>21799.11</v>
      </c>
      <c r="P276" s="215">
        <f t="shared" si="12"/>
        <v>5369.1644568204138</v>
      </c>
      <c r="Q276" s="215" cm="1">
        <f t="array" ref="Q276">IF(P276="-",0,P276/(1+'General inputs'!$H$32)^IFERROR(INDEX('MP Calculations'!$C$40:$C$130,MATCH(F276,'MP Calculations'!$D$40:$D$130,0),0),-1))</f>
        <v>13273.838328227161</v>
      </c>
    </row>
    <row r="277" spans="3:17">
      <c r="C277" s="159"/>
      <c r="D277" s="165" t="s">
        <v>377</v>
      </c>
      <c r="E277" s="161">
        <v>36896</v>
      </c>
      <c r="F277" s="172" t="str">
        <f t="shared" si="11"/>
        <v>2000-01</v>
      </c>
      <c r="G277" s="68"/>
      <c r="H277" s="167" t="s">
        <v>279</v>
      </c>
      <c r="I277" s="173">
        <v>150735.53351548137</v>
      </c>
      <c r="J277" s="168">
        <f>IFERROR(MIN('MP Calculations'!$E$30/I277,1),"-")</f>
        <v>0.24630200300931615</v>
      </c>
      <c r="K277" s="12"/>
      <c r="L277" s="159">
        <v>1</v>
      </c>
      <c r="M277" s="159" t="s">
        <v>284</v>
      </c>
      <c r="N277" s="159">
        <v>6712.23</v>
      </c>
      <c r="O277" s="185">
        <f t="shared" si="13"/>
        <v>6712.23</v>
      </c>
      <c r="P277" s="215">
        <f t="shared" si="12"/>
        <v>1653.2356936592221</v>
      </c>
      <c r="Q277" s="215" cm="1">
        <f t="array" ref="Q277">IF(P277="-",0,P277/(1+'General inputs'!$H$32)^IFERROR(INDEX('MP Calculations'!$C$40:$C$130,MATCH(F277,'MP Calculations'!$D$40:$D$130,0),0),-1))</f>
        <v>4087.1877724309015</v>
      </c>
    </row>
    <row r="278" spans="3:17">
      <c r="C278" s="159"/>
      <c r="D278" s="165" t="s">
        <v>378</v>
      </c>
      <c r="E278" s="161">
        <v>36896</v>
      </c>
      <c r="F278" s="172" t="str">
        <f t="shared" ref="F278:F341" si="14">IF(E278="","-",IF(OR(E278&lt;$E$15,E278&gt;$E$16),"ERROR - date outside of range",IF(MONTH(E278)&gt;=7,YEAR(E278)&amp;"-"&amp;IF(YEAR(E278)=1999,"00",IF(AND(YEAR(E278)&gt;=2000,YEAR(E278)&lt;2009),"0","")&amp;RIGHT(YEAR(E278),2)+1),RIGHT(YEAR(E278),4)-1&amp;"-"&amp;RIGHT(YEAR(E278),2))))</f>
        <v>2000-01</v>
      </c>
      <c r="G278" s="68"/>
      <c r="H278" s="167" t="s">
        <v>279</v>
      </c>
      <c r="I278" s="173">
        <v>150735.53351548137</v>
      </c>
      <c r="J278" s="168">
        <f>IFERROR(MIN('MP Calculations'!$E$30/I278,1),"-")</f>
        <v>0.24630200300931615</v>
      </c>
      <c r="K278" s="12"/>
      <c r="L278" s="159">
        <v>1</v>
      </c>
      <c r="M278" s="159" t="s">
        <v>284</v>
      </c>
      <c r="N278" s="159">
        <v>6711.8</v>
      </c>
      <c r="O278" s="185">
        <f t="shared" si="13"/>
        <v>6711.8</v>
      </c>
      <c r="P278" s="215">
        <f t="shared" si="12"/>
        <v>1653.1297837979282</v>
      </c>
      <c r="Q278" s="215" cm="1">
        <f t="array" ref="Q278">IF(P278="-",0,P278/(1+'General inputs'!$H$32)^IFERROR(INDEX('MP Calculations'!$C$40:$C$130,MATCH(F278,'MP Calculations'!$D$40:$D$130,0),0),-1))</f>
        <v>4086.9259383247786</v>
      </c>
    </row>
    <row r="279" spans="3:17">
      <c r="C279" s="159"/>
      <c r="D279" s="165" t="s">
        <v>379</v>
      </c>
      <c r="E279" s="161">
        <v>36896</v>
      </c>
      <c r="F279" s="172" t="str">
        <f t="shared" si="14"/>
        <v>2000-01</v>
      </c>
      <c r="G279" s="68"/>
      <c r="H279" s="167" t="s">
        <v>279</v>
      </c>
      <c r="I279" s="173">
        <v>150735.53351548137</v>
      </c>
      <c r="J279" s="168">
        <f>IFERROR(MIN('MP Calculations'!$E$30/I279,1),"-")</f>
        <v>0.24630200300931615</v>
      </c>
      <c r="K279" s="12"/>
      <c r="L279" s="159">
        <v>1</v>
      </c>
      <c r="M279" s="159" t="s">
        <v>284</v>
      </c>
      <c r="N279" s="159">
        <v>6711.93</v>
      </c>
      <c r="O279" s="185">
        <f t="shared" si="13"/>
        <v>6711.93</v>
      </c>
      <c r="P279" s="215">
        <f t="shared" ref="P279:P342" si="15">IF(O279="-","-",IF(OR(E279&lt;$E$15,E279&gt;$E$16),0,O279*J279))</f>
        <v>1653.1618030583195</v>
      </c>
      <c r="Q279" s="215" cm="1">
        <f t="array" ref="Q279">IF(P279="-",0,P279/(1+'General inputs'!$H$32)^IFERROR(INDEX('MP Calculations'!$C$40:$C$130,MATCH(F279,'MP Calculations'!$D$40:$D$130,0),0),-1))</f>
        <v>4087.0050974731416</v>
      </c>
    </row>
    <row r="280" spans="3:17">
      <c r="C280" s="159"/>
      <c r="D280" s="165" t="s">
        <v>291</v>
      </c>
      <c r="E280" s="161">
        <v>37056</v>
      </c>
      <c r="F280" s="172" t="str">
        <f t="shared" si="14"/>
        <v>2000-01</v>
      </c>
      <c r="G280" s="68"/>
      <c r="H280" s="167" t="s">
        <v>279</v>
      </c>
      <c r="I280" s="173">
        <v>150735.53351548137</v>
      </c>
      <c r="J280" s="168">
        <f>IFERROR(MIN('MP Calculations'!$E$30/I280,1),"-")</f>
        <v>0.24630200300931615</v>
      </c>
      <c r="K280" s="12"/>
      <c r="L280" s="159">
        <v>26.564057999999999</v>
      </c>
      <c r="M280" s="159" t="s">
        <v>280</v>
      </c>
      <c r="N280" s="159">
        <v>589</v>
      </c>
      <c r="O280" s="185">
        <f t="shared" si="13"/>
        <v>15646.230162</v>
      </c>
      <c r="P280" s="215">
        <f t="shared" si="15"/>
        <v>3853.6978284453771</v>
      </c>
      <c r="Q280" s="215" cm="1">
        <f t="array" ref="Q280">IF(P280="-",0,P280/(1+'General inputs'!$H$32)^IFERROR(INDEX('MP Calculations'!$C$40:$C$130,MATCH(F280,'MP Calculations'!$D$40:$D$130,0),0),-1))</f>
        <v>9527.248113185331</v>
      </c>
    </row>
    <row r="281" spans="3:17">
      <c r="C281" s="159"/>
      <c r="D281" s="165" t="s">
        <v>282</v>
      </c>
      <c r="E281" s="161">
        <v>37056</v>
      </c>
      <c r="F281" s="172" t="str">
        <f t="shared" si="14"/>
        <v>2000-01</v>
      </c>
      <c r="G281" s="68"/>
      <c r="H281" s="167" t="s">
        <v>279</v>
      </c>
      <c r="I281" s="173">
        <v>150735.53351548137</v>
      </c>
      <c r="J281" s="168">
        <f>IFERROR(MIN('MP Calculations'!$E$30/I281,1),"-")</f>
        <v>0.24630200300931615</v>
      </c>
      <c r="K281" s="12"/>
      <c r="L281" s="159">
        <v>0.80007600000000001</v>
      </c>
      <c r="M281" s="159" t="s">
        <v>280</v>
      </c>
      <c r="N281" s="159">
        <v>511</v>
      </c>
      <c r="O281" s="185">
        <f t="shared" si="13"/>
        <v>408.83883600000001</v>
      </c>
      <c r="P281" s="215">
        <f t="shared" si="15"/>
        <v>100.69782421479732</v>
      </c>
      <c r="Q281" s="215" cm="1">
        <f t="array" ref="Q281">IF(P281="-",0,P281/(1+'General inputs'!$H$32)^IFERROR(INDEX('MP Calculations'!$C$40:$C$130,MATCH(F281,'MP Calculations'!$D$40:$D$130,0),0),-1))</f>
        <v>248.94872365727679</v>
      </c>
    </row>
    <row r="282" spans="3:17">
      <c r="C282" s="159"/>
      <c r="D282" s="165" t="s">
        <v>291</v>
      </c>
      <c r="E282" s="161">
        <v>37056</v>
      </c>
      <c r="F282" s="172" t="str">
        <f t="shared" si="14"/>
        <v>2000-01</v>
      </c>
      <c r="G282" s="68"/>
      <c r="H282" s="167" t="s">
        <v>279</v>
      </c>
      <c r="I282" s="173">
        <v>150735.53351548137</v>
      </c>
      <c r="J282" s="168">
        <f>IFERROR(MIN('MP Calculations'!$E$30/I282,1),"-")</f>
        <v>0.24630200300931615</v>
      </c>
      <c r="K282" s="12"/>
      <c r="L282" s="159">
        <v>35.434551999999996</v>
      </c>
      <c r="M282" s="159" t="s">
        <v>280</v>
      </c>
      <c r="N282" s="159">
        <v>589</v>
      </c>
      <c r="O282" s="185">
        <f t="shared" si="13"/>
        <v>20870.951127999997</v>
      </c>
      <c r="P282" s="215">
        <f t="shared" si="15"/>
        <v>5140.5570675359459</v>
      </c>
      <c r="Q282" s="215" cm="1">
        <f t="array" ref="Q282">IF(P282="-",0,P282/(1+'General inputs'!$H$32)^IFERROR(INDEX('MP Calculations'!$C$40:$C$130,MATCH(F282,'MP Calculations'!$D$40:$D$130,0),0),-1))</f>
        <v>12708.667052434814</v>
      </c>
    </row>
    <row r="283" spans="3:17">
      <c r="C283" s="159"/>
      <c r="D283" s="165" t="s">
        <v>278</v>
      </c>
      <c r="E283" s="161">
        <v>37056</v>
      </c>
      <c r="F283" s="172" t="str">
        <f t="shared" si="14"/>
        <v>2000-01</v>
      </c>
      <c r="G283" s="68"/>
      <c r="H283" s="167" t="s">
        <v>279</v>
      </c>
      <c r="I283" s="173">
        <v>150735.53351548137</v>
      </c>
      <c r="J283" s="168">
        <f>IFERROR(MIN('MP Calculations'!$E$30/I283,1),"-")</f>
        <v>0.24630200300931615</v>
      </c>
      <c r="K283" s="12"/>
      <c r="L283" s="159">
        <v>0.50002500000000005</v>
      </c>
      <c r="M283" s="159" t="s">
        <v>280</v>
      </c>
      <c r="N283" s="159">
        <v>350</v>
      </c>
      <c r="O283" s="185">
        <f t="shared" si="13"/>
        <v>175.00875000000002</v>
      </c>
      <c r="P283" s="215">
        <f t="shared" si="15"/>
        <v>43.105005669156661</v>
      </c>
      <c r="Q283" s="215" cm="1">
        <f t="array" ref="Q283">IF(P283="-",0,P283/(1+'General inputs'!$H$32)^IFERROR(INDEX('MP Calculations'!$C$40:$C$130,MATCH(F283,'MP Calculations'!$D$40:$D$130,0),0),-1))</f>
        <v>106.56572004660399</v>
      </c>
    </row>
    <row r="284" spans="3:17">
      <c r="C284" s="159"/>
      <c r="D284" s="165" t="s">
        <v>291</v>
      </c>
      <c r="E284" s="161">
        <v>37056</v>
      </c>
      <c r="F284" s="172" t="str">
        <f t="shared" si="14"/>
        <v>2000-01</v>
      </c>
      <c r="G284" s="68"/>
      <c r="H284" s="167" t="s">
        <v>279</v>
      </c>
      <c r="I284" s="173">
        <v>150735.53351548137</v>
      </c>
      <c r="J284" s="168">
        <f>IFERROR(MIN('MP Calculations'!$E$30/I284,1),"-")</f>
        <v>0.24630200300931615</v>
      </c>
      <c r="K284" s="12"/>
      <c r="L284" s="159">
        <v>50.786484999999999</v>
      </c>
      <c r="M284" s="159" t="s">
        <v>280</v>
      </c>
      <c r="N284" s="159">
        <v>589</v>
      </c>
      <c r="O284" s="185">
        <f t="shared" si="13"/>
        <v>29913.239665000001</v>
      </c>
      <c r="P284" s="215">
        <f t="shared" si="15"/>
        <v>7367.6908459872257</v>
      </c>
      <c r="Q284" s="215" cm="1">
        <f t="array" ref="Q284">IF(P284="-",0,P284/(1+'General inputs'!$H$32)^IFERROR(INDEX('MP Calculations'!$C$40:$C$130,MATCH(F284,'MP Calculations'!$D$40:$D$130,0),0),-1))</f>
        <v>18214.665974286199</v>
      </c>
    </row>
    <row r="285" spans="3:17">
      <c r="C285" s="159"/>
      <c r="D285" s="165" t="s">
        <v>291</v>
      </c>
      <c r="E285" s="161">
        <v>37056</v>
      </c>
      <c r="F285" s="172" t="str">
        <f t="shared" si="14"/>
        <v>2000-01</v>
      </c>
      <c r="G285" s="68"/>
      <c r="H285" s="167" t="s">
        <v>279</v>
      </c>
      <c r="I285" s="173">
        <v>150735.53351548137</v>
      </c>
      <c r="J285" s="168">
        <f>IFERROR(MIN('MP Calculations'!$E$30/I285,1),"-")</f>
        <v>0.24630200300931615</v>
      </c>
      <c r="K285" s="12"/>
      <c r="L285" s="159">
        <v>21.517479000000002</v>
      </c>
      <c r="M285" s="159" t="s">
        <v>280</v>
      </c>
      <c r="N285" s="159">
        <v>589</v>
      </c>
      <c r="O285" s="185">
        <f t="shared" si="13"/>
        <v>12673.795131000001</v>
      </c>
      <c r="P285" s="215">
        <f t="shared" si="15"/>
        <v>3121.5811264950185</v>
      </c>
      <c r="Q285" s="215" cm="1">
        <f t="array" ref="Q285">IF(P285="-",0,P285/(1+'General inputs'!$H$32)^IFERROR(INDEX('MP Calculations'!$C$40:$C$130,MATCH(F285,'MP Calculations'!$D$40:$D$130,0),0),-1))</f>
        <v>7717.2833007387262</v>
      </c>
    </row>
    <row r="286" spans="3:17">
      <c r="C286" s="159"/>
      <c r="D286" s="165" t="s">
        <v>291</v>
      </c>
      <c r="E286" s="161">
        <v>37056</v>
      </c>
      <c r="F286" s="172" t="str">
        <f t="shared" si="14"/>
        <v>2000-01</v>
      </c>
      <c r="G286" s="68"/>
      <c r="H286" s="167" t="s">
        <v>279</v>
      </c>
      <c r="I286" s="173">
        <v>150735.53351548137</v>
      </c>
      <c r="J286" s="168">
        <f>IFERROR(MIN('MP Calculations'!$E$30/I286,1),"-")</f>
        <v>0.24630200300931615</v>
      </c>
      <c r="K286" s="12"/>
      <c r="L286" s="159">
        <v>58.092433</v>
      </c>
      <c r="M286" s="159" t="s">
        <v>280</v>
      </c>
      <c r="N286" s="159">
        <v>589</v>
      </c>
      <c r="O286" s="185">
        <f t="shared" si="13"/>
        <v>34216.443036999997</v>
      </c>
      <c r="P286" s="215">
        <f t="shared" si="15"/>
        <v>8427.5784558672676</v>
      </c>
      <c r="Q286" s="215" cm="1">
        <f t="array" ref="Q286">IF(P286="-",0,P286/(1+'General inputs'!$H$32)^IFERROR(INDEX('MP Calculations'!$C$40:$C$130,MATCH(F286,'MP Calculations'!$D$40:$D$130,0),0),-1))</f>
        <v>20834.957621670423</v>
      </c>
    </row>
    <row r="287" spans="3:17">
      <c r="C287" s="159"/>
      <c r="D287" s="165" t="s">
        <v>282</v>
      </c>
      <c r="E287" s="161">
        <v>37056</v>
      </c>
      <c r="F287" s="172" t="str">
        <f t="shared" si="14"/>
        <v>2000-01</v>
      </c>
      <c r="G287" s="68"/>
      <c r="H287" s="167" t="s">
        <v>279</v>
      </c>
      <c r="I287" s="173">
        <v>150735.53351548137</v>
      </c>
      <c r="J287" s="168">
        <f>IFERROR(MIN('MP Calculations'!$E$30/I287,1),"-")</f>
        <v>0.24630200300931615</v>
      </c>
      <c r="K287" s="12"/>
      <c r="L287" s="159">
        <v>0.60027299999999995</v>
      </c>
      <c r="M287" s="159" t="s">
        <v>280</v>
      </c>
      <c r="N287" s="159">
        <v>511</v>
      </c>
      <c r="O287" s="185">
        <f t="shared" si="13"/>
        <v>306.73950299999996</v>
      </c>
      <c r="P287" s="215">
        <f t="shared" si="15"/>
        <v>75.550553990982124</v>
      </c>
      <c r="Q287" s="215" cm="1">
        <f t="array" ref="Q287">IF(P287="-",0,P287/(1+'General inputs'!$H$32)^IFERROR(INDEX('MP Calculations'!$C$40:$C$130,MATCH(F287,'MP Calculations'!$D$40:$D$130,0),0),-1))</f>
        <v>186.7787525134168</v>
      </c>
    </row>
    <row r="288" spans="3:17">
      <c r="C288" s="159"/>
      <c r="D288" s="165" t="s">
        <v>291</v>
      </c>
      <c r="E288" s="161">
        <v>37056</v>
      </c>
      <c r="F288" s="172" t="str">
        <f t="shared" si="14"/>
        <v>2000-01</v>
      </c>
      <c r="G288" s="68"/>
      <c r="H288" s="167" t="s">
        <v>279</v>
      </c>
      <c r="I288" s="173">
        <v>150735.53351548137</v>
      </c>
      <c r="J288" s="168">
        <f>IFERROR(MIN('MP Calculations'!$E$30/I288,1),"-")</f>
        <v>0.24630200300931615</v>
      </c>
      <c r="K288" s="12"/>
      <c r="L288" s="159">
        <v>74.476731000000001</v>
      </c>
      <c r="M288" s="159" t="s">
        <v>280</v>
      </c>
      <c r="N288" s="159">
        <v>589</v>
      </c>
      <c r="O288" s="185">
        <f t="shared" si="13"/>
        <v>43866.794559000002</v>
      </c>
      <c r="P288" s="215">
        <f t="shared" si="15"/>
        <v>10804.479365479872</v>
      </c>
      <c r="Q288" s="215" cm="1">
        <f t="array" ref="Q288">IF(P288="-",0,P288/(1+'General inputs'!$H$32)^IFERROR(INDEX('MP Calculations'!$C$40:$C$130,MATCH(F288,'MP Calculations'!$D$40:$D$130,0),0),-1))</f>
        <v>26711.216143857291</v>
      </c>
    </row>
    <row r="289" spans="3:17">
      <c r="C289" s="159"/>
      <c r="D289" s="165" t="s">
        <v>282</v>
      </c>
      <c r="E289" s="161">
        <v>37056</v>
      </c>
      <c r="F289" s="172" t="str">
        <f t="shared" si="14"/>
        <v>2000-01</v>
      </c>
      <c r="G289" s="68"/>
      <c r="H289" s="167" t="s">
        <v>279</v>
      </c>
      <c r="I289" s="173">
        <v>150735.53351548137</v>
      </c>
      <c r="J289" s="168">
        <f>IFERROR(MIN('MP Calculations'!$E$30/I289,1),"-")</f>
        <v>0.24630200300931615</v>
      </c>
      <c r="K289" s="12"/>
      <c r="L289" s="159">
        <v>0.56204399999999999</v>
      </c>
      <c r="M289" s="159" t="s">
        <v>280</v>
      </c>
      <c r="N289" s="159">
        <v>511</v>
      </c>
      <c r="O289" s="185">
        <f t="shared" si="13"/>
        <v>287.20448399999998</v>
      </c>
      <c r="P289" s="215">
        <f t="shared" si="15"/>
        <v>70.73903968245709</v>
      </c>
      <c r="Q289" s="215" cm="1">
        <f t="array" ref="Q289">IF(P289="-",0,P289/(1+'General inputs'!$H$32)^IFERROR(INDEX('MP Calculations'!$C$40:$C$130,MATCH(F289,'MP Calculations'!$D$40:$D$130,0),0),-1))</f>
        <v>174.88355661116</v>
      </c>
    </row>
    <row r="290" spans="3:17">
      <c r="C290" s="159"/>
      <c r="D290" s="165" t="s">
        <v>291</v>
      </c>
      <c r="E290" s="161">
        <v>37056</v>
      </c>
      <c r="F290" s="172" t="str">
        <f t="shared" si="14"/>
        <v>2000-01</v>
      </c>
      <c r="G290" s="68"/>
      <c r="H290" s="167" t="s">
        <v>279</v>
      </c>
      <c r="I290" s="173">
        <v>150735.53351548137</v>
      </c>
      <c r="J290" s="168">
        <f>IFERROR(MIN('MP Calculations'!$E$30/I290,1),"-")</f>
        <v>0.24630200300931615</v>
      </c>
      <c r="K290" s="12"/>
      <c r="L290" s="159">
        <v>8.7622520000000002</v>
      </c>
      <c r="M290" s="159" t="s">
        <v>280</v>
      </c>
      <c r="N290" s="159">
        <v>589</v>
      </c>
      <c r="O290" s="185">
        <f t="shared" si="13"/>
        <v>5160.9664279999997</v>
      </c>
      <c r="P290" s="215">
        <f t="shared" si="15"/>
        <v>1271.1563686802356</v>
      </c>
      <c r="Q290" s="215" cm="1">
        <f t="array" ref="Q290">IF(P290="-",0,P290/(1+'General inputs'!$H$32)^IFERROR(INDEX('MP Calculations'!$C$40:$C$130,MATCH(F290,'MP Calculations'!$D$40:$D$130,0),0),-1))</f>
        <v>3142.5977474621682</v>
      </c>
    </row>
    <row r="291" spans="3:17">
      <c r="C291" s="159"/>
      <c r="D291" s="165" t="s">
        <v>291</v>
      </c>
      <c r="E291" s="161">
        <v>37056</v>
      </c>
      <c r="F291" s="172" t="str">
        <f t="shared" si="14"/>
        <v>2000-01</v>
      </c>
      <c r="G291" s="68"/>
      <c r="H291" s="167" t="s">
        <v>279</v>
      </c>
      <c r="I291" s="173">
        <v>150735.53351548137</v>
      </c>
      <c r="J291" s="168">
        <f>IFERROR(MIN('MP Calculations'!$E$30/I291,1),"-")</f>
        <v>0.24630200300931615</v>
      </c>
      <c r="K291" s="12"/>
      <c r="L291" s="159">
        <v>0.50018899999999999</v>
      </c>
      <c r="M291" s="159" t="s">
        <v>280</v>
      </c>
      <c r="N291" s="159">
        <v>589</v>
      </c>
      <c r="O291" s="185">
        <f t="shared" si="13"/>
        <v>294.61132099999998</v>
      </c>
      <c r="P291" s="215">
        <f t="shared" si="15"/>
        <v>72.563358471520601</v>
      </c>
      <c r="Q291" s="215" cm="1">
        <f t="array" ref="Q291">IF(P291="-",0,P291/(1+'General inputs'!$H$32)^IFERROR(INDEX('MP Calculations'!$C$40:$C$130,MATCH(F291,'MP Calculations'!$D$40:$D$130,0),0),-1))</f>
        <v>179.3937020648749</v>
      </c>
    </row>
    <row r="292" spans="3:17">
      <c r="C292" s="159"/>
      <c r="D292" s="165" t="s">
        <v>291</v>
      </c>
      <c r="E292" s="161">
        <v>37056</v>
      </c>
      <c r="F292" s="172" t="str">
        <f t="shared" si="14"/>
        <v>2000-01</v>
      </c>
      <c r="G292" s="68"/>
      <c r="H292" s="167" t="s">
        <v>279</v>
      </c>
      <c r="I292" s="173">
        <v>150735.53351548137</v>
      </c>
      <c r="J292" s="168">
        <f>IFERROR(MIN('MP Calculations'!$E$30/I292,1),"-")</f>
        <v>0.24630200300931615</v>
      </c>
      <c r="K292" s="12"/>
      <c r="L292" s="159">
        <v>0.70254499999999998</v>
      </c>
      <c r="M292" s="159" t="s">
        <v>280</v>
      </c>
      <c r="N292" s="159">
        <v>589</v>
      </c>
      <c r="O292" s="185">
        <f t="shared" si="13"/>
        <v>413.79900499999997</v>
      </c>
      <c r="P292" s="215">
        <f t="shared" si="15"/>
        <v>101.91952377476203</v>
      </c>
      <c r="Q292" s="215" cm="1">
        <f t="array" ref="Q292">IF(P292="-",0,P292/(1+'General inputs'!$H$32)^IFERROR(INDEX('MP Calculations'!$C$40:$C$130,MATCH(F292,'MP Calculations'!$D$40:$D$130,0),0),-1))</f>
        <v>251.96905253247783</v>
      </c>
    </row>
    <row r="293" spans="3:17">
      <c r="C293" s="159"/>
      <c r="D293" s="165" t="s">
        <v>291</v>
      </c>
      <c r="E293" s="161">
        <v>37056</v>
      </c>
      <c r="F293" s="172" t="str">
        <f t="shared" si="14"/>
        <v>2000-01</v>
      </c>
      <c r="G293" s="68"/>
      <c r="H293" s="167" t="s">
        <v>279</v>
      </c>
      <c r="I293" s="173">
        <v>150735.53351548137</v>
      </c>
      <c r="J293" s="168">
        <f>IFERROR(MIN('MP Calculations'!$E$30/I293,1),"-")</f>
        <v>0.24630200300931615</v>
      </c>
      <c r="K293" s="12"/>
      <c r="L293" s="159">
        <v>6.5550550000000003</v>
      </c>
      <c r="M293" s="159" t="s">
        <v>280</v>
      </c>
      <c r="N293" s="159">
        <v>589</v>
      </c>
      <c r="O293" s="185">
        <f t="shared" si="13"/>
        <v>3860.9273950000002</v>
      </c>
      <c r="P293" s="215">
        <f t="shared" si="15"/>
        <v>950.95415086204116</v>
      </c>
      <c r="Q293" s="215" cm="1">
        <f t="array" ref="Q293">IF(P293="-",0,P293/(1+'General inputs'!$H$32)^IFERROR(INDEX('MP Calculations'!$C$40:$C$130,MATCH(F293,'MP Calculations'!$D$40:$D$130,0),0),-1))</f>
        <v>2350.9824959942516</v>
      </c>
    </row>
    <row r="294" spans="3:17">
      <c r="C294" s="159"/>
      <c r="D294" s="165" t="s">
        <v>278</v>
      </c>
      <c r="E294" s="161">
        <v>37056</v>
      </c>
      <c r="F294" s="172" t="str">
        <f t="shared" si="14"/>
        <v>2000-01</v>
      </c>
      <c r="G294" s="68"/>
      <c r="H294" s="167" t="s">
        <v>279</v>
      </c>
      <c r="I294" s="173">
        <v>150735.53351548137</v>
      </c>
      <c r="J294" s="168">
        <f>IFERROR(MIN('MP Calculations'!$E$30/I294,1),"-")</f>
        <v>0.24630200300931615</v>
      </c>
      <c r="K294" s="12"/>
      <c r="L294" s="159">
        <v>10.542638</v>
      </c>
      <c r="M294" s="159" t="s">
        <v>280</v>
      </c>
      <c r="N294" s="159">
        <v>350</v>
      </c>
      <c r="O294" s="185">
        <f t="shared" si="13"/>
        <v>3689.9232999999999</v>
      </c>
      <c r="P294" s="215">
        <f t="shared" si="15"/>
        <v>908.83549974074572</v>
      </c>
      <c r="Q294" s="215" cm="1">
        <f t="array" ref="Q294">IF(P294="-",0,P294/(1+'General inputs'!$H$32)^IFERROR(INDEX('MP Calculations'!$C$40:$C$130,MATCH(F294,'MP Calculations'!$D$40:$D$130,0),0),-1))</f>
        <v>2246.8552765575496</v>
      </c>
    </row>
    <row r="295" spans="3:17">
      <c r="C295" s="159"/>
      <c r="D295" s="165" t="s">
        <v>291</v>
      </c>
      <c r="E295" s="161">
        <v>37056</v>
      </c>
      <c r="F295" s="172" t="str">
        <f t="shared" si="14"/>
        <v>2000-01</v>
      </c>
      <c r="G295" s="68"/>
      <c r="H295" s="167" t="s">
        <v>279</v>
      </c>
      <c r="I295" s="173">
        <v>150735.53351548137</v>
      </c>
      <c r="J295" s="168">
        <f>IFERROR(MIN('MP Calculations'!$E$30/I295,1),"-")</f>
        <v>0.24630200300931615</v>
      </c>
      <c r="K295" s="12"/>
      <c r="L295" s="159">
        <v>6.0533849999999996</v>
      </c>
      <c r="M295" s="159" t="s">
        <v>280</v>
      </c>
      <c r="N295" s="159">
        <v>589</v>
      </c>
      <c r="O295" s="185">
        <f t="shared" si="13"/>
        <v>3565.4437649999995</v>
      </c>
      <c r="P295" s="215">
        <f t="shared" si="15"/>
        <v>878.17594093657738</v>
      </c>
      <c r="Q295" s="215" cm="1">
        <f t="array" ref="Q295">IF(P295="-",0,P295/(1+'General inputs'!$H$32)^IFERROR(INDEX('MP Calculations'!$C$40:$C$130,MATCH(F295,'MP Calculations'!$D$40:$D$130,0),0),-1))</f>
        <v>2171.0576305636123</v>
      </c>
    </row>
    <row r="296" spans="3:17">
      <c r="C296" s="159"/>
      <c r="D296" s="165" t="s">
        <v>291</v>
      </c>
      <c r="E296" s="161">
        <v>37056</v>
      </c>
      <c r="F296" s="172" t="str">
        <f t="shared" si="14"/>
        <v>2000-01</v>
      </c>
      <c r="G296" s="68"/>
      <c r="H296" s="167" t="s">
        <v>279</v>
      </c>
      <c r="I296" s="173">
        <v>150735.53351548137</v>
      </c>
      <c r="J296" s="168">
        <f>IFERROR(MIN('MP Calculations'!$E$30/I296,1),"-")</f>
        <v>0.24630200300931615</v>
      </c>
      <c r="K296" s="12"/>
      <c r="L296" s="159">
        <v>4.7453289999999999</v>
      </c>
      <c r="M296" s="159" t="s">
        <v>280</v>
      </c>
      <c r="N296" s="159">
        <v>589</v>
      </c>
      <c r="O296" s="185">
        <f t="shared" si="13"/>
        <v>2794.9987809999998</v>
      </c>
      <c r="P296" s="215">
        <f t="shared" si="15"/>
        <v>688.41379816889696</v>
      </c>
      <c r="Q296" s="215" cm="1">
        <f t="array" ref="Q296">IF(P296="-",0,P296/(1+'General inputs'!$H$32)^IFERROR(INDEX('MP Calculations'!$C$40:$C$130,MATCH(F296,'MP Calculations'!$D$40:$D$130,0),0),-1))</f>
        <v>1701.920947533454</v>
      </c>
    </row>
    <row r="297" spans="3:17">
      <c r="C297" s="159"/>
      <c r="D297" s="165" t="s">
        <v>291</v>
      </c>
      <c r="E297" s="161">
        <v>37056</v>
      </c>
      <c r="F297" s="172" t="str">
        <f t="shared" si="14"/>
        <v>2000-01</v>
      </c>
      <c r="G297" s="68"/>
      <c r="H297" s="167" t="s">
        <v>279</v>
      </c>
      <c r="I297" s="173">
        <v>150735.53351548137</v>
      </c>
      <c r="J297" s="168">
        <f>IFERROR(MIN('MP Calculations'!$E$30/I297,1),"-")</f>
        <v>0.24630200300931615</v>
      </c>
      <c r="K297" s="12"/>
      <c r="L297" s="159">
        <v>227.126092</v>
      </c>
      <c r="M297" s="159" t="s">
        <v>280</v>
      </c>
      <c r="N297" s="159">
        <v>589</v>
      </c>
      <c r="O297" s="185">
        <f t="shared" si="13"/>
        <v>133777.26818799999</v>
      </c>
      <c r="P297" s="215">
        <f t="shared" si="15"/>
        <v>32949.609111818863</v>
      </c>
      <c r="Q297" s="215" cm="1">
        <f t="array" ref="Q297">IF(P297="-",0,P297/(1+'General inputs'!$H$32)^IFERROR(INDEX('MP Calculations'!$C$40:$C$130,MATCH(F297,'MP Calculations'!$D$40:$D$130,0),0),-1))</f>
        <v>81459.189385227117</v>
      </c>
    </row>
    <row r="298" spans="3:17">
      <c r="C298" s="159"/>
      <c r="D298" s="165" t="s">
        <v>291</v>
      </c>
      <c r="E298" s="161">
        <v>37056</v>
      </c>
      <c r="F298" s="172" t="str">
        <f t="shared" si="14"/>
        <v>2000-01</v>
      </c>
      <c r="G298" s="68"/>
      <c r="H298" s="167" t="s">
        <v>279</v>
      </c>
      <c r="I298" s="173">
        <v>150735.53351548137</v>
      </c>
      <c r="J298" s="168">
        <f>IFERROR(MIN('MP Calculations'!$E$30/I298,1),"-")</f>
        <v>0.24630200300931615</v>
      </c>
      <c r="K298" s="12"/>
      <c r="L298" s="159">
        <v>72.827301000000006</v>
      </c>
      <c r="M298" s="159" t="s">
        <v>280</v>
      </c>
      <c r="N298" s="159">
        <v>589</v>
      </c>
      <c r="O298" s="185">
        <f t="shared" si="13"/>
        <v>42895.280289000002</v>
      </c>
      <c r="P298" s="215">
        <f t="shared" si="15"/>
        <v>10565.193454826738</v>
      </c>
      <c r="Q298" s="215" cm="1">
        <f t="array" ref="Q298">IF(P298="-",0,P298/(1+'General inputs'!$H$32)^IFERROR(INDEX('MP Calculations'!$C$40:$C$130,MATCH(F298,'MP Calculations'!$D$40:$D$130,0),0),-1))</f>
        <v>26119.645049737137</v>
      </c>
    </row>
    <row r="299" spans="3:17">
      <c r="C299" s="159"/>
      <c r="D299" s="165" t="s">
        <v>291</v>
      </c>
      <c r="E299" s="161">
        <v>37056</v>
      </c>
      <c r="F299" s="172" t="str">
        <f t="shared" si="14"/>
        <v>2000-01</v>
      </c>
      <c r="G299" s="68"/>
      <c r="H299" s="167" t="s">
        <v>279</v>
      </c>
      <c r="I299" s="173">
        <v>150735.53351548137</v>
      </c>
      <c r="J299" s="168">
        <f>IFERROR(MIN('MP Calculations'!$E$30/I299,1),"-")</f>
        <v>0.24630200300931615</v>
      </c>
      <c r="K299" s="12"/>
      <c r="L299" s="159">
        <v>77.578896999999998</v>
      </c>
      <c r="M299" s="159" t="s">
        <v>280</v>
      </c>
      <c r="N299" s="159">
        <v>589</v>
      </c>
      <c r="O299" s="185">
        <f t="shared" si="13"/>
        <v>45693.970332999997</v>
      </c>
      <c r="P299" s="215">
        <f t="shared" si="15"/>
        <v>11254.516418466168</v>
      </c>
      <c r="Q299" s="215" cm="1">
        <f t="array" ref="Q299">IF(P299="-",0,P299/(1+'General inputs'!$H$32)^IFERROR(INDEX('MP Calculations'!$C$40:$C$130,MATCH(F299,'MP Calculations'!$D$40:$D$130,0),0),-1))</f>
        <v>27823.813668312614</v>
      </c>
    </row>
    <row r="300" spans="3:17">
      <c r="C300" s="159"/>
      <c r="D300" s="165" t="s">
        <v>291</v>
      </c>
      <c r="E300" s="161">
        <v>37056</v>
      </c>
      <c r="F300" s="172" t="str">
        <f t="shared" si="14"/>
        <v>2000-01</v>
      </c>
      <c r="G300" s="68"/>
      <c r="H300" s="167" t="s">
        <v>279</v>
      </c>
      <c r="I300" s="173">
        <v>150735.53351548137</v>
      </c>
      <c r="J300" s="168">
        <f>IFERROR(MIN('MP Calculations'!$E$30/I300,1),"-")</f>
        <v>0.24630200300931615</v>
      </c>
      <c r="K300" s="12"/>
      <c r="L300" s="159">
        <v>15.76041</v>
      </c>
      <c r="M300" s="159" t="s">
        <v>280</v>
      </c>
      <c r="N300" s="159">
        <v>589</v>
      </c>
      <c r="O300" s="185">
        <f t="shared" si="13"/>
        <v>9282.8814899999998</v>
      </c>
      <c r="P300" s="215">
        <f t="shared" si="15"/>
        <v>2286.392304685105</v>
      </c>
      <c r="Q300" s="215" cm="1">
        <f t="array" ref="Q300">IF(P300="-",0,P300/(1+'General inputs'!$H$32)^IFERROR(INDEX('MP Calculations'!$C$40:$C$130,MATCH(F300,'MP Calculations'!$D$40:$D$130,0),0),-1))</f>
        <v>5652.4999469406066</v>
      </c>
    </row>
    <row r="301" spans="3:17">
      <c r="C301" s="159"/>
      <c r="D301" s="165" t="s">
        <v>291</v>
      </c>
      <c r="E301" s="161">
        <v>37056</v>
      </c>
      <c r="F301" s="172" t="str">
        <f t="shared" si="14"/>
        <v>2000-01</v>
      </c>
      <c r="G301" s="68"/>
      <c r="H301" s="167" t="s">
        <v>279</v>
      </c>
      <c r="I301" s="173">
        <v>150735.53351548137</v>
      </c>
      <c r="J301" s="168">
        <f>IFERROR(MIN('MP Calculations'!$E$30/I301,1),"-")</f>
        <v>0.24630200300931615</v>
      </c>
      <c r="K301" s="12"/>
      <c r="L301" s="159">
        <v>15.829432000000001</v>
      </c>
      <c r="M301" s="159" t="s">
        <v>280</v>
      </c>
      <c r="N301" s="159">
        <v>589</v>
      </c>
      <c r="O301" s="185">
        <f t="shared" si="13"/>
        <v>9323.5354480000005</v>
      </c>
      <c r="P301" s="215">
        <f t="shared" si="15"/>
        <v>2296.405455970762</v>
      </c>
      <c r="Q301" s="215" cm="1">
        <f t="array" ref="Q301">IF(P301="-",0,P301/(1+'General inputs'!$H$32)^IFERROR(INDEX('MP Calculations'!$C$40:$C$130,MATCH(F301,'MP Calculations'!$D$40:$D$130,0),0),-1))</f>
        <v>5677.254813808775</v>
      </c>
    </row>
    <row r="302" spans="3:17">
      <c r="C302" s="159"/>
      <c r="D302" s="165" t="s">
        <v>278</v>
      </c>
      <c r="E302" s="161">
        <v>37056</v>
      </c>
      <c r="F302" s="172" t="str">
        <f t="shared" si="14"/>
        <v>2000-01</v>
      </c>
      <c r="G302" s="68"/>
      <c r="H302" s="167" t="s">
        <v>279</v>
      </c>
      <c r="I302" s="173">
        <v>150735.53351548137</v>
      </c>
      <c r="J302" s="168">
        <f>IFERROR(MIN('MP Calculations'!$E$30/I302,1),"-")</f>
        <v>0.24630200300931615</v>
      </c>
      <c r="K302" s="12"/>
      <c r="L302" s="159">
        <v>3.0539179999999999</v>
      </c>
      <c r="M302" s="159" t="s">
        <v>280</v>
      </c>
      <c r="N302" s="159">
        <v>350</v>
      </c>
      <c r="O302" s="185">
        <f t="shared" si="13"/>
        <v>1068.8713</v>
      </c>
      <c r="P302" s="215">
        <f t="shared" si="15"/>
        <v>263.26514214917165</v>
      </c>
      <c r="Q302" s="215" cm="1">
        <f t="array" ref="Q302">IF(P302="-",0,P302/(1+'General inputs'!$H$32)^IFERROR(INDEX('MP Calculations'!$C$40:$C$130,MATCH(F302,'MP Calculations'!$D$40:$D$130,0),0),-1))</f>
        <v>650.85339859663952</v>
      </c>
    </row>
    <row r="303" spans="3:17">
      <c r="C303" s="159"/>
      <c r="D303" s="165" t="s">
        <v>291</v>
      </c>
      <c r="E303" s="161">
        <v>37056</v>
      </c>
      <c r="F303" s="172" t="str">
        <f t="shared" si="14"/>
        <v>2000-01</v>
      </c>
      <c r="G303" s="68"/>
      <c r="H303" s="167" t="s">
        <v>279</v>
      </c>
      <c r="I303" s="173">
        <v>150735.53351548137</v>
      </c>
      <c r="J303" s="168">
        <f>IFERROR(MIN('MP Calculations'!$E$30/I303,1),"-")</f>
        <v>0.24630200300931615</v>
      </c>
      <c r="K303" s="12"/>
      <c r="L303" s="159">
        <v>14.633787</v>
      </c>
      <c r="M303" s="159" t="s">
        <v>280</v>
      </c>
      <c r="N303" s="159">
        <v>589</v>
      </c>
      <c r="O303" s="185">
        <f t="shared" si="13"/>
        <v>8619.3005429999994</v>
      </c>
      <c r="P303" s="215">
        <f t="shared" si="15"/>
        <v>2122.9509882801863</v>
      </c>
      <c r="Q303" s="215" cm="1">
        <f t="array" ref="Q303">IF(P303="-",0,P303/(1+'General inputs'!$H$32)^IFERROR(INDEX('MP Calculations'!$C$40:$C$130,MATCH(F303,'MP Calculations'!$D$40:$D$130,0),0),-1))</f>
        <v>5248.4345420607806</v>
      </c>
    </row>
    <row r="304" spans="3:17">
      <c r="C304" s="159"/>
      <c r="D304" s="165" t="s">
        <v>385</v>
      </c>
      <c r="E304" s="161">
        <v>37073</v>
      </c>
      <c r="F304" s="172" t="str">
        <f t="shared" si="14"/>
        <v>2001-02</v>
      </c>
      <c r="G304" s="68"/>
      <c r="H304" s="167" t="s">
        <v>279</v>
      </c>
      <c r="I304" s="173">
        <v>150735.53351548137</v>
      </c>
      <c r="J304" s="168">
        <f>IFERROR(MIN('MP Calculations'!$E$30/I304,1),"-")</f>
        <v>0.24630200300931615</v>
      </c>
      <c r="K304" s="12"/>
      <c r="L304" s="159">
        <v>1</v>
      </c>
      <c r="M304" s="159" t="s">
        <v>284</v>
      </c>
      <c r="N304" s="159">
        <v>4282.9399999999996</v>
      </c>
      <c r="O304" s="185">
        <f t="shared" si="13"/>
        <v>4282.9399999999996</v>
      </c>
      <c r="P304" s="215">
        <f t="shared" si="15"/>
        <v>1054.8967007687204</v>
      </c>
      <c r="Q304" s="215" cm="1">
        <f t="array" ref="Q304">IF(P304="-",0,P304/(1+'General inputs'!$H$32)^IFERROR(INDEX('MP Calculations'!$C$40:$C$130,MATCH(F304,'MP Calculations'!$D$40:$D$130,0),0),-1))</f>
        <v>2502.8339206368551</v>
      </c>
    </row>
    <row r="305" spans="3:17">
      <c r="C305" s="159"/>
      <c r="D305" s="165" t="s">
        <v>383</v>
      </c>
      <c r="E305" s="161">
        <v>37073</v>
      </c>
      <c r="F305" s="172" t="str">
        <f t="shared" si="14"/>
        <v>2001-02</v>
      </c>
      <c r="G305" s="68"/>
      <c r="H305" s="167" t="s">
        <v>279</v>
      </c>
      <c r="I305" s="173">
        <v>150735.53351548137</v>
      </c>
      <c r="J305" s="168">
        <f>IFERROR(MIN('MP Calculations'!$E$30/I305,1),"-")</f>
        <v>0.24630200300931615</v>
      </c>
      <c r="K305" s="12"/>
      <c r="L305" s="159">
        <v>1</v>
      </c>
      <c r="M305" s="159" t="s">
        <v>284</v>
      </c>
      <c r="N305" s="159">
        <v>59955.3</v>
      </c>
      <c r="O305" s="185">
        <f t="shared" si="13"/>
        <v>59955.3</v>
      </c>
      <c r="P305" s="215">
        <f t="shared" si="15"/>
        <v>14767.110481024454</v>
      </c>
      <c r="Q305" s="215" cm="1">
        <f t="array" ref="Q305">IF(P305="-",0,P305/(1+'General inputs'!$H$32)^IFERROR(INDEX('MP Calculations'!$C$40:$C$130,MATCH(F305,'MP Calculations'!$D$40:$D$130,0),0),-1))</f>
        <v>35036.250463924051</v>
      </c>
    </row>
    <row r="306" spans="3:17">
      <c r="C306" s="159"/>
      <c r="D306" s="165" t="s">
        <v>384</v>
      </c>
      <c r="E306" s="161">
        <v>37073</v>
      </c>
      <c r="F306" s="172" t="str">
        <f t="shared" si="14"/>
        <v>2001-02</v>
      </c>
      <c r="G306" s="68"/>
      <c r="H306" s="167" t="s">
        <v>279</v>
      </c>
      <c r="I306" s="173">
        <v>150735.53351548137</v>
      </c>
      <c r="J306" s="168">
        <f>IFERROR(MIN('MP Calculations'!$E$30/I306,1),"-")</f>
        <v>0.24630200300931615</v>
      </c>
      <c r="K306" s="12"/>
      <c r="L306" s="159">
        <v>1</v>
      </c>
      <c r="M306" s="159" t="s">
        <v>284</v>
      </c>
      <c r="N306" s="159">
        <v>62096.53</v>
      </c>
      <c r="O306" s="185">
        <f t="shared" si="13"/>
        <v>62096.53</v>
      </c>
      <c r="P306" s="215">
        <f t="shared" si="15"/>
        <v>15294.499718928091</v>
      </c>
      <c r="Q306" s="215" cm="1">
        <f t="array" ref="Q306">IF(P306="-",0,P306/(1+'General inputs'!$H$32)^IFERROR(INDEX('MP Calculations'!$C$40:$C$130,MATCH(F306,'MP Calculations'!$D$40:$D$130,0),0),-1))</f>
        <v>36287.527174754752</v>
      </c>
    </row>
    <row r="307" spans="3:17">
      <c r="C307" s="159"/>
      <c r="D307" s="165" t="s">
        <v>386</v>
      </c>
      <c r="E307" s="161">
        <v>37084</v>
      </c>
      <c r="F307" s="172" t="str">
        <f t="shared" si="14"/>
        <v>2001-02</v>
      </c>
      <c r="G307" s="68"/>
      <c r="H307" s="167" t="s">
        <v>279</v>
      </c>
      <c r="I307" s="173">
        <v>150735.53351548137</v>
      </c>
      <c r="J307" s="168">
        <f>IFERROR(MIN('MP Calculations'!$E$30/I307,1),"-")</f>
        <v>0.24630200300931615</v>
      </c>
      <c r="K307" s="12"/>
      <c r="L307" s="159">
        <v>1</v>
      </c>
      <c r="M307" s="159" t="s">
        <v>284</v>
      </c>
      <c r="N307" s="159">
        <v>4125.74</v>
      </c>
      <c r="O307" s="185">
        <f t="shared" si="13"/>
        <v>4125.74</v>
      </c>
      <c r="P307" s="215">
        <f t="shared" si="15"/>
        <v>1016.178025895656</v>
      </c>
      <c r="Q307" s="215" cm="1">
        <f t="array" ref="Q307">IF(P307="-",0,P307/(1+'General inputs'!$H$32)^IFERROR(INDEX('MP Calculations'!$C$40:$C$130,MATCH(F307,'MP Calculations'!$D$40:$D$130,0),0),-1))</f>
        <v>2410.9705061776021</v>
      </c>
    </row>
    <row r="308" spans="3:17">
      <c r="C308" s="159"/>
      <c r="D308" s="165" t="s">
        <v>387</v>
      </c>
      <c r="E308" s="161">
        <v>37084</v>
      </c>
      <c r="F308" s="172" t="str">
        <f t="shared" si="14"/>
        <v>2001-02</v>
      </c>
      <c r="G308" s="68"/>
      <c r="H308" s="167" t="s">
        <v>279</v>
      </c>
      <c r="I308" s="173">
        <v>150735.53351548137</v>
      </c>
      <c r="J308" s="168">
        <f>IFERROR(MIN('MP Calculations'!$E$30/I308,1),"-")</f>
        <v>0.24630200300931615</v>
      </c>
      <c r="K308" s="12"/>
      <c r="L308" s="159">
        <v>1</v>
      </c>
      <c r="M308" s="159" t="s">
        <v>284</v>
      </c>
      <c r="N308" s="159">
        <v>13882.87</v>
      </c>
      <c r="O308" s="185">
        <f t="shared" si="13"/>
        <v>13882.87</v>
      </c>
      <c r="P308" s="215">
        <f t="shared" si="15"/>
        <v>3419.3786885179452</v>
      </c>
      <c r="Q308" s="215" cm="1">
        <f t="array" ref="Q308">IF(P308="-",0,P308/(1+'General inputs'!$H$32)^IFERROR(INDEX('MP Calculations'!$C$40:$C$130,MATCH(F308,'MP Calculations'!$D$40:$D$130,0),0),-1))</f>
        <v>8112.7725234982936</v>
      </c>
    </row>
    <row r="309" spans="3:17">
      <c r="C309" s="159"/>
      <c r="D309" s="165" t="s">
        <v>388</v>
      </c>
      <c r="E309" s="161">
        <v>37084</v>
      </c>
      <c r="F309" s="172" t="str">
        <f t="shared" si="14"/>
        <v>2001-02</v>
      </c>
      <c r="G309" s="68"/>
      <c r="H309" s="167" t="s">
        <v>279</v>
      </c>
      <c r="I309" s="173">
        <v>150735.53351548137</v>
      </c>
      <c r="J309" s="168">
        <f>IFERROR(MIN('MP Calculations'!$E$30/I309,1),"-")</f>
        <v>0.24630200300931615</v>
      </c>
      <c r="K309" s="12"/>
      <c r="L309" s="159">
        <v>1</v>
      </c>
      <c r="M309" s="159" t="s">
        <v>284</v>
      </c>
      <c r="N309" s="159">
        <v>20742.37</v>
      </c>
      <c r="O309" s="185">
        <f t="shared" si="13"/>
        <v>20742.37</v>
      </c>
      <c r="P309" s="215">
        <f t="shared" si="15"/>
        <v>5108.8872781603486</v>
      </c>
      <c r="Q309" s="215" cm="1">
        <f t="array" ref="Q309">IF(P309="-",0,P309/(1+'General inputs'!$H$32)^IFERROR(INDEX('MP Calculations'!$C$40:$C$130,MATCH(F309,'MP Calculations'!$D$40:$D$130,0),0),-1))</f>
        <v>12121.278194511313</v>
      </c>
    </row>
    <row r="310" spans="3:17">
      <c r="C310" s="159"/>
      <c r="D310" s="165" t="s">
        <v>389</v>
      </c>
      <c r="E310" s="161">
        <v>37084</v>
      </c>
      <c r="F310" s="172" t="str">
        <f t="shared" si="14"/>
        <v>2001-02</v>
      </c>
      <c r="G310" s="68"/>
      <c r="H310" s="167" t="s">
        <v>279</v>
      </c>
      <c r="I310" s="173">
        <v>150735.53351548137</v>
      </c>
      <c r="J310" s="168">
        <f>IFERROR(MIN('MP Calculations'!$E$30/I310,1),"-")</f>
        <v>0.24630200300931615</v>
      </c>
      <c r="K310" s="12"/>
      <c r="L310" s="159">
        <v>1</v>
      </c>
      <c r="M310" s="159" t="s">
        <v>284</v>
      </c>
      <c r="N310" s="159">
        <v>83063.78</v>
      </c>
      <c r="O310" s="185">
        <f t="shared" si="13"/>
        <v>83063.78</v>
      </c>
      <c r="P310" s="215">
        <f t="shared" si="15"/>
        <v>20458.775391525174</v>
      </c>
      <c r="Q310" s="215" cm="1">
        <f t="array" ref="Q310">IF(P310="-",0,P310/(1+'General inputs'!$H$32)^IFERROR(INDEX('MP Calculations'!$C$40:$C$130,MATCH(F310,'MP Calculations'!$D$40:$D$130,0),0),-1))</f>
        <v>48540.2191392635</v>
      </c>
    </row>
    <row r="311" spans="3:17">
      <c r="C311" s="159"/>
      <c r="D311" s="165" t="s">
        <v>282</v>
      </c>
      <c r="E311" s="161">
        <v>37105</v>
      </c>
      <c r="F311" s="172" t="str">
        <f t="shared" si="14"/>
        <v>2001-02</v>
      </c>
      <c r="G311" s="68"/>
      <c r="H311" s="167" t="s">
        <v>279</v>
      </c>
      <c r="I311" s="173">
        <v>150735.53351548137</v>
      </c>
      <c r="J311" s="168">
        <f>IFERROR(MIN('MP Calculations'!$E$30/I311,1),"-")</f>
        <v>0.24630200300931615</v>
      </c>
      <c r="K311" s="12"/>
      <c r="L311" s="159">
        <v>4.9997509999999998</v>
      </c>
      <c r="M311" s="159" t="s">
        <v>280</v>
      </c>
      <c r="N311" s="159">
        <v>511</v>
      </c>
      <c r="O311" s="185">
        <f t="shared" si="13"/>
        <v>2554.8727610000001</v>
      </c>
      <c r="P311" s="215">
        <f t="shared" si="15"/>
        <v>629.27027846824183</v>
      </c>
      <c r="Q311" s="215" cm="1">
        <f t="array" ref="Q311">IF(P311="-",0,P311/(1+'General inputs'!$H$32)^IFERROR(INDEX('MP Calculations'!$C$40:$C$130,MATCH(F311,'MP Calculations'!$D$40:$D$130,0),0),-1))</f>
        <v>1492.9983163765864</v>
      </c>
    </row>
    <row r="312" spans="3:17">
      <c r="C312" s="159"/>
      <c r="D312" s="165" t="s">
        <v>278</v>
      </c>
      <c r="E312" s="161">
        <v>37134</v>
      </c>
      <c r="F312" s="172" t="str">
        <f t="shared" si="14"/>
        <v>2001-02</v>
      </c>
      <c r="G312" s="68"/>
      <c r="H312" s="167" t="s">
        <v>279</v>
      </c>
      <c r="I312" s="173">
        <v>150735.53351548137</v>
      </c>
      <c r="J312" s="168">
        <f>IFERROR(MIN('MP Calculations'!$E$30/I312,1),"-")</f>
        <v>0.24630200300931615</v>
      </c>
      <c r="K312" s="12"/>
      <c r="L312" s="159">
        <v>77.964218000000002</v>
      </c>
      <c r="M312" s="159" t="s">
        <v>280</v>
      </c>
      <c r="N312" s="159">
        <v>350</v>
      </c>
      <c r="O312" s="185">
        <f t="shared" si="13"/>
        <v>27287.476300000002</v>
      </c>
      <c r="P312" s="215">
        <f t="shared" si="15"/>
        <v>6720.9600697592432</v>
      </c>
      <c r="Q312" s="215" cm="1">
        <f t="array" ref="Q312">IF(P312="-",0,P312/(1+'General inputs'!$H$32)^IFERROR(INDEX('MP Calculations'!$C$40:$C$130,MATCH(F312,'MP Calculations'!$D$40:$D$130,0),0),-1))</f>
        <v>15946.060718154882</v>
      </c>
    </row>
    <row r="313" spans="3:17">
      <c r="C313" s="159"/>
      <c r="D313" s="165" t="s">
        <v>278</v>
      </c>
      <c r="E313" s="161">
        <v>37134</v>
      </c>
      <c r="F313" s="172" t="str">
        <f t="shared" si="14"/>
        <v>2001-02</v>
      </c>
      <c r="G313" s="68"/>
      <c r="H313" s="167" t="s">
        <v>279</v>
      </c>
      <c r="I313" s="173">
        <v>150735.53351548137</v>
      </c>
      <c r="J313" s="168">
        <f>IFERROR(MIN('MP Calculations'!$E$30/I313,1),"-")</f>
        <v>0.24630200300931615</v>
      </c>
      <c r="K313" s="12"/>
      <c r="L313" s="159">
        <v>1.0070239999999999</v>
      </c>
      <c r="M313" s="159" t="s">
        <v>280</v>
      </c>
      <c r="N313" s="159">
        <v>350</v>
      </c>
      <c r="O313" s="185">
        <f t="shared" si="13"/>
        <v>352.45839999999998</v>
      </c>
      <c r="P313" s="215">
        <f t="shared" si="15"/>
        <v>86.811209897458752</v>
      </c>
      <c r="Q313" s="215" cm="1">
        <f t="array" ref="Q313">IF(P313="-",0,P313/(1+'General inputs'!$H$32)^IFERROR(INDEX('MP Calculations'!$C$40:$C$130,MATCH(F313,'MP Calculations'!$D$40:$D$130,0),0),-1))</f>
        <v>205.96712518349381</v>
      </c>
    </row>
    <row r="314" spans="3:17">
      <c r="C314" s="159"/>
      <c r="D314" s="165" t="s">
        <v>278</v>
      </c>
      <c r="E314" s="161">
        <v>37134</v>
      </c>
      <c r="F314" s="172" t="str">
        <f t="shared" si="14"/>
        <v>2001-02</v>
      </c>
      <c r="G314" s="68"/>
      <c r="H314" s="167" t="s">
        <v>279</v>
      </c>
      <c r="I314" s="173">
        <v>150735.53351548137</v>
      </c>
      <c r="J314" s="168">
        <f>IFERROR(MIN('MP Calculations'!$E$30/I314,1),"-")</f>
        <v>0.24630200300931615</v>
      </c>
      <c r="K314" s="12"/>
      <c r="L314" s="159">
        <v>3.5482089999999999</v>
      </c>
      <c r="M314" s="159" t="s">
        <v>280</v>
      </c>
      <c r="N314" s="159">
        <v>350</v>
      </c>
      <c r="O314" s="185">
        <f t="shared" si="13"/>
        <v>1241.8731499999999</v>
      </c>
      <c r="P314" s="215">
        <f t="shared" si="15"/>
        <v>305.87584432848888</v>
      </c>
      <c r="Q314" s="215" cm="1">
        <f t="array" ref="Q314">IF(P314="-",0,P314/(1+'General inputs'!$H$32)^IFERROR(INDEX('MP Calculations'!$C$40:$C$130,MATCH(F314,'MP Calculations'!$D$40:$D$130,0),0),-1))</f>
        <v>725.7169712739709</v>
      </c>
    </row>
    <row r="315" spans="3:17">
      <c r="C315" s="159"/>
      <c r="D315" s="165" t="s">
        <v>278</v>
      </c>
      <c r="E315" s="161">
        <v>37134</v>
      </c>
      <c r="F315" s="172" t="str">
        <f t="shared" si="14"/>
        <v>2001-02</v>
      </c>
      <c r="G315" s="68"/>
      <c r="H315" s="167" t="s">
        <v>279</v>
      </c>
      <c r="I315" s="173">
        <v>150735.53351548137</v>
      </c>
      <c r="J315" s="168">
        <f>IFERROR(MIN('MP Calculations'!$E$30/I315,1),"-")</f>
        <v>0.24630200300931615</v>
      </c>
      <c r="K315" s="12"/>
      <c r="L315" s="159">
        <v>74.697778</v>
      </c>
      <c r="M315" s="159" t="s">
        <v>280</v>
      </c>
      <c r="N315" s="159">
        <v>350</v>
      </c>
      <c r="O315" s="185">
        <f t="shared" si="13"/>
        <v>26144.222300000001</v>
      </c>
      <c r="P315" s="215">
        <f t="shared" si="15"/>
        <v>6439.3743196108308</v>
      </c>
      <c r="Q315" s="215" cm="1">
        <f t="array" ref="Q315">IF(P315="-",0,P315/(1+'General inputs'!$H$32)^IFERROR(INDEX('MP Calculations'!$C$40:$C$130,MATCH(F315,'MP Calculations'!$D$40:$D$130,0),0),-1))</f>
        <v>15277.97410216125</v>
      </c>
    </row>
    <row r="316" spans="3:17">
      <c r="C316" s="159"/>
      <c r="D316" s="165" t="s">
        <v>278</v>
      </c>
      <c r="E316" s="161">
        <v>37134</v>
      </c>
      <c r="F316" s="172" t="str">
        <f t="shared" si="14"/>
        <v>2001-02</v>
      </c>
      <c r="G316" s="68"/>
      <c r="H316" s="167" t="s">
        <v>279</v>
      </c>
      <c r="I316" s="173">
        <v>150735.53351548137</v>
      </c>
      <c r="J316" s="168">
        <f>IFERROR(MIN('MP Calculations'!$E$30/I316,1),"-")</f>
        <v>0.24630200300931615</v>
      </c>
      <c r="K316" s="12"/>
      <c r="L316" s="159">
        <v>93.398842999999999</v>
      </c>
      <c r="M316" s="159" t="s">
        <v>280</v>
      </c>
      <c r="N316" s="159">
        <v>350</v>
      </c>
      <c r="O316" s="185">
        <f t="shared" si="13"/>
        <v>32689.59505</v>
      </c>
      <c r="P316" s="215">
        <f t="shared" si="15"/>
        <v>8051.5127383784265</v>
      </c>
      <c r="Q316" s="215" cm="1">
        <f t="array" ref="Q316">IF(P316="-",0,P316/(1+'General inputs'!$H$32)^IFERROR(INDEX('MP Calculations'!$C$40:$C$130,MATCH(F316,'MP Calculations'!$D$40:$D$130,0),0),-1))</f>
        <v>19102.912331954834</v>
      </c>
    </row>
    <row r="317" spans="3:17">
      <c r="C317" s="159"/>
      <c r="D317" s="165" t="s">
        <v>278</v>
      </c>
      <c r="E317" s="161">
        <v>37134</v>
      </c>
      <c r="F317" s="172" t="str">
        <f t="shared" si="14"/>
        <v>2001-02</v>
      </c>
      <c r="G317" s="68"/>
      <c r="H317" s="167" t="s">
        <v>279</v>
      </c>
      <c r="I317" s="173">
        <v>150735.53351548137</v>
      </c>
      <c r="J317" s="168">
        <f>IFERROR(MIN('MP Calculations'!$E$30/I317,1),"-")</f>
        <v>0.24630200300931615</v>
      </c>
      <c r="K317" s="12"/>
      <c r="L317" s="159">
        <v>0.50070700000000001</v>
      </c>
      <c r="M317" s="159" t="s">
        <v>280</v>
      </c>
      <c r="N317" s="159">
        <v>350</v>
      </c>
      <c r="O317" s="185">
        <f t="shared" si="13"/>
        <v>175.24745000000001</v>
      </c>
      <c r="P317" s="215">
        <f t="shared" si="15"/>
        <v>43.163797957274987</v>
      </c>
      <c r="Q317" s="215" cm="1">
        <f t="array" ref="Q317">IF(P317="-",0,P317/(1+'General inputs'!$H$32)^IFERROR(INDEX('MP Calculations'!$C$40:$C$130,MATCH(F317,'MP Calculations'!$D$40:$D$130,0),0),-1))</f>
        <v>102.40985453102573</v>
      </c>
    </row>
    <row r="318" spans="3:17">
      <c r="C318" s="159"/>
      <c r="D318" s="165" t="s">
        <v>278</v>
      </c>
      <c r="E318" s="161">
        <v>37134</v>
      </c>
      <c r="F318" s="172" t="str">
        <f t="shared" si="14"/>
        <v>2001-02</v>
      </c>
      <c r="G318" s="68"/>
      <c r="H318" s="167" t="s">
        <v>279</v>
      </c>
      <c r="I318" s="173">
        <v>150735.53351548137</v>
      </c>
      <c r="J318" s="168">
        <f>IFERROR(MIN('MP Calculations'!$E$30/I318,1),"-")</f>
        <v>0.24630200300931615</v>
      </c>
      <c r="K318" s="12"/>
      <c r="L318" s="159">
        <v>26.205814</v>
      </c>
      <c r="M318" s="159" t="s">
        <v>280</v>
      </c>
      <c r="N318" s="159">
        <v>350</v>
      </c>
      <c r="O318" s="185">
        <f t="shared" si="13"/>
        <v>9172.0349000000006</v>
      </c>
      <c r="P318" s="215">
        <f t="shared" si="15"/>
        <v>2259.0905675413528</v>
      </c>
      <c r="Q318" s="215" cm="1">
        <f t="array" ref="Q318">IF(P318="-",0,P318/(1+'General inputs'!$H$32)^IFERROR(INDEX('MP Calculations'!$C$40:$C$130,MATCH(F318,'MP Calculations'!$D$40:$D$130,0),0),-1))</f>
        <v>5359.8883171338066</v>
      </c>
    </row>
    <row r="319" spans="3:17">
      <c r="C319" s="159"/>
      <c r="D319" s="165" t="s">
        <v>281</v>
      </c>
      <c r="E319" s="161">
        <v>37153</v>
      </c>
      <c r="F319" s="172" t="str">
        <f t="shared" si="14"/>
        <v>2001-02</v>
      </c>
      <c r="G319" s="68"/>
      <c r="H319" s="167" t="s">
        <v>279</v>
      </c>
      <c r="I319" s="173">
        <v>150735.53351548137</v>
      </c>
      <c r="J319" s="168">
        <f>IFERROR(MIN('MP Calculations'!$E$30/I319,1),"-")</f>
        <v>0.24630200300931615</v>
      </c>
      <c r="K319" s="12"/>
      <c r="L319" s="159">
        <v>72.899660999999995</v>
      </c>
      <c r="M319" s="159" t="s">
        <v>280</v>
      </c>
      <c r="N319" s="159">
        <v>940</v>
      </c>
      <c r="O319" s="185">
        <f t="shared" si="13"/>
        <v>68525.681339999996</v>
      </c>
      <c r="P319" s="215">
        <f t="shared" si="15"/>
        <v>16878.012571620118</v>
      </c>
      <c r="Q319" s="215" cm="1">
        <f t="array" ref="Q319">IF(P319="-",0,P319/(1+'General inputs'!$H$32)^IFERROR(INDEX('MP Calculations'!$C$40:$C$130,MATCH(F319,'MP Calculations'!$D$40:$D$130,0),0),-1))</f>
        <v>40044.54876615222</v>
      </c>
    </row>
    <row r="320" spans="3:17">
      <c r="C320" s="159"/>
      <c r="D320" s="165" t="s">
        <v>281</v>
      </c>
      <c r="E320" s="161">
        <v>37153</v>
      </c>
      <c r="F320" s="172" t="str">
        <f t="shared" si="14"/>
        <v>2001-02</v>
      </c>
      <c r="G320" s="68"/>
      <c r="H320" s="167" t="s">
        <v>279</v>
      </c>
      <c r="I320" s="173">
        <v>150735.53351548137</v>
      </c>
      <c r="J320" s="168">
        <f>IFERROR(MIN('MP Calculations'!$E$30/I320,1),"-")</f>
        <v>0.24630200300931615</v>
      </c>
      <c r="K320" s="12"/>
      <c r="L320" s="159">
        <v>142.02111400000001</v>
      </c>
      <c r="M320" s="159" t="s">
        <v>280</v>
      </c>
      <c r="N320" s="159">
        <v>940</v>
      </c>
      <c r="O320" s="185">
        <f t="shared" si="13"/>
        <v>133499.84716</v>
      </c>
      <c r="P320" s="215">
        <f t="shared" si="15"/>
        <v>32881.279756945565</v>
      </c>
      <c r="Q320" s="215" cm="1">
        <f t="array" ref="Q320">IF(P320="-",0,P320/(1+'General inputs'!$H$32)^IFERROR(INDEX('MP Calculations'!$C$40:$C$130,MATCH(F320,'MP Calculations'!$D$40:$D$130,0),0),-1))</f>
        <v>78013.688230954373</v>
      </c>
    </row>
    <row r="321" spans="3:17">
      <c r="C321" s="159"/>
      <c r="D321" s="165" t="s">
        <v>281</v>
      </c>
      <c r="E321" s="161">
        <v>37153</v>
      </c>
      <c r="F321" s="172" t="str">
        <f t="shared" si="14"/>
        <v>2001-02</v>
      </c>
      <c r="G321" s="68"/>
      <c r="H321" s="167" t="s">
        <v>279</v>
      </c>
      <c r="I321" s="173">
        <v>150735.53351548137</v>
      </c>
      <c r="J321" s="168">
        <f>IFERROR(MIN('MP Calculations'!$E$30/I321,1),"-")</f>
        <v>0.24630200300931615</v>
      </c>
      <c r="K321" s="12"/>
      <c r="L321" s="159">
        <v>145.27502000000001</v>
      </c>
      <c r="M321" s="159" t="s">
        <v>280</v>
      </c>
      <c r="N321" s="159">
        <v>940</v>
      </c>
      <c r="O321" s="185">
        <f t="shared" ref="O321:O384" si="16">IF(N321="","-",L321*N321)</f>
        <v>136558.51880000002</v>
      </c>
      <c r="P321" s="215">
        <f t="shared" si="15"/>
        <v>33634.636708425358</v>
      </c>
      <c r="Q321" s="215" cm="1">
        <f t="array" ref="Q321">IF(P321="-",0,P321/(1+'General inputs'!$H$32)^IFERROR(INDEX('MP Calculations'!$C$40:$C$130,MATCH(F321,'MP Calculations'!$D$40:$D$130,0),0),-1))</f>
        <v>79801.092941896393</v>
      </c>
    </row>
    <row r="322" spans="3:17">
      <c r="C322" s="159"/>
      <c r="D322" s="165" t="s">
        <v>281</v>
      </c>
      <c r="E322" s="161">
        <v>37153</v>
      </c>
      <c r="F322" s="172" t="str">
        <f t="shared" si="14"/>
        <v>2001-02</v>
      </c>
      <c r="G322" s="68"/>
      <c r="H322" s="167" t="s">
        <v>279</v>
      </c>
      <c r="I322" s="173">
        <v>150735.53351548137</v>
      </c>
      <c r="J322" s="168">
        <f>IFERROR(MIN('MP Calculations'!$E$30/I322,1),"-")</f>
        <v>0.24630200300931615</v>
      </c>
      <c r="K322" s="12"/>
      <c r="L322" s="159">
        <v>92.232652000000002</v>
      </c>
      <c r="M322" s="159" t="s">
        <v>280</v>
      </c>
      <c r="N322" s="159">
        <v>940</v>
      </c>
      <c r="O322" s="185">
        <f t="shared" si="16"/>
        <v>86698.692880000002</v>
      </c>
      <c r="P322" s="215">
        <f t="shared" si="15"/>
        <v>21354.061714633539</v>
      </c>
      <c r="Q322" s="215" cm="1">
        <f t="array" ref="Q322">IF(P322="-",0,P322/(1+'General inputs'!$H$32)^IFERROR(INDEX('MP Calculations'!$C$40:$C$130,MATCH(F322,'MP Calculations'!$D$40:$D$130,0),0),-1))</f>
        <v>50664.363594853312</v>
      </c>
    </row>
    <row r="323" spans="3:17">
      <c r="C323" s="159"/>
      <c r="D323" s="165" t="s">
        <v>289</v>
      </c>
      <c r="E323" s="161">
        <v>37153</v>
      </c>
      <c r="F323" s="172" t="str">
        <f t="shared" si="14"/>
        <v>2001-02</v>
      </c>
      <c r="G323" s="68"/>
      <c r="H323" s="167" t="s">
        <v>279</v>
      </c>
      <c r="I323" s="173">
        <v>150735.53351548137</v>
      </c>
      <c r="J323" s="168">
        <f>IFERROR(MIN('MP Calculations'!$E$30/I323,1),"-")</f>
        <v>0.24630200300931615</v>
      </c>
      <c r="K323" s="12"/>
      <c r="L323" s="159">
        <v>17.132231000000001</v>
      </c>
      <c r="M323" s="159" t="s">
        <v>280</v>
      </c>
      <c r="N323" s="159">
        <v>726</v>
      </c>
      <c r="O323" s="185">
        <f t="shared" si="16"/>
        <v>12437.999706000001</v>
      </c>
      <c r="P323" s="215">
        <f t="shared" si="15"/>
        <v>3063.5042410170854</v>
      </c>
      <c r="Q323" s="215" cm="1">
        <f t="array" ref="Q323">IF(P323="-",0,P323/(1+'General inputs'!$H$32)^IFERROR(INDEX('MP Calculations'!$C$40:$C$130,MATCH(F323,'MP Calculations'!$D$40:$D$130,0),0),-1))</f>
        <v>7268.4295294932999</v>
      </c>
    </row>
    <row r="324" spans="3:17">
      <c r="C324" s="159"/>
      <c r="D324" s="165" t="s">
        <v>281</v>
      </c>
      <c r="E324" s="161">
        <v>37153</v>
      </c>
      <c r="F324" s="172" t="str">
        <f t="shared" si="14"/>
        <v>2001-02</v>
      </c>
      <c r="G324" s="68"/>
      <c r="H324" s="167" t="s">
        <v>279</v>
      </c>
      <c r="I324" s="173">
        <v>150735.53351548137</v>
      </c>
      <c r="J324" s="168">
        <f>IFERROR(MIN('MP Calculations'!$E$30/I324,1),"-")</f>
        <v>0.24630200300931615</v>
      </c>
      <c r="K324" s="12"/>
      <c r="L324" s="159">
        <v>0.32598300000000002</v>
      </c>
      <c r="M324" s="159" t="s">
        <v>280</v>
      </c>
      <c r="N324" s="159">
        <v>940</v>
      </c>
      <c r="O324" s="185">
        <f t="shared" si="16"/>
        <v>306.42402000000004</v>
      </c>
      <c r="P324" s="215">
        <f t="shared" si="15"/>
        <v>75.472849896166764</v>
      </c>
      <c r="Q324" s="215" cm="1">
        <f t="array" ref="Q324">IF(P324="-",0,P324/(1+'General inputs'!$H$32)^IFERROR(INDEX('MP Calculations'!$C$40:$C$130,MATCH(F324,'MP Calculations'!$D$40:$D$130,0),0),-1))</f>
        <v>179.06588263060101</v>
      </c>
    </row>
    <row r="325" spans="3:17">
      <c r="C325" s="159"/>
      <c r="D325" s="165" t="s">
        <v>281</v>
      </c>
      <c r="E325" s="161">
        <v>37153</v>
      </c>
      <c r="F325" s="172" t="str">
        <f t="shared" si="14"/>
        <v>2001-02</v>
      </c>
      <c r="G325" s="68"/>
      <c r="H325" s="167" t="s">
        <v>279</v>
      </c>
      <c r="I325" s="173">
        <v>150735.53351548137</v>
      </c>
      <c r="J325" s="168">
        <f>IFERROR(MIN('MP Calculations'!$E$30/I325,1),"-")</f>
        <v>0.24630200300931615</v>
      </c>
      <c r="K325" s="12"/>
      <c r="L325" s="159">
        <v>1.987746</v>
      </c>
      <c r="M325" s="159" t="s">
        <v>280</v>
      </c>
      <c r="N325" s="159">
        <v>940</v>
      </c>
      <c r="O325" s="185">
        <f t="shared" si="16"/>
        <v>1868.4812400000001</v>
      </c>
      <c r="P325" s="215">
        <f t="shared" si="15"/>
        <v>460.21067199733079</v>
      </c>
      <c r="Q325" s="215" cm="1">
        <f t="array" ref="Q325">IF(P325="-",0,P325/(1+'General inputs'!$H$32)^IFERROR(INDEX('MP Calculations'!$C$40:$C$130,MATCH(F325,'MP Calculations'!$D$40:$D$130,0),0),-1))</f>
        <v>1091.8897363833285</v>
      </c>
    </row>
    <row r="326" spans="3:17">
      <c r="C326" s="159"/>
      <c r="D326" s="165" t="s">
        <v>281</v>
      </c>
      <c r="E326" s="161">
        <v>37153</v>
      </c>
      <c r="F326" s="172" t="str">
        <f t="shared" si="14"/>
        <v>2001-02</v>
      </c>
      <c r="G326" s="68"/>
      <c r="H326" s="167" t="s">
        <v>279</v>
      </c>
      <c r="I326" s="173">
        <v>150735.53351548137</v>
      </c>
      <c r="J326" s="168">
        <f>IFERROR(MIN('MP Calculations'!$E$30/I326,1),"-")</f>
        <v>0.24630200300931615</v>
      </c>
      <c r="K326" s="12"/>
      <c r="L326" s="159">
        <v>184.007226</v>
      </c>
      <c r="M326" s="159" t="s">
        <v>280</v>
      </c>
      <c r="N326" s="159">
        <v>940</v>
      </c>
      <c r="O326" s="185">
        <f t="shared" si="16"/>
        <v>172966.79243999999</v>
      </c>
      <c r="P326" s="215">
        <f t="shared" si="15"/>
        <v>42602.067432068638</v>
      </c>
      <c r="Q326" s="215" cm="1">
        <f t="array" ref="Q326">IF(P326="-",0,P326/(1+'General inputs'!$H$32)^IFERROR(INDEX('MP Calculations'!$C$40:$C$130,MATCH(F326,'MP Calculations'!$D$40:$D$130,0),0),-1))</f>
        <v>101077.10013742578</v>
      </c>
    </row>
    <row r="327" spans="3:17">
      <c r="C327" s="159"/>
      <c r="D327" s="165" t="s">
        <v>281</v>
      </c>
      <c r="E327" s="161">
        <v>37153</v>
      </c>
      <c r="F327" s="172" t="str">
        <f t="shared" si="14"/>
        <v>2001-02</v>
      </c>
      <c r="G327" s="68"/>
      <c r="H327" s="167" t="s">
        <v>279</v>
      </c>
      <c r="I327" s="173">
        <v>150735.53351548137</v>
      </c>
      <c r="J327" s="168">
        <f>IFERROR(MIN('MP Calculations'!$E$30/I327,1),"-")</f>
        <v>0.24630200300931615</v>
      </c>
      <c r="K327" s="12"/>
      <c r="L327" s="159">
        <v>6.8159939999999999</v>
      </c>
      <c r="M327" s="159" t="s">
        <v>280</v>
      </c>
      <c r="N327" s="159">
        <v>940</v>
      </c>
      <c r="O327" s="185">
        <f t="shared" si="16"/>
        <v>6407.0343599999997</v>
      </c>
      <c r="P327" s="215">
        <f t="shared" si="15"/>
        <v>1578.065396217512</v>
      </c>
      <c r="Q327" s="215" cm="1">
        <f t="array" ref="Q327">IF(P327="-",0,P327/(1+'General inputs'!$H$32)^IFERROR(INDEX('MP Calculations'!$C$40:$C$130,MATCH(F327,'MP Calculations'!$D$40:$D$130,0),0),-1))</f>
        <v>3744.0970284182931</v>
      </c>
    </row>
    <row r="328" spans="3:17">
      <c r="C328" s="159"/>
      <c r="D328" s="165" t="s">
        <v>281</v>
      </c>
      <c r="E328" s="161">
        <v>37153</v>
      </c>
      <c r="F328" s="172" t="str">
        <f t="shared" si="14"/>
        <v>2001-02</v>
      </c>
      <c r="G328" s="68"/>
      <c r="H328" s="167" t="s">
        <v>279</v>
      </c>
      <c r="I328" s="173">
        <v>150735.53351548137</v>
      </c>
      <c r="J328" s="168">
        <f>IFERROR(MIN('MP Calculations'!$E$30/I328,1),"-")</f>
        <v>0.24630200300931615</v>
      </c>
      <c r="K328" s="12"/>
      <c r="L328" s="159">
        <v>155.09270599999999</v>
      </c>
      <c r="M328" s="159" t="s">
        <v>280</v>
      </c>
      <c r="N328" s="159">
        <v>940</v>
      </c>
      <c r="O328" s="185">
        <f t="shared" si="16"/>
        <v>145787.14363999999</v>
      </c>
      <c r="P328" s="215">
        <f t="shared" si="15"/>
        <v>35907.665491538886</v>
      </c>
      <c r="Q328" s="215" cm="1">
        <f t="array" ref="Q328">IF(P328="-",0,P328/(1+'General inputs'!$H$32)^IFERROR(INDEX('MP Calculations'!$C$40:$C$130,MATCH(F328,'MP Calculations'!$D$40:$D$130,0),0),-1))</f>
        <v>85194.050884427415</v>
      </c>
    </row>
    <row r="329" spans="3:17">
      <c r="C329" s="159"/>
      <c r="D329" s="165" t="s">
        <v>281</v>
      </c>
      <c r="E329" s="161">
        <v>37153</v>
      </c>
      <c r="F329" s="172" t="str">
        <f t="shared" si="14"/>
        <v>2001-02</v>
      </c>
      <c r="G329" s="68"/>
      <c r="H329" s="167" t="s">
        <v>279</v>
      </c>
      <c r="I329" s="173">
        <v>150735.53351548137</v>
      </c>
      <c r="J329" s="168">
        <f>IFERROR(MIN('MP Calculations'!$E$30/I329,1),"-")</f>
        <v>0.24630200300931615</v>
      </c>
      <c r="K329" s="12"/>
      <c r="L329" s="159">
        <v>0.87274300000000005</v>
      </c>
      <c r="M329" s="159" t="s">
        <v>280</v>
      </c>
      <c r="N329" s="159">
        <v>940</v>
      </c>
      <c r="O329" s="185">
        <f t="shared" si="16"/>
        <v>820.37842000000001</v>
      </c>
      <c r="P329" s="215">
        <f t="shared" si="15"/>
        <v>202.06084807161804</v>
      </c>
      <c r="Q329" s="215" cm="1">
        <f t="array" ref="Q329">IF(P329="-",0,P329/(1+'General inputs'!$H$32)^IFERROR(INDEX('MP Calculations'!$C$40:$C$130,MATCH(F329,'MP Calculations'!$D$40:$D$130,0),0),-1))</f>
        <v>479.40688810360848</v>
      </c>
    </row>
    <row r="330" spans="3:17">
      <c r="C330" s="159"/>
      <c r="D330" s="165" t="s">
        <v>281</v>
      </c>
      <c r="E330" s="161">
        <v>37153</v>
      </c>
      <c r="F330" s="172" t="str">
        <f t="shared" si="14"/>
        <v>2001-02</v>
      </c>
      <c r="G330" s="68"/>
      <c r="H330" s="167" t="s">
        <v>279</v>
      </c>
      <c r="I330" s="173">
        <v>150735.53351548137</v>
      </c>
      <c r="J330" s="168">
        <f>IFERROR(MIN('MP Calculations'!$E$30/I330,1),"-")</f>
        <v>0.24630200300931615</v>
      </c>
      <c r="K330" s="12"/>
      <c r="L330" s="159">
        <v>129.541853</v>
      </c>
      <c r="M330" s="159" t="s">
        <v>280</v>
      </c>
      <c r="N330" s="159">
        <v>940</v>
      </c>
      <c r="O330" s="185">
        <f t="shared" si="16"/>
        <v>121769.34182</v>
      </c>
      <c r="P330" s="215">
        <f t="shared" si="15"/>
        <v>29992.032795392086</v>
      </c>
      <c r="Q330" s="215" cm="1">
        <f t="array" ref="Q330">IF(P330="-",0,P330/(1+'General inputs'!$H$32)^IFERROR(INDEX('MP Calculations'!$C$40:$C$130,MATCH(F330,'MP Calculations'!$D$40:$D$130,0),0),-1))</f>
        <v>71158.699211457541</v>
      </c>
    </row>
    <row r="331" spans="3:17">
      <c r="C331" s="159"/>
      <c r="D331" s="165" t="s">
        <v>281</v>
      </c>
      <c r="E331" s="161">
        <v>37153</v>
      </c>
      <c r="F331" s="172" t="str">
        <f t="shared" si="14"/>
        <v>2001-02</v>
      </c>
      <c r="G331" s="68"/>
      <c r="H331" s="167" t="s">
        <v>279</v>
      </c>
      <c r="I331" s="173">
        <v>150735.53351548137</v>
      </c>
      <c r="J331" s="168">
        <f>IFERROR(MIN('MP Calculations'!$E$30/I331,1),"-")</f>
        <v>0.24630200300931615</v>
      </c>
      <c r="K331" s="12"/>
      <c r="L331" s="159">
        <v>0.52865499999999999</v>
      </c>
      <c r="M331" s="159" t="s">
        <v>280</v>
      </c>
      <c r="N331" s="159">
        <v>940</v>
      </c>
      <c r="O331" s="185">
        <f t="shared" si="16"/>
        <v>496.9357</v>
      </c>
      <c r="P331" s="215">
        <f t="shared" si="15"/>
        <v>122.39625827683663</v>
      </c>
      <c r="Q331" s="215" cm="1">
        <f t="array" ref="Q331">IF(P331="-",0,P331/(1+'General inputs'!$H$32)^IFERROR(INDEX('MP Calculations'!$C$40:$C$130,MATCH(F331,'MP Calculations'!$D$40:$D$130,0),0),-1))</f>
        <v>290.39573898663537</v>
      </c>
    </row>
    <row r="332" spans="3:17">
      <c r="C332" s="159"/>
      <c r="D332" s="165" t="s">
        <v>281</v>
      </c>
      <c r="E332" s="161">
        <v>37153</v>
      </c>
      <c r="F332" s="172" t="str">
        <f t="shared" si="14"/>
        <v>2001-02</v>
      </c>
      <c r="G332" s="68"/>
      <c r="H332" s="167" t="s">
        <v>279</v>
      </c>
      <c r="I332" s="173">
        <v>150735.53351548137</v>
      </c>
      <c r="J332" s="168">
        <f>IFERROR(MIN('MP Calculations'!$E$30/I332,1),"-")</f>
        <v>0.24630200300931615</v>
      </c>
      <c r="K332" s="12"/>
      <c r="L332" s="159">
        <v>3.7038579999999999</v>
      </c>
      <c r="M332" s="159" t="s">
        <v>280</v>
      </c>
      <c r="N332" s="159">
        <v>940</v>
      </c>
      <c r="O332" s="185">
        <f t="shared" si="16"/>
        <v>3481.6265199999998</v>
      </c>
      <c r="P332" s="215">
        <f t="shared" si="15"/>
        <v>857.53158560635484</v>
      </c>
      <c r="Q332" s="215" cm="1">
        <f t="array" ref="Q332">IF(P332="-",0,P332/(1+'General inputs'!$H$32)^IFERROR(INDEX('MP Calculations'!$C$40:$C$130,MATCH(F332,'MP Calculations'!$D$40:$D$130,0),0),-1))</f>
        <v>2034.5680661519541</v>
      </c>
    </row>
    <row r="333" spans="3:17">
      <c r="C333" s="159"/>
      <c r="D333" s="165" t="s">
        <v>281</v>
      </c>
      <c r="E333" s="161">
        <v>37153</v>
      </c>
      <c r="F333" s="172" t="str">
        <f t="shared" si="14"/>
        <v>2001-02</v>
      </c>
      <c r="G333" s="68"/>
      <c r="H333" s="167" t="s">
        <v>279</v>
      </c>
      <c r="I333" s="173">
        <v>150735.53351548137</v>
      </c>
      <c r="J333" s="168">
        <f>IFERROR(MIN('MP Calculations'!$E$30/I333,1),"-")</f>
        <v>0.24630200300931615</v>
      </c>
      <c r="K333" s="12"/>
      <c r="L333" s="159">
        <v>124.794262</v>
      </c>
      <c r="M333" s="159" t="s">
        <v>280</v>
      </c>
      <c r="N333" s="159">
        <v>940</v>
      </c>
      <c r="O333" s="185">
        <f t="shared" si="16"/>
        <v>117306.60628000001</v>
      </c>
      <c r="P333" s="215">
        <f t="shared" si="15"/>
        <v>28892.852092989226</v>
      </c>
      <c r="Q333" s="215" cm="1">
        <f t="array" ref="Q333">IF(P333="-",0,P333/(1+'General inputs'!$H$32)^IFERROR(INDEX('MP Calculations'!$C$40:$C$130,MATCH(F333,'MP Calculations'!$D$40:$D$130,0),0),-1))</f>
        <v>68550.797655903734</v>
      </c>
    </row>
    <row r="334" spans="3:17">
      <c r="C334" s="159"/>
      <c r="D334" s="165" t="s">
        <v>281</v>
      </c>
      <c r="E334" s="161">
        <v>37153</v>
      </c>
      <c r="F334" s="172" t="str">
        <f t="shared" si="14"/>
        <v>2001-02</v>
      </c>
      <c r="G334" s="68"/>
      <c r="H334" s="167" t="s">
        <v>279</v>
      </c>
      <c r="I334" s="173">
        <v>150735.53351548137</v>
      </c>
      <c r="J334" s="168">
        <f>IFERROR(MIN('MP Calculations'!$E$30/I334,1),"-")</f>
        <v>0.24630200300931615</v>
      </c>
      <c r="K334" s="12"/>
      <c r="L334" s="159">
        <v>51.901716999999998</v>
      </c>
      <c r="M334" s="159" t="s">
        <v>280</v>
      </c>
      <c r="N334" s="159">
        <v>940</v>
      </c>
      <c r="O334" s="185">
        <f t="shared" si="16"/>
        <v>48787.613979999995</v>
      </c>
      <c r="P334" s="215">
        <f t="shared" si="15"/>
        <v>12016.487045319313</v>
      </c>
      <c r="Q334" s="215" cm="1">
        <f t="array" ref="Q334">IF(P334="-",0,P334/(1+'General inputs'!$H$32)^IFERROR(INDEX('MP Calculations'!$C$40:$C$130,MATCH(F334,'MP Calculations'!$D$40:$D$130,0),0),-1))</f>
        <v>28510.157783223865</v>
      </c>
    </row>
    <row r="335" spans="3:17">
      <c r="C335" s="159"/>
      <c r="D335" s="165" t="s">
        <v>281</v>
      </c>
      <c r="E335" s="161">
        <v>37153</v>
      </c>
      <c r="F335" s="172" t="str">
        <f t="shared" si="14"/>
        <v>2001-02</v>
      </c>
      <c r="G335" s="68"/>
      <c r="H335" s="167" t="s">
        <v>279</v>
      </c>
      <c r="I335" s="173">
        <v>150735.53351548137</v>
      </c>
      <c r="J335" s="168">
        <f>IFERROR(MIN('MP Calculations'!$E$30/I335,1),"-")</f>
        <v>0.24630200300931615</v>
      </c>
      <c r="K335" s="12"/>
      <c r="L335" s="159">
        <v>8.8789320000000007</v>
      </c>
      <c r="M335" s="159" t="s">
        <v>280</v>
      </c>
      <c r="N335" s="159">
        <v>940</v>
      </c>
      <c r="O335" s="185">
        <f t="shared" si="16"/>
        <v>8346.1960800000015</v>
      </c>
      <c r="P335" s="215">
        <f t="shared" si="15"/>
        <v>2055.6848120125032</v>
      </c>
      <c r="Q335" s="215" cm="1">
        <f t="array" ref="Q335">IF(P335="-",0,P335/(1+'General inputs'!$H$32)^IFERROR(INDEX('MP Calculations'!$C$40:$C$130,MATCH(F335,'MP Calculations'!$D$40:$D$130,0),0),-1))</f>
        <v>4877.2905194353316</v>
      </c>
    </row>
    <row r="336" spans="3:17">
      <c r="C336" s="159"/>
      <c r="D336" s="165" t="s">
        <v>281</v>
      </c>
      <c r="E336" s="161">
        <v>37153</v>
      </c>
      <c r="F336" s="172" t="str">
        <f t="shared" si="14"/>
        <v>2001-02</v>
      </c>
      <c r="G336" s="68"/>
      <c r="H336" s="167" t="s">
        <v>279</v>
      </c>
      <c r="I336" s="173">
        <v>150735.53351548137</v>
      </c>
      <c r="J336" s="168">
        <f>IFERROR(MIN('MP Calculations'!$E$30/I336,1),"-")</f>
        <v>0.24630200300931615</v>
      </c>
      <c r="K336" s="12"/>
      <c r="L336" s="159">
        <v>0.59017699999999995</v>
      </c>
      <c r="M336" s="159" t="s">
        <v>280</v>
      </c>
      <c r="N336" s="159">
        <v>940</v>
      </c>
      <c r="O336" s="185">
        <f t="shared" si="16"/>
        <v>554.76637999999991</v>
      </c>
      <c r="P336" s="215">
        <f t="shared" si="15"/>
        <v>136.64007059622742</v>
      </c>
      <c r="Q336" s="215" cm="1">
        <f t="array" ref="Q336">IF(P336="-",0,P336/(1+'General inputs'!$H$32)^IFERROR(INDEX('MP Calculations'!$C$40:$C$130,MATCH(F336,'MP Calculations'!$D$40:$D$130,0),0),-1))</f>
        <v>324.19041917302491</v>
      </c>
    </row>
    <row r="337" spans="3:17">
      <c r="C337" s="159"/>
      <c r="D337" s="165" t="s">
        <v>281</v>
      </c>
      <c r="E337" s="161">
        <v>37153</v>
      </c>
      <c r="F337" s="172" t="str">
        <f t="shared" si="14"/>
        <v>2001-02</v>
      </c>
      <c r="G337" s="68"/>
      <c r="H337" s="167" t="s">
        <v>279</v>
      </c>
      <c r="I337" s="173">
        <v>150735.53351548137</v>
      </c>
      <c r="J337" s="168">
        <f>IFERROR(MIN('MP Calculations'!$E$30/I337,1),"-")</f>
        <v>0.24630200300931615</v>
      </c>
      <c r="K337" s="12"/>
      <c r="L337" s="159">
        <v>5.995126</v>
      </c>
      <c r="M337" s="159" t="s">
        <v>280</v>
      </c>
      <c r="N337" s="159">
        <v>940</v>
      </c>
      <c r="O337" s="185">
        <f t="shared" si="16"/>
        <v>5635.4184400000004</v>
      </c>
      <c r="P337" s="215">
        <f t="shared" si="15"/>
        <v>1388.0148495676358</v>
      </c>
      <c r="Q337" s="215" cm="1">
        <f t="array" ref="Q337">IF(P337="-",0,P337/(1+'General inputs'!$H$32)^IFERROR(INDEX('MP Calculations'!$C$40:$C$130,MATCH(F337,'MP Calculations'!$D$40:$D$130,0),0),-1))</f>
        <v>3293.1856221694516</v>
      </c>
    </row>
    <row r="338" spans="3:17">
      <c r="C338" s="159"/>
      <c r="D338" s="165" t="s">
        <v>281</v>
      </c>
      <c r="E338" s="161">
        <v>37153</v>
      </c>
      <c r="F338" s="172" t="str">
        <f t="shared" si="14"/>
        <v>2001-02</v>
      </c>
      <c r="G338" s="68"/>
      <c r="H338" s="167" t="s">
        <v>279</v>
      </c>
      <c r="I338" s="173">
        <v>150735.53351548137</v>
      </c>
      <c r="J338" s="168">
        <f>IFERROR(MIN('MP Calculations'!$E$30/I338,1),"-")</f>
        <v>0.24630200300931615</v>
      </c>
      <c r="K338" s="12"/>
      <c r="L338" s="159">
        <v>0.54807799999999995</v>
      </c>
      <c r="M338" s="159" t="s">
        <v>280</v>
      </c>
      <c r="N338" s="159">
        <v>940</v>
      </c>
      <c r="O338" s="185">
        <f t="shared" si="16"/>
        <v>515.19331999999997</v>
      </c>
      <c r="P338" s="215">
        <f t="shared" si="15"/>
        <v>126.89314665301957</v>
      </c>
      <c r="Q338" s="215" cm="1">
        <f t="array" ref="Q338">IF(P338="-",0,P338/(1+'General inputs'!$H$32)^IFERROR(INDEX('MP Calculations'!$C$40:$C$130,MATCH(F338,'MP Calculations'!$D$40:$D$130,0),0),-1))</f>
        <v>301.06499670355362</v>
      </c>
    </row>
    <row r="339" spans="3:17">
      <c r="C339" s="159"/>
      <c r="D339" s="165" t="s">
        <v>281</v>
      </c>
      <c r="E339" s="161">
        <v>37153</v>
      </c>
      <c r="F339" s="172" t="str">
        <f t="shared" si="14"/>
        <v>2001-02</v>
      </c>
      <c r="G339" s="68"/>
      <c r="H339" s="167" t="s">
        <v>279</v>
      </c>
      <c r="I339" s="173">
        <v>150735.53351548137</v>
      </c>
      <c r="J339" s="168">
        <f>IFERROR(MIN('MP Calculations'!$E$30/I339,1),"-")</f>
        <v>0.24630200300931615</v>
      </c>
      <c r="K339" s="12"/>
      <c r="L339" s="159">
        <v>93.508212999999998</v>
      </c>
      <c r="M339" s="159" t="s">
        <v>280</v>
      </c>
      <c r="N339" s="159">
        <v>940</v>
      </c>
      <c r="O339" s="185">
        <f t="shared" si="16"/>
        <v>87897.720220000003</v>
      </c>
      <c r="P339" s="215">
        <f t="shared" si="15"/>
        <v>21649.384550138471</v>
      </c>
      <c r="Q339" s="215" cm="1">
        <f t="array" ref="Q339">IF(P339="-",0,P339/(1+'General inputs'!$H$32)^IFERROR(INDEX('MP Calculations'!$C$40:$C$130,MATCH(F339,'MP Calculations'!$D$40:$D$130,0),0),-1))</f>
        <v>51365.042637362189</v>
      </c>
    </row>
    <row r="340" spans="3:17">
      <c r="C340" s="159"/>
      <c r="D340" s="165" t="s">
        <v>281</v>
      </c>
      <c r="E340" s="161">
        <v>37153</v>
      </c>
      <c r="F340" s="172" t="str">
        <f t="shared" si="14"/>
        <v>2001-02</v>
      </c>
      <c r="G340" s="68"/>
      <c r="H340" s="167" t="s">
        <v>279</v>
      </c>
      <c r="I340" s="173">
        <v>150735.53351548137</v>
      </c>
      <c r="J340" s="168">
        <f>IFERROR(MIN('MP Calculations'!$E$30/I340,1),"-")</f>
        <v>0.24630200300931615</v>
      </c>
      <c r="K340" s="12"/>
      <c r="L340" s="159">
        <v>0.33365400000000001</v>
      </c>
      <c r="M340" s="159" t="s">
        <v>280</v>
      </c>
      <c r="N340" s="159">
        <v>940</v>
      </c>
      <c r="O340" s="185">
        <f t="shared" si="16"/>
        <v>313.63476000000003</v>
      </c>
      <c r="P340" s="215">
        <f t="shared" si="15"/>
        <v>77.248869601346158</v>
      </c>
      <c r="Q340" s="215" cm="1">
        <f t="array" ref="Q340">IF(P340="-",0,P340/(1+'General inputs'!$H$32)^IFERROR(INDEX('MP Calculations'!$C$40:$C$130,MATCH(F340,'MP Calculations'!$D$40:$D$130,0),0),-1))</f>
        <v>183.27964342689816</v>
      </c>
    </row>
    <row r="341" spans="3:17">
      <c r="C341" s="159"/>
      <c r="D341" s="165" t="s">
        <v>281</v>
      </c>
      <c r="E341" s="161">
        <v>37153</v>
      </c>
      <c r="F341" s="172" t="str">
        <f t="shared" si="14"/>
        <v>2001-02</v>
      </c>
      <c r="G341" s="68"/>
      <c r="H341" s="167" t="s">
        <v>279</v>
      </c>
      <c r="I341" s="173">
        <v>150735.53351548137</v>
      </c>
      <c r="J341" s="168">
        <f>IFERROR(MIN('MP Calculations'!$E$30/I341,1),"-")</f>
        <v>0.24630200300931615</v>
      </c>
      <c r="K341" s="12"/>
      <c r="L341" s="159">
        <v>40.320656</v>
      </c>
      <c r="M341" s="159" t="s">
        <v>280</v>
      </c>
      <c r="N341" s="159">
        <v>940</v>
      </c>
      <c r="O341" s="185">
        <f t="shared" si="16"/>
        <v>37901.416640000003</v>
      </c>
      <c r="P341" s="215">
        <f t="shared" si="15"/>
        <v>9335.1948353226253</v>
      </c>
      <c r="Q341" s="215" cm="1">
        <f t="array" ref="Q341">IF(P341="-",0,P341/(1+'General inputs'!$H$32)^IFERROR(INDEX('MP Calculations'!$C$40:$C$130,MATCH(F341,'MP Calculations'!$D$40:$D$130,0),0),-1))</f>
        <v>22148.559449065862</v>
      </c>
    </row>
    <row r="342" spans="3:17">
      <c r="C342" s="159"/>
      <c r="D342" s="165" t="s">
        <v>281</v>
      </c>
      <c r="E342" s="161">
        <v>37153</v>
      </c>
      <c r="F342" s="172" t="str">
        <f t="shared" ref="F342:F405" si="17">IF(E342="","-",IF(OR(E342&lt;$E$15,E342&gt;$E$16),"ERROR - date outside of range",IF(MONTH(E342)&gt;=7,YEAR(E342)&amp;"-"&amp;IF(YEAR(E342)=1999,"00",IF(AND(YEAR(E342)&gt;=2000,YEAR(E342)&lt;2009),"0","")&amp;RIGHT(YEAR(E342),2)+1),RIGHT(YEAR(E342),4)-1&amp;"-"&amp;RIGHT(YEAR(E342),2))))</f>
        <v>2001-02</v>
      </c>
      <c r="G342" s="68"/>
      <c r="H342" s="167" t="s">
        <v>279</v>
      </c>
      <c r="I342" s="173">
        <v>150735.53351548137</v>
      </c>
      <c r="J342" s="168">
        <f>IFERROR(MIN('MP Calculations'!$E$30/I342,1),"-")</f>
        <v>0.24630200300931615</v>
      </c>
      <c r="K342" s="12"/>
      <c r="L342" s="159">
        <v>0.33404499999999998</v>
      </c>
      <c r="M342" s="159" t="s">
        <v>280</v>
      </c>
      <c r="N342" s="159">
        <v>940</v>
      </c>
      <c r="O342" s="185">
        <f t="shared" si="16"/>
        <v>314.00229999999999</v>
      </c>
      <c r="P342" s="215">
        <f t="shared" si="15"/>
        <v>77.339395439532197</v>
      </c>
      <c r="Q342" s="215" cm="1">
        <f t="array" ref="Q342">IF(P342="-",0,P342/(1+'General inputs'!$H$32)^IFERROR(INDEX('MP Calculations'!$C$40:$C$130,MATCH(F342,'MP Calculations'!$D$40:$D$130,0),0),-1))</f>
        <v>183.49442382989022</v>
      </c>
    </row>
    <row r="343" spans="3:17">
      <c r="C343" s="159"/>
      <c r="D343" s="165" t="s">
        <v>281</v>
      </c>
      <c r="E343" s="161">
        <v>37153</v>
      </c>
      <c r="F343" s="172" t="str">
        <f t="shared" si="17"/>
        <v>2001-02</v>
      </c>
      <c r="G343" s="68"/>
      <c r="H343" s="167" t="s">
        <v>279</v>
      </c>
      <c r="I343" s="173">
        <v>150735.53351548137</v>
      </c>
      <c r="J343" s="168">
        <f>IFERROR(MIN('MP Calculations'!$E$30/I343,1),"-")</f>
        <v>0.24630200300931615</v>
      </c>
      <c r="K343" s="12"/>
      <c r="L343" s="159">
        <v>26.848762000000001</v>
      </c>
      <c r="M343" s="159" t="s">
        <v>280</v>
      </c>
      <c r="N343" s="159">
        <v>940</v>
      </c>
      <c r="O343" s="185">
        <f t="shared" si="16"/>
        <v>25237.83628</v>
      </c>
      <c r="P343" s="215">
        <f t="shared" ref="P343:P406" si="18">IF(O343="-","-",IF(OR(E343&lt;$E$15,E343&gt;$E$16),0,O343*J343))</f>
        <v>6216.1296273851885</v>
      </c>
      <c r="Q343" s="215" cm="1">
        <f t="array" ref="Q343">IF(P343="-",0,P343/(1+'General inputs'!$H$32)^IFERROR(INDEX('MP Calculations'!$C$40:$C$130,MATCH(F343,'MP Calculations'!$D$40:$D$130,0),0),-1))</f>
        <v>14748.306706389412</v>
      </c>
    </row>
    <row r="344" spans="3:17">
      <c r="C344" s="159"/>
      <c r="D344" s="165" t="s">
        <v>390</v>
      </c>
      <c r="E344" s="161">
        <v>37175</v>
      </c>
      <c r="F344" s="172" t="str">
        <f t="shared" si="17"/>
        <v>2001-02</v>
      </c>
      <c r="G344" s="68"/>
      <c r="H344" s="167" t="s">
        <v>279</v>
      </c>
      <c r="I344" s="173">
        <v>150735.53351548137</v>
      </c>
      <c r="J344" s="168">
        <f>IFERROR(MIN('MP Calculations'!$E$30/I344,1),"-")</f>
        <v>0.24630200300931615</v>
      </c>
      <c r="K344" s="12"/>
      <c r="L344" s="159">
        <v>1</v>
      </c>
      <c r="M344" s="159" t="s">
        <v>284</v>
      </c>
      <c r="N344" s="159">
        <v>1155.99</v>
      </c>
      <c r="O344" s="185">
        <f t="shared" si="16"/>
        <v>1155.99</v>
      </c>
      <c r="P344" s="215">
        <f t="shared" si="18"/>
        <v>284.72265245873939</v>
      </c>
      <c r="Q344" s="215" cm="1">
        <f t="array" ref="Q344">IF(P344="-",0,P344/(1+'General inputs'!$H$32)^IFERROR(INDEX('MP Calculations'!$C$40:$C$130,MATCH(F344,'MP Calculations'!$D$40:$D$130,0),0),-1))</f>
        <v>675.52918880885522</v>
      </c>
    </row>
    <row r="345" spans="3:17">
      <c r="C345" s="159"/>
      <c r="D345" s="165" t="s">
        <v>278</v>
      </c>
      <c r="E345" s="161">
        <v>37183</v>
      </c>
      <c r="F345" s="172" t="str">
        <f t="shared" si="17"/>
        <v>2001-02</v>
      </c>
      <c r="G345" s="68"/>
      <c r="H345" s="167" t="s">
        <v>279</v>
      </c>
      <c r="I345" s="173">
        <v>150735.53351548137</v>
      </c>
      <c r="J345" s="168">
        <f>IFERROR(MIN('MP Calculations'!$E$30/I345,1),"-")</f>
        <v>0.24630200300931615</v>
      </c>
      <c r="K345" s="12"/>
      <c r="L345" s="159">
        <v>52.251736000000001</v>
      </c>
      <c r="M345" s="159" t="s">
        <v>280</v>
      </c>
      <c r="N345" s="159">
        <v>350</v>
      </c>
      <c r="O345" s="185">
        <f t="shared" si="16"/>
        <v>18288.107599999999</v>
      </c>
      <c r="P345" s="215">
        <f t="shared" si="18"/>
        <v>4504.3975331298971</v>
      </c>
      <c r="Q345" s="215" cm="1">
        <f t="array" ref="Q345">IF(P345="-",0,P345/(1+'General inputs'!$H$32)^IFERROR(INDEX('MP Calculations'!$C$40:$C$130,MATCH(F345,'MP Calculations'!$D$40:$D$130,0),0),-1))</f>
        <v>10687.073843092983</v>
      </c>
    </row>
    <row r="346" spans="3:17">
      <c r="C346" s="159"/>
      <c r="D346" s="165" t="s">
        <v>278</v>
      </c>
      <c r="E346" s="161">
        <v>37183</v>
      </c>
      <c r="F346" s="172" t="str">
        <f t="shared" si="17"/>
        <v>2001-02</v>
      </c>
      <c r="G346" s="68"/>
      <c r="H346" s="167" t="s">
        <v>279</v>
      </c>
      <c r="I346" s="173">
        <v>150735.53351548137</v>
      </c>
      <c r="J346" s="168">
        <f>IFERROR(MIN('MP Calculations'!$E$30/I346,1),"-")</f>
        <v>0.24630200300931615</v>
      </c>
      <c r="K346" s="12"/>
      <c r="L346" s="159">
        <v>55.423931000000003</v>
      </c>
      <c r="M346" s="159" t="s">
        <v>280</v>
      </c>
      <c r="N346" s="159">
        <v>350</v>
      </c>
      <c r="O346" s="185">
        <f t="shared" si="16"/>
        <v>19398.37585</v>
      </c>
      <c r="P346" s="215">
        <f t="shared" si="18"/>
        <v>4777.8588269825459</v>
      </c>
      <c r="Q346" s="215" cm="1">
        <f t="array" ref="Q346">IF(P346="-",0,P346/(1+'General inputs'!$H$32)^IFERROR(INDEX('MP Calculations'!$C$40:$C$130,MATCH(F346,'MP Calculations'!$D$40:$D$130,0),0),-1))</f>
        <v>11335.884481837895</v>
      </c>
    </row>
    <row r="347" spans="3:17">
      <c r="C347" s="159"/>
      <c r="D347" s="165" t="s">
        <v>278</v>
      </c>
      <c r="E347" s="161">
        <v>37183</v>
      </c>
      <c r="F347" s="172" t="str">
        <f t="shared" si="17"/>
        <v>2001-02</v>
      </c>
      <c r="G347" s="68"/>
      <c r="H347" s="167" t="s">
        <v>279</v>
      </c>
      <c r="I347" s="173">
        <v>150735.53351548137</v>
      </c>
      <c r="J347" s="168">
        <f>IFERROR(MIN('MP Calculations'!$E$30/I347,1),"-")</f>
        <v>0.24630200300931615</v>
      </c>
      <c r="K347" s="12"/>
      <c r="L347" s="159">
        <v>1.800014</v>
      </c>
      <c r="M347" s="159" t="s">
        <v>280</v>
      </c>
      <c r="N347" s="159">
        <v>350</v>
      </c>
      <c r="O347" s="185">
        <f t="shared" si="16"/>
        <v>630.00490000000002</v>
      </c>
      <c r="P347" s="215">
        <f t="shared" si="18"/>
        <v>155.17146877568393</v>
      </c>
      <c r="Q347" s="215" cm="1">
        <f t="array" ref="Q347">IF(P347="-",0,P347/(1+'General inputs'!$H$32)^IFERROR(INDEX('MP Calculations'!$C$40:$C$130,MATCH(F347,'MP Calculations'!$D$40:$D$130,0),0),-1))</f>
        <v>368.15776870267388</v>
      </c>
    </row>
    <row r="348" spans="3:17">
      <c r="C348" s="159"/>
      <c r="D348" s="165" t="s">
        <v>278</v>
      </c>
      <c r="E348" s="161">
        <v>37183</v>
      </c>
      <c r="F348" s="172" t="str">
        <f t="shared" si="17"/>
        <v>2001-02</v>
      </c>
      <c r="G348" s="68"/>
      <c r="H348" s="167" t="s">
        <v>279</v>
      </c>
      <c r="I348" s="173">
        <v>150735.53351548137</v>
      </c>
      <c r="J348" s="168">
        <f>IFERROR(MIN('MP Calculations'!$E$30/I348,1),"-")</f>
        <v>0.24630200300931615</v>
      </c>
      <c r="K348" s="12"/>
      <c r="L348" s="159">
        <v>179.954183</v>
      </c>
      <c r="M348" s="159" t="s">
        <v>280</v>
      </c>
      <c r="N348" s="159">
        <v>350</v>
      </c>
      <c r="O348" s="185">
        <f t="shared" si="16"/>
        <v>62983.964050000002</v>
      </c>
      <c r="P348" s="215">
        <f t="shared" si="18"/>
        <v>15513.076502981761</v>
      </c>
      <c r="Q348" s="215" cm="1">
        <f t="array" ref="Q348">IF(P348="-",0,P348/(1+'General inputs'!$H$32)^IFERROR(INDEX('MP Calculations'!$C$40:$C$130,MATCH(F348,'MP Calculations'!$D$40:$D$130,0),0),-1))</f>
        <v>36806.1195535105</v>
      </c>
    </row>
    <row r="349" spans="3:17">
      <c r="C349" s="159"/>
      <c r="D349" s="165" t="s">
        <v>278</v>
      </c>
      <c r="E349" s="161">
        <v>37183</v>
      </c>
      <c r="F349" s="172" t="str">
        <f t="shared" si="17"/>
        <v>2001-02</v>
      </c>
      <c r="G349" s="68"/>
      <c r="H349" s="167" t="s">
        <v>279</v>
      </c>
      <c r="I349" s="173">
        <v>150735.53351548137</v>
      </c>
      <c r="J349" s="168">
        <f>IFERROR(MIN('MP Calculations'!$E$30/I349,1),"-")</f>
        <v>0.24630200300931615</v>
      </c>
      <c r="K349" s="12"/>
      <c r="L349" s="159">
        <v>91.631801999999993</v>
      </c>
      <c r="M349" s="159" t="s">
        <v>280</v>
      </c>
      <c r="N349" s="159">
        <v>350</v>
      </c>
      <c r="O349" s="185">
        <f t="shared" si="16"/>
        <v>32071.130699999998</v>
      </c>
      <c r="P349" s="215">
        <f t="shared" si="18"/>
        <v>7899.1837301835712</v>
      </c>
      <c r="Q349" s="215" cm="1">
        <f t="array" ref="Q349">IF(P349="-",0,P349/(1+'General inputs'!$H$32)^IFERROR(INDEX('MP Calculations'!$C$40:$C$130,MATCH(F349,'MP Calculations'!$D$40:$D$130,0),0),-1))</f>
        <v>18741.498547525302</v>
      </c>
    </row>
    <row r="350" spans="3:17">
      <c r="C350" s="159"/>
      <c r="D350" s="165" t="s">
        <v>278</v>
      </c>
      <c r="E350" s="161">
        <v>37183</v>
      </c>
      <c r="F350" s="172" t="str">
        <f t="shared" si="17"/>
        <v>2001-02</v>
      </c>
      <c r="G350" s="68"/>
      <c r="H350" s="167" t="s">
        <v>279</v>
      </c>
      <c r="I350" s="173">
        <v>150735.53351548137</v>
      </c>
      <c r="J350" s="168">
        <f>IFERROR(MIN('MP Calculations'!$E$30/I350,1),"-")</f>
        <v>0.24630200300931615</v>
      </c>
      <c r="K350" s="12"/>
      <c r="L350" s="159">
        <v>32.489266000000001</v>
      </c>
      <c r="M350" s="159" t="s">
        <v>280</v>
      </c>
      <c r="N350" s="159">
        <v>350</v>
      </c>
      <c r="O350" s="185">
        <f t="shared" si="16"/>
        <v>11371.2431</v>
      </c>
      <c r="P350" s="215">
        <f t="shared" si="18"/>
        <v>2800.7599522358655</v>
      </c>
      <c r="Q350" s="215" cm="1">
        <f t="array" ref="Q350">IF(P350="-",0,P350/(1+'General inputs'!$H$32)^IFERROR(INDEX('MP Calculations'!$C$40:$C$130,MATCH(F350,'MP Calculations'!$D$40:$D$130,0),0),-1))</f>
        <v>6645.0459148360214</v>
      </c>
    </row>
    <row r="351" spans="3:17">
      <c r="C351" s="159"/>
      <c r="D351" s="165" t="s">
        <v>278</v>
      </c>
      <c r="E351" s="161">
        <v>37183</v>
      </c>
      <c r="F351" s="172" t="str">
        <f t="shared" si="17"/>
        <v>2001-02</v>
      </c>
      <c r="G351" s="68"/>
      <c r="H351" s="167" t="s">
        <v>279</v>
      </c>
      <c r="I351" s="173">
        <v>150735.53351548137</v>
      </c>
      <c r="J351" s="168">
        <f>IFERROR(MIN('MP Calculations'!$E$30/I351,1),"-")</f>
        <v>0.24630200300931615</v>
      </c>
      <c r="K351" s="12"/>
      <c r="L351" s="159">
        <v>1.3990229999999999</v>
      </c>
      <c r="M351" s="159" t="s">
        <v>280</v>
      </c>
      <c r="N351" s="159">
        <v>350</v>
      </c>
      <c r="O351" s="185">
        <f t="shared" si="16"/>
        <v>489.65804999999995</v>
      </c>
      <c r="P351" s="215">
        <f t="shared" si="18"/>
        <v>120.60375850463586</v>
      </c>
      <c r="Q351" s="215" cm="1">
        <f t="array" ref="Q351">IF(P351="-",0,P351/(1+'General inputs'!$H$32)^IFERROR(INDEX('MP Calculations'!$C$40:$C$130,MATCH(F351,'MP Calculations'!$D$40:$D$130,0),0),-1))</f>
        <v>286.14287780190642</v>
      </c>
    </row>
    <row r="352" spans="3:17">
      <c r="C352" s="159"/>
      <c r="D352" s="165" t="s">
        <v>278</v>
      </c>
      <c r="E352" s="161">
        <v>37183</v>
      </c>
      <c r="F352" s="172" t="str">
        <f t="shared" si="17"/>
        <v>2001-02</v>
      </c>
      <c r="G352" s="68"/>
      <c r="H352" s="167" t="s">
        <v>279</v>
      </c>
      <c r="I352" s="173">
        <v>150735.53351548137</v>
      </c>
      <c r="J352" s="168">
        <f>IFERROR(MIN('MP Calculations'!$E$30/I352,1),"-")</f>
        <v>0.24630200300931615</v>
      </c>
      <c r="K352" s="12"/>
      <c r="L352" s="159">
        <v>22.673259000000002</v>
      </c>
      <c r="M352" s="159" t="s">
        <v>280</v>
      </c>
      <c r="N352" s="159">
        <v>350</v>
      </c>
      <c r="O352" s="185">
        <f t="shared" si="16"/>
        <v>7935.6406500000003</v>
      </c>
      <c r="P352" s="215">
        <f t="shared" si="18"/>
        <v>1954.5641872571516</v>
      </c>
      <c r="Q352" s="215" cm="1">
        <f t="array" ref="Q352">IF(P352="-",0,P352/(1+'General inputs'!$H$32)^IFERROR(INDEX('MP Calculations'!$C$40:$C$130,MATCH(F352,'MP Calculations'!$D$40:$D$130,0),0),-1))</f>
        <v>4637.3730663527167</v>
      </c>
    </row>
    <row r="353" spans="3:17">
      <c r="C353" s="159"/>
      <c r="D353" s="165" t="s">
        <v>278</v>
      </c>
      <c r="E353" s="161">
        <v>37183</v>
      </c>
      <c r="F353" s="172" t="str">
        <f t="shared" si="17"/>
        <v>2001-02</v>
      </c>
      <c r="G353" s="68"/>
      <c r="H353" s="167" t="s">
        <v>279</v>
      </c>
      <c r="I353" s="173">
        <v>150735.53351548137</v>
      </c>
      <c r="J353" s="168">
        <f>IFERROR(MIN('MP Calculations'!$E$30/I353,1),"-")</f>
        <v>0.24630200300931615</v>
      </c>
      <c r="K353" s="12"/>
      <c r="L353" s="159">
        <v>80.144619000000006</v>
      </c>
      <c r="M353" s="159" t="s">
        <v>280</v>
      </c>
      <c r="N353" s="159">
        <v>350</v>
      </c>
      <c r="O353" s="185">
        <f t="shared" si="16"/>
        <v>28050.616650000004</v>
      </c>
      <c r="P353" s="215">
        <f t="shared" si="18"/>
        <v>6908.9230665414743</v>
      </c>
      <c r="Q353" s="215" cm="1">
        <f t="array" ref="Q353">IF(P353="-",0,P353/(1+'General inputs'!$H$32)^IFERROR(INDEX('MP Calculations'!$C$40:$C$130,MATCH(F353,'MP Calculations'!$D$40:$D$130,0),0),-1))</f>
        <v>16392.019231275935</v>
      </c>
    </row>
    <row r="354" spans="3:17">
      <c r="C354" s="159"/>
      <c r="D354" s="165" t="s">
        <v>278</v>
      </c>
      <c r="E354" s="161">
        <v>37183</v>
      </c>
      <c r="F354" s="172" t="str">
        <f t="shared" si="17"/>
        <v>2001-02</v>
      </c>
      <c r="G354" s="68"/>
      <c r="H354" s="167" t="s">
        <v>279</v>
      </c>
      <c r="I354" s="173">
        <v>150735.53351548137</v>
      </c>
      <c r="J354" s="168">
        <f>IFERROR(MIN('MP Calculations'!$E$30/I354,1),"-")</f>
        <v>0.24630200300931615</v>
      </c>
      <c r="K354" s="12"/>
      <c r="L354" s="159">
        <v>1.5015860000000001</v>
      </c>
      <c r="M354" s="159" t="s">
        <v>280</v>
      </c>
      <c r="N354" s="159">
        <v>350</v>
      </c>
      <c r="O354" s="185">
        <f t="shared" si="16"/>
        <v>525.55510000000004</v>
      </c>
      <c r="P354" s="215">
        <f t="shared" si="18"/>
        <v>129.44527382176145</v>
      </c>
      <c r="Q354" s="215" cm="1">
        <f t="array" ref="Q354">IF(P354="-",0,P354/(1+'General inputs'!$H$32)^IFERROR(INDEX('MP Calculations'!$C$40:$C$130,MATCH(F354,'MP Calculations'!$D$40:$D$130,0),0),-1))</f>
        <v>307.12013977400909</v>
      </c>
    </row>
    <row r="355" spans="3:17">
      <c r="C355" s="159"/>
      <c r="D355" s="165" t="s">
        <v>278</v>
      </c>
      <c r="E355" s="161">
        <v>37183</v>
      </c>
      <c r="F355" s="172" t="str">
        <f t="shared" si="17"/>
        <v>2001-02</v>
      </c>
      <c r="G355" s="68"/>
      <c r="H355" s="167" t="s">
        <v>279</v>
      </c>
      <c r="I355" s="173">
        <v>150735.53351548137</v>
      </c>
      <c r="J355" s="168">
        <f>IFERROR(MIN('MP Calculations'!$E$30/I355,1),"-")</f>
        <v>0.24630200300931615</v>
      </c>
      <c r="K355" s="12"/>
      <c r="L355" s="159">
        <v>9.0770420000000005</v>
      </c>
      <c r="M355" s="159" t="s">
        <v>280</v>
      </c>
      <c r="N355" s="159">
        <v>350</v>
      </c>
      <c r="O355" s="185">
        <f t="shared" si="16"/>
        <v>3176.9647</v>
      </c>
      <c r="P355" s="215">
        <f t="shared" si="18"/>
        <v>782.49276909989123</v>
      </c>
      <c r="Q355" s="215" cm="1">
        <f t="array" ref="Q355">IF(P355="-",0,P355/(1+'General inputs'!$H$32)^IFERROR(INDEX('MP Calculations'!$C$40:$C$130,MATCH(F355,'MP Calculations'!$D$40:$D$130,0),0),-1))</f>
        <v>1856.5319653849672</v>
      </c>
    </row>
    <row r="356" spans="3:17">
      <c r="C356" s="159"/>
      <c r="D356" s="165" t="s">
        <v>278</v>
      </c>
      <c r="E356" s="161">
        <v>37183</v>
      </c>
      <c r="F356" s="172" t="str">
        <f t="shared" si="17"/>
        <v>2001-02</v>
      </c>
      <c r="G356" s="68"/>
      <c r="H356" s="167" t="s">
        <v>279</v>
      </c>
      <c r="I356" s="173">
        <v>150735.53351548137</v>
      </c>
      <c r="J356" s="168">
        <f>IFERROR(MIN('MP Calculations'!$E$30/I356,1),"-")</f>
        <v>0.24630200300931615</v>
      </c>
      <c r="K356" s="12"/>
      <c r="L356" s="159">
        <v>0.80001</v>
      </c>
      <c r="M356" s="159" t="s">
        <v>280</v>
      </c>
      <c r="N356" s="159">
        <v>350</v>
      </c>
      <c r="O356" s="185">
        <f t="shared" si="16"/>
        <v>280.00349999999997</v>
      </c>
      <c r="P356" s="215">
        <f t="shared" si="18"/>
        <v>68.965422899619043</v>
      </c>
      <c r="Q356" s="215" cm="1">
        <f t="array" ref="Q356">IF(P356="-",0,P356/(1+'General inputs'!$H$32)^IFERROR(INDEX('MP Calculations'!$C$40:$C$130,MATCH(F356,'MP Calculations'!$D$40:$D$130,0),0),-1))</f>
        <v>163.62644764975497</v>
      </c>
    </row>
    <row r="357" spans="3:17">
      <c r="C357" s="159"/>
      <c r="D357" s="165" t="s">
        <v>278</v>
      </c>
      <c r="E357" s="161">
        <v>37183</v>
      </c>
      <c r="F357" s="172" t="str">
        <f t="shared" si="17"/>
        <v>2001-02</v>
      </c>
      <c r="G357" s="68"/>
      <c r="H357" s="167" t="s">
        <v>279</v>
      </c>
      <c r="I357" s="173">
        <v>150735.53351548137</v>
      </c>
      <c r="J357" s="168">
        <f>IFERROR(MIN('MP Calculations'!$E$30/I357,1),"-")</f>
        <v>0.24630200300931615</v>
      </c>
      <c r="K357" s="12"/>
      <c r="L357" s="159">
        <v>0.198708</v>
      </c>
      <c r="M357" s="159" t="s">
        <v>280</v>
      </c>
      <c r="N357" s="159">
        <v>350</v>
      </c>
      <c r="O357" s="185">
        <f t="shared" si="16"/>
        <v>69.547799999999995</v>
      </c>
      <c r="P357" s="215">
        <f t="shared" si="18"/>
        <v>17.129762444891316</v>
      </c>
      <c r="Q357" s="215" cm="1">
        <f t="array" ref="Q357">IF(P357="-",0,P357/(1+'General inputs'!$H$32)^IFERROR(INDEX('MP Calculations'!$C$40:$C$130,MATCH(F357,'MP Calculations'!$D$40:$D$130,0),0),-1))</f>
        <v>40.641847176394691</v>
      </c>
    </row>
    <row r="358" spans="3:17">
      <c r="C358" s="159"/>
      <c r="D358" s="165" t="s">
        <v>278</v>
      </c>
      <c r="E358" s="161">
        <v>37194</v>
      </c>
      <c r="F358" s="172" t="str">
        <f t="shared" si="17"/>
        <v>2001-02</v>
      </c>
      <c r="G358" s="68"/>
      <c r="H358" s="167" t="s">
        <v>279</v>
      </c>
      <c r="I358" s="173">
        <v>150735.53351548137</v>
      </c>
      <c r="J358" s="168">
        <f>IFERROR(MIN('MP Calculations'!$E$30/I358,1),"-")</f>
        <v>0.24630200300931615</v>
      </c>
      <c r="K358" s="12"/>
      <c r="L358" s="159">
        <v>2.670544</v>
      </c>
      <c r="M358" s="159" t="s">
        <v>280</v>
      </c>
      <c r="N358" s="159">
        <v>350</v>
      </c>
      <c r="O358" s="185">
        <f t="shared" si="16"/>
        <v>934.69039999999995</v>
      </c>
      <c r="P358" s="215">
        <f t="shared" si="18"/>
        <v>230.21611771357891</v>
      </c>
      <c r="Q358" s="215" cm="1">
        <f t="array" ref="Q358">IF(P358="-",0,P358/(1+'General inputs'!$H$32)^IFERROR(INDEX('MP Calculations'!$C$40:$C$130,MATCH(F358,'MP Calculations'!$D$40:$D$130,0),0),-1))</f>
        <v>546.20770741911645</v>
      </c>
    </row>
    <row r="359" spans="3:17">
      <c r="C359" s="159"/>
      <c r="D359" s="165" t="s">
        <v>289</v>
      </c>
      <c r="E359" s="161">
        <v>37324</v>
      </c>
      <c r="F359" s="172" t="str">
        <f t="shared" si="17"/>
        <v>2001-02</v>
      </c>
      <c r="G359" s="68"/>
      <c r="H359" s="167" t="s">
        <v>279</v>
      </c>
      <c r="I359" s="173">
        <v>150735.53351548137</v>
      </c>
      <c r="J359" s="168">
        <f>IFERROR(MIN('MP Calculations'!$E$30/I359,1),"-")</f>
        <v>0.24630200300931615</v>
      </c>
      <c r="K359" s="12"/>
      <c r="L359" s="159">
        <v>172.02867699999999</v>
      </c>
      <c r="M359" s="159" t="s">
        <v>280</v>
      </c>
      <c r="N359" s="159">
        <v>726</v>
      </c>
      <c r="O359" s="185">
        <f t="shared" si="16"/>
        <v>124892.81950199998</v>
      </c>
      <c r="P359" s="215">
        <f t="shared" si="18"/>
        <v>30761.35160482358</v>
      </c>
      <c r="Q359" s="215" cm="1">
        <f t="array" ref="Q359">IF(P359="-",0,P359/(1+'General inputs'!$H$32)^IFERROR(INDEX('MP Calculations'!$C$40:$C$130,MATCH(F359,'MP Calculations'!$D$40:$D$130,0),0),-1))</f>
        <v>72983.974814865898</v>
      </c>
    </row>
    <row r="360" spans="3:17">
      <c r="C360" s="159"/>
      <c r="D360" s="165" t="s">
        <v>289</v>
      </c>
      <c r="E360" s="161">
        <v>37324</v>
      </c>
      <c r="F360" s="172" t="str">
        <f t="shared" si="17"/>
        <v>2001-02</v>
      </c>
      <c r="G360" s="68"/>
      <c r="H360" s="167" t="s">
        <v>279</v>
      </c>
      <c r="I360" s="173">
        <v>150735.53351548137</v>
      </c>
      <c r="J360" s="168">
        <f>IFERROR(MIN('MP Calculations'!$E$30/I360,1),"-")</f>
        <v>0.24630200300931615</v>
      </c>
      <c r="K360" s="12"/>
      <c r="L360" s="159">
        <v>9.9999439999999993</v>
      </c>
      <c r="M360" s="159" t="s">
        <v>280</v>
      </c>
      <c r="N360" s="159">
        <v>726</v>
      </c>
      <c r="O360" s="185">
        <f t="shared" si="16"/>
        <v>7259.9593439999999</v>
      </c>
      <c r="P360" s="215">
        <f t="shared" si="18"/>
        <v>1788.1425281934009</v>
      </c>
      <c r="Q360" s="215" cm="1">
        <f t="array" ref="Q360">IF(P360="-",0,P360/(1+'General inputs'!$H$32)^IFERROR(INDEX('MP Calculations'!$C$40:$C$130,MATCH(F360,'MP Calculations'!$D$40:$D$130,0),0),-1))</f>
        <v>4242.5232453893104</v>
      </c>
    </row>
    <row r="361" spans="3:17">
      <c r="C361" s="159"/>
      <c r="D361" s="165" t="s">
        <v>289</v>
      </c>
      <c r="E361" s="161">
        <v>37324</v>
      </c>
      <c r="F361" s="172" t="str">
        <f t="shared" si="17"/>
        <v>2001-02</v>
      </c>
      <c r="G361" s="68"/>
      <c r="H361" s="167" t="s">
        <v>279</v>
      </c>
      <c r="I361" s="173">
        <v>150735.53351548137</v>
      </c>
      <c r="J361" s="168">
        <f>IFERROR(MIN('MP Calculations'!$E$30/I361,1),"-")</f>
        <v>0.24630200300931615</v>
      </c>
      <c r="K361" s="12"/>
      <c r="L361" s="159">
        <v>5.1398260000000002</v>
      </c>
      <c r="M361" s="159" t="s">
        <v>280</v>
      </c>
      <c r="N361" s="159">
        <v>726</v>
      </c>
      <c r="O361" s="185">
        <f t="shared" si="16"/>
        <v>3731.513676</v>
      </c>
      <c r="P361" s="215">
        <f t="shared" si="18"/>
        <v>919.07929265545636</v>
      </c>
      <c r="Q361" s="215" cm="1">
        <f t="array" ref="Q361">IF(P361="-",0,P361/(1+'General inputs'!$H$32)^IFERROR(INDEX('MP Calculations'!$C$40:$C$130,MATCH(F361,'MP Calculations'!$D$40:$D$130,0),0),-1))</f>
        <v>2180.595339559537</v>
      </c>
    </row>
    <row r="362" spans="3:17">
      <c r="C362" s="159"/>
      <c r="D362" s="165" t="s">
        <v>289</v>
      </c>
      <c r="E362" s="161">
        <v>37324</v>
      </c>
      <c r="F362" s="172" t="str">
        <f t="shared" si="17"/>
        <v>2001-02</v>
      </c>
      <c r="G362" s="68"/>
      <c r="H362" s="167" t="s">
        <v>279</v>
      </c>
      <c r="I362" s="173">
        <v>150735.53351548137</v>
      </c>
      <c r="J362" s="168">
        <f>IFERROR(MIN('MP Calculations'!$E$30/I362,1),"-")</f>
        <v>0.24630200300931615</v>
      </c>
      <c r="K362" s="12"/>
      <c r="L362" s="159">
        <v>88.649568000000002</v>
      </c>
      <c r="M362" s="159" t="s">
        <v>280</v>
      </c>
      <c r="N362" s="159">
        <v>726</v>
      </c>
      <c r="O362" s="185">
        <f t="shared" si="16"/>
        <v>64359.586368000004</v>
      </c>
      <c r="P362" s="215">
        <f t="shared" si="18"/>
        <v>15851.895035289479</v>
      </c>
      <c r="Q362" s="215" cm="1">
        <f t="array" ref="Q362">IF(P362="-",0,P362/(1+'General inputs'!$H$32)^IFERROR(INDEX('MP Calculations'!$C$40:$C$130,MATCH(F362,'MP Calculations'!$D$40:$D$130,0),0),-1))</f>
        <v>37609.995909349127</v>
      </c>
    </row>
    <row r="363" spans="3:17">
      <c r="C363" s="159"/>
      <c r="D363" s="165" t="s">
        <v>289</v>
      </c>
      <c r="E363" s="161">
        <v>37324</v>
      </c>
      <c r="F363" s="172" t="str">
        <f t="shared" si="17"/>
        <v>2001-02</v>
      </c>
      <c r="G363" s="68"/>
      <c r="H363" s="167" t="s">
        <v>279</v>
      </c>
      <c r="I363" s="173">
        <v>150735.53351548137</v>
      </c>
      <c r="J363" s="168">
        <f>IFERROR(MIN('MP Calculations'!$E$30/I363,1),"-")</f>
        <v>0.24630200300931615</v>
      </c>
      <c r="K363" s="12"/>
      <c r="L363" s="159">
        <v>12.007939</v>
      </c>
      <c r="M363" s="159" t="s">
        <v>280</v>
      </c>
      <c r="N363" s="159">
        <v>726</v>
      </c>
      <c r="O363" s="185">
        <f t="shared" si="16"/>
        <v>8717.7637140000006</v>
      </c>
      <c r="P363" s="215">
        <f t="shared" si="18"/>
        <v>2147.2026645201354</v>
      </c>
      <c r="Q363" s="215" cm="1">
        <f t="array" ref="Q363">IF(P363="-",0,P363/(1+'General inputs'!$H$32)^IFERROR(INDEX('MP Calculations'!$C$40:$C$130,MATCH(F363,'MP Calculations'!$D$40:$D$130,0),0),-1))</f>
        <v>5094.4245624492369</v>
      </c>
    </row>
    <row r="364" spans="3:17">
      <c r="C364" s="159"/>
      <c r="D364" s="165" t="s">
        <v>289</v>
      </c>
      <c r="E364" s="161">
        <v>37324</v>
      </c>
      <c r="F364" s="172" t="str">
        <f t="shared" si="17"/>
        <v>2001-02</v>
      </c>
      <c r="G364" s="68"/>
      <c r="H364" s="167" t="s">
        <v>279</v>
      </c>
      <c r="I364" s="173">
        <v>150735.53351548137</v>
      </c>
      <c r="J364" s="168">
        <f>IFERROR(MIN('MP Calculations'!$E$30/I364,1),"-")</f>
        <v>0.24630200300931615</v>
      </c>
      <c r="K364" s="12"/>
      <c r="L364" s="159">
        <v>14.134708</v>
      </c>
      <c r="M364" s="159" t="s">
        <v>280</v>
      </c>
      <c r="N364" s="159">
        <v>726</v>
      </c>
      <c r="O364" s="185">
        <f t="shared" si="16"/>
        <v>10261.798008</v>
      </c>
      <c r="P364" s="215">
        <f t="shared" si="18"/>
        <v>2527.5014038474105</v>
      </c>
      <c r="Q364" s="215" cm="1">
        <f t="array" ref="Q364">IF(P364="-",0,P364/(1+'General inputs'!$H$32)^IFERROR(INDEX('MP Calculations'!$C$40:$C$130,MATCH(F364,'MP Calculations'!$D$40:$D$130,0),0),-1))</f>
        <v>5996.7163072903459</v>
      </c>
    </row>
    <row r="365" spans="3:17">
      <c r="C365" s="159"/>
      <c r="D365" s="165" t="s">
        <v>289</v>
      </c>
      <c r="E365" s="161">
        <v>37324</v>
      </c>
      <c r="F365" s="172" t="str">
        <f t="shared" si="17"/>
        <v>2001-02</v>
      </c>
      <c r="G365" s="68"/>
      <c r="H365" s="167" t="s">
        <v>279</v>
      </c>
      <c r="I365" s="173">
        <v>150735.53351548137</v>
      </c>
      <c r="J365" s="168">
        <f>IFERROR(MIN('MP Calculations'!$E$30/I365,1),"-")</f>
        <v>0.24630200300931615</v>
      </c>
      <c r="K365" s="12"/>
      <c r="L365" s="159">
        <v>69.077984999999998</v>
      </c>
      <c r="M365" s="159" t="s">
        <v>280</v>
      </c>
      <c r="N365" s="159">
        <v>726</v>
      </c>
      <c r="O365" s="185">
        <f t="shared" si="16"/>
        <v>50150.617109999999</v>
      </c>
      <c r="P365" s="215">
        <f t="shared" si="18"/>
        <v>12352.197446346281</v>
      </c>
      <c r="Q365" s="215" cm="1">
        <f t="array" ref="Q365">IF(P365="-",0,P365/(1+'General inputs'!$H$32)^IFERROR(INDEX('MP Calculations'!$C$40:$C$130,MATCH(F365,'MP Calculations'!$D$40:$D$130,0),0),-1))</f>
        <v>29306.659828010444</v>
      </c>
    </row>
    <row r="366" spans="3:17">
      <c r="C366" s="159"/>
      <c r="D366" s="165" t="s">
        <v>289</v>
      </c>
      <c r="E366" s="161">
        <v>37324</v>
      </c>
      <c r="F366" s="172" t="str">
        <f t="shared" si="17"/>
        <v>2001-02</v>
      </c>
      <c r="G366" s="68"/>
      <c r="H366" s="167" t="s">
        <v>279</v>
      </c>
      <c r="I366" s="173">
        <v>150735.53351548137</v>
      </c>
      <c r="J366" s="168">
        <f>IFERROR(MIN('MP Calculations'!$E$30/I366,1),"-")</f>
        <v>0.24630200300931615</v>
      </c>
      <c r="K366" s="12"/>
      <c r="L366" s="159">
        <v>2.1573039999999999</v>
      </c>
      <c r="M366" s="159" t="s">
        <v>280</v>
      </c>
      <c r="N366" s="159">
        <v>726</v>
      </c>
      <c r="O366" s="185">
        <f t="shared" si="16"/>
        <v>1566.2027039999998</v>
      </c>
      <c r="P366" s="215">
        <f t="shared" si="18"/>
        <v>385.75886311380702</v>
      </c>
      <c r="Q366" s="215" cm="1">
        <f t="array" ref="Q366">IF(P366="-",0,P366/(1+'General inputs'!$H$32)^IFERROR(INDEX('MP Calculations'!$C$40:$C$130,MATCH(F366,'MP Calculations'!$D$40:$D$130,0),0),-1))</f>
        <v>915.2463621167617</v>
      </c>
    </row>
    <row r="367" spans="3:17">
      <c r="C367" s="159"/>
      <c r="D367" s="165" t="s">
        <v>289</v>
      </c>
      <c r="E367" s="161">
        <v>37324</v>
      </c>
      <c r="F367" s="172" t="str">
        <f t="shared" si="17"/>
        <v>2001-02</v>
      </c>
      <c r="G367" s="68"/>
      <c r="H367" s="167" t="s">
        <v>279</v>
      </c>
      <c r="I367" s="173">
        <v>150735.53351548137</v>
      </c>
      <c r="J367" s="168">
        <f>IFERROR(MIN('MP Calculations'!$E$30/I367,1),"-")</f>
        <v>0.24630200300931615</v>
      </c>
      <c r="K367" s="12"/>
      <c r="L367" s="159">
        <v>130.54106400000001</v>
      </c>
      <c r="M367" s="159" t="s">
        <v>280</v>
      </c>
      <c r="N367" s="159">
        <v>726</v>
      </c>
      <c r="O367" s="185">
        <f t="shared" si="16"/>
        <v>94772.812464000002</v>
      </c>
      <c r="P367" s="215">
        <f t="shared" si="18"/>
        <v>23342.733540709483</v>
      </c>
      <c r="Q367" s="215" cm="1">
        <f t="array" ref="Q367">IF(P367="-",0,P367/(1+'General inputs'!$H$32)^IFERROR(INDEX('MP Calculations'!$C$40:$C$130,MATCH(F367,'MP Calculations'!$D$40:$D$130,0),0),-1))</f>
        <v>55382.659992681321</v>
      </c>
    </row>
    <row r="368" spans="3:17">
      <c r="C368" s="159"/>
      <c r="D368" s="165" t="s">
        <v>289</v>
      </c>
      <c r="E368" s="161">
        <v>37324</v>
      </c>
      <c r="F368" s="172" t="str">
        <f t="shared" si="17"/>
        <v>2001-02</v>
      </c>
      <c r="G368" s="68"/>
      <c r="H368" s="167" t="s">
        <v>279</v>
      </c>
      <c r="I368" s="173">
        <v>150735.53351548137</v>
      </c>
      <c r="J368" s="168">
        <f>IFERROR(MIN('MP Calculations'!$E$30/I368,1),"-")</f>
        <v>0.24630200300931615</v>
      </c>
      <c r="K368" s="12"/>
      <c r="L368" s="159">
        <v>98.380329000000003</v>
      </c>
      <c r="M368" s="159" t="s">
        <v>280</v>
      </c>
      <c r="N368" s="159">
        <v>726</v>
      </c>
      <c r="O368" s="185">
        <f t="shared" si="16"/>
        <v>71424.118854</v>
      </c>
      <c r="P368" s="215">
        <f t="shared" si="18"/>
        <v>17591.903536915663</v>
      </c>
      <c r="Q368" s="215" cm="1">
        <f t="array" ref="Q368">IF(P368="-",0,P368/(1+'General inputs'!$H$32)^IFERROR(INDEX('MP Calculations'!$C$40:$C$130,MATCH(F368,'MP Calculations'!$D$40:$D$130,0),0),-1))</f>
        <v>41738.317001730014</v>
      </c>
    </row>
    <row r="369" spans="3:17">
      <c r="C369" s="159"/>
      <c r="D369" s="165" t="s">
        <v>289</v>
      </c>
      <c r="E369" s="161">
        <v>37324</v>
      </c>
      <c r="F369" s="172" t="str">
        <f t="shared" si="17"/>
        <v>2001-02</v>
      </c>
      <c r="G369" s="68"/>
      <c r="H369" s="167" t="s">
        <v>279</v>
      </c>
      <c r="I369" s="173">
        <v>150735.53351548137</v>
      </c>
      <c r="J369" s="168">
        <f>IFERROR(MIN('MP Calculations'!$E$30/I369,1),"-")</f>
        <v>0.24630200300931615</v>
      </c>
      <c r="K369" s="12"/>
      <c r="L369" s="159">
        <v>5.4692119999999997</v>
      </c>
      <c r="M369" s="159" t="s">
        <v>280</v>
      </c>
      <c r="N369" s="159">
        <v>726</v>
      </c>
      <c r="O369" s="185">
        <f t="shared" si="16"/>
        <v>3970.6479119999999</v>
      </c>
      <c r="P369" s="215">
        <f t="shared" si="18"/>
        <v>977.97853397035885</v>
      </c>
      <c r="Q369" s="215" cm="1">
        <f t="array" ref="Q369">IF(P369="-",0,P369/(1+'General inputs'!$H$32)^IFERROR(INDEX('MP Calculations'!$C$40:$C$130,MATCH(F369,'MP Calculations'!$D$40:$D$130,0),0),-1))</f>
        <v>2320.3388982940464</v>
      </c>
    </row>
    <row r="370" spans="3:17">
      <c r="C370" s="159"/>
      <c r="D370" s="165" t="s">
        <v>289</v>
      </c>
      <c r="E370" s="161">
        <v>37324</v>
      </c>
      <c r="F370" s="172" t="str">
        <f t="shared" si="17"/>
        <v>2001-02</v>
      </c>
      <c r="G370" s="68"/>
      <c r="H370" s="167" t="s">
        <v>279</v>
      </c>
      <c r="I370" s="173">
        <v>150735.53351548137</v>
      </c>
      <c r="J370" s="168">
        <f>IFERROR(MIN('MP Calculations'!$E$30/I370,1),"-")</f>
        <v>0.24630200300931615</v>
      </c>
      <c r="K370" s="12"/>
      <c r="L370" s="159">
        <v>51.648068000000002</v>
      </c>
      <c r="M370" s="159" t="s">
        <v>280</v>
      </c>
      <c r="N370" s="159">
        <v>726</v>
      </c>
      <c r="O370" s="185">
        <f t="shared" si="16"/>
        <v>37496.497368000004</v>
      </c>
      <c r="P370" s="215">
        <f t="shared" si="18"/>
        <v>9235.4624075719512</v>
      </c>
      <c r="Q370" s="215" cm="1">
        <f t="array" ref="Q370">IF(P370="-",0,P370/(1+'General inputs'!$H$32)^IFERROR(INDEX('MP Calculations'!$C$40:$C$130,MATCH(F370,'MP Calculations'!$D$40:$D$130,0),0),-1))</f>
        <v>21911.935613784215</v>
      </c>
    </row>
    <row r="371" spans="3:17">
      <c r="C371" s="159"/>
      <c r="D371" s="165" t="s">
        <v>289</v>
      </c>
      <c r="E371" s="161">
        <v>37324</v>
      </c>
      <c r="F371" s="172" t="str">
        <f t="shared" si="17"/>
        <v>2001-02</v>
      </c>
      <c r="G371" s="68"/>
      <c r="H371" s="167" t="s">
        <v>279</v>
      </c>
      <c r="I371" s="173">
        <v>150735.53351548137</v>
      </c>
      <c r="J371" s="168">
        <f>IFERROR(MIN('MP Calculations'!$E$30/I371,1),"-")</f>
        <v>0.24630200300931615</v>
      </c>
      <c r="K371" s="12"/>
      <c r="L371" s="159">
        <v>116.32963700000001</v>
      </c>
      <c r="M371" s="159" t="s">
        <v>280</v>
      </c>
      <c r="N371" s="159">
        <v>726</v>
      </c>
      <c r="O371" s="185">
        <f t="shared" si="16"/>
        <v>84455.316462000003</v>
      </c>
      <c r="P371" s="215">
        <f t="shared" si="18"/>
        <v>20801.513609376274</v>
      </c>
      <c r="Q371" s="215" cm="1">
        <f t="array" ref="Q371">IF(P371="-",0,P371/(1+'General inputs'!$H$32)^IFERROR(INDEX('MP Calculations'!$C$40:$C$130,MATCH(F371,'MP Calculations'!$D$40:$D$130,0),0),-1))</f>
        <v>49353.395289033659</v>
      </c>
    </row>
    <row r="372" spans="3:17">
      <c r="C372" s="159"/>
      <c r="D372" s="165" t="s">
        <v>289</v>
      </c>
      <c r="E372" s="161">
        <v>37324</v>
      </c>
      <c r="F372" s="172" t="str">
        <f t="shared" si="17"/>
        <v>2001-02</v>
      </c>
      <c r="G372" s="68"/>
      <c r="H372" s="167" t="s">
        <v>279</v>
      </c>
      <c r="I372" s="173">
        <v>150735.53351548137</v>
      </c>
      <c r="J372" s="168">
        <f>IFERROR(MIN('MP Calculations'!$E$30/I372,1),"-")</f>
        <v>0.24630200300931615</v>
      </c>
      <c r="K372" s="12"/>
      <c r="L372" s="159">
        <v>148.72732600000001</v>
      </c>
      <c r="M372" s="159" t="s">
        <v>280</v>
      </c>
      <c r="N372" s="159">
        <v>726</v>
      </c>
      <c r="O372" s="185">
        <f t="shared" si="16"/>
        <v>107976.038676</v>
      </c>
      <c r="P372" s="215">
        <f t="shared" si="18"/>
        <v>26594.71460291019</v>
      </c>
      <c r="Q372" s="215" cm="1">
        <f t="array" ref="Q372">IF(P372="-",0,P372/(1+'General inputs'!$H$32)^IFERROR(INDEX('MP Calculations'!$C$40:$C$130,MATCH(F372,'MP Calculations'!$D$40:$D$130,0),0),-1))</f>
        <v>63098.267128255313</v>
      </c>
    </row>
    <row r="373" spans="3:17">
      <c r="C373" s="159"/>
      <c r="D373" s="165" t="s">
        <v>289</v>
      </c>
      <c r="E373" s="161">
        <v>37324</v>
      </c>
      <c r="F373" s="172" t="str">
        <f t="shared" si="17"/>
        <v>2001-02</v>
      </c>
      <c r="G373" s="68"/>
      <c r="H373" s="167" t="s">
        <v>279</v>
      </c>
      <c r="I373" s="173">
        <v>150735.53351548137</v>
      </c>
      <c r="J373" s="168">
        <f>IFERROR(MIN('MP Calculations'!$E$30/I373,1),"-")</f>
        <v>0.24630200300931615</v>
      </c>
      <c r="K373" s="12"/>
      <c r="L373" s="159">
        <v>96.527007999999995</v>
      </c>
      <c r="M373" s="159" t="s">
        <v>280</v>
      </c>
      <c r="N373" s="159">
        <v>726</v>
      </c>
      <c r="O373" s="185">
        <f t="shared" si="16"/>
        <v>70078.607808000001</v>
      </c>
      <c r="P373" s="215">
        <f t="shared" si="18"/>
        <v>17260.501471214702</v>
      </c>
      <c r="Q373" s="215" cm="1">
        <f t="array" ref="Q373">IF(P373="-",0,P373/(1+'General inputs'!$H$32)^IFERROR(INDEX('MP Calculations'!$C$40:$C$130,MATCH(F373,'MP Calculations'!$D$40:$D$130,0),0),-1))</f>
        <v>40952.036856194383</v>
      </c>
    </row>
    <row r="374" spans="3:17">
      <c r="C374" s="159"/>
      <c r="D374" s="165" t="s">
        <v>289</v>
      </c>
      <c r="E374" s="161">
        <v>37324</v>
      </c>
      <c r="F374" s="172" t="str">
        <f t="shared" si="17"/>
        <v>2001-02</v>
      </c>
      <c r="G374" s="68"/>
      <c r="H374" s="167" t="s">
        <v>279</v>
      </c>
      <c r="I374" s="173">
        <v>150735.53351548137</v>
      </c>
      <c r="J374" s="168">
        <f>IFERROR(MIN('MP Calculations'!$E$30/I374,1),"-")</f>
        <v>0.24630200300931615</v>
      </c>
      <c r="K374" s="12"/>
      <c r="L374" s="159">
        <v>6.8489449999999996</v>
      </c>
      <c r="M374" s="159" t="s">
        <v>280</v>
      </c>
      <c r="N374" s="159">
        <v>726</v>
      </c>
      <c r="O374" s="185">
        <f t="shared" si="16"/>
        <v>4972.3340699999999</v>
      </c>
      <c r="P374" s="215">
        <f t="shared" si="18"/>
        <v>1224.6958410724651</v>
      </c>
      <c r="Q374" s="215" cm="1">
        <f t="array" ref="Q374">IF(P374="-",0,P374/(1+'General inputs'!$H$32)^IFERROR(INDEX('MP Calculations'!$C$40:$C$130,MATCH(F374,'MP Calculations'!$D$40:$D$130,0),0),-1))</f>
        <v>2905.6971087930979</v>
      </c>
    </row>
    <row r="375" spans="3:17">
      <c r="C375" s="159"/>
      <c r="D375" s="165" t="s">
        <v>289</v>
      </c>
      <c r="E375" s="161">
        <v>37324</v>
      </c>
      <c r="F375" s="172" t="str">
        <f t="shared" si="17"/>
        <v>2001-02</v>
      </c>
      <c r="G375" s="68"/>
      <c r="H375" s="167" t="s">
        <v>279</v>
      </c>
      <c r="I375" s="173">
        <v>150735.53351548137</v>
      </c>
      <c r="J375" s="168">
        <f>IFERROR(MIN('MP Calculations'!$E$30/I375,1),"-")</f>
        <v>0.24630200300931615</v>
      </c>
      <c r="K375" s="12"/>
      <c r="L375" s="159">
        <v>0.57245100000000004</v>
      </c>
      <c r="M375" s="159" t="s">
        <v>280</v>
      </c>
      <c r="N375" s="159">
        <v>726</v>
      </c>
      <c r="O375" s="185">
        <f t="shared" si="16"/>
        <v>415.59942600000005</v>
      </c>
      <c r="P375" s="215">
        <f t="shared" si="18"/>
        <v>102.36297107332207</v>
      </c>
      <c r="Q375" s="215" cm="1">
        <f t="array" ref="Q375">IF(P375="-",0,P375/(1+'General inputs'!$H$32)^IFERROR(INDEX('MP Calculations'!$C$40:$C$130,MATCH(F375,'MP Calculations'!$D$40:$D$130,0),0),-1))</f>
        <v>242.8650274787895</v>
      </c>
    </row>
    <row r="376" spans="3:17">
      <c r="C376" s="159"/>
      <c r="D376" s="165" t="s">
        <v>289</v>
      </c>
      <c r="E376" s="161">
        <v>37324</v>
      </c>
      <c r="F376" s="172" t="str">
        <f t="shared" si="17"/>
        <v>2001-02</v>
      </c>
      <c r="G376" s="68"/>
      <c r="H376" s="167" t="s">
        <v>279</v>
      </c>
      <c r="I376" s="173">
        <v>150735.53351548137</v>
      </c>
      <c r="J376" s="168">
        <f>IFERROR(MIN('MP Calculations'!$E$30/I376,1),"-")</f>
        <v>0.24630200300931615</v>
      </c>
      <c r="K376" s="12"/>
      <c r="L376" s="159">
        <v>15.151398</v>
      </c>
      <c r="M376" s="159" t="s">
        <v>280</v>
      </c>
      <c r="N376" s="159">
        <v>726</v>
      </c>
      <c r="O376" s="185">
        <f t="shared" si="16"/>
        <v>10999.914948</v>
      </c>
      <c r="P376" s="215">
        <f t="shared" si="18"/>
        <v>2709.3010846245174</v>
      </c>
      <c r="Q376" s="215" cm="1">
        <f t="array" ref="Q376">IF(P376="-",0,P376/(1+'General inputs'!$H$32)^IFERROR(INDEX('MP Calculations'!$C$40:$C$130,MATCH(F376,'MP Calculations'!$D$40:$D$130,0),0),-1))</f>
        <v>6428.0518186046938</v>
      </c>
    </row>
    <row r="377" spans="3:17">
      <c r="C377" s="159"/>
      <c r="D377" s="165" t="s">
        <v>289</v>
      </c>
      <c r="E377" s="161">
        <v>37324</v>
      </c>
      <c r="F377" s="172" t="str">
        <f t="shared" si="17"/>
        <v>2001-02</v>
      </c>
      <c r="G377" s="68"/>
      <c r="H377" s="167" t="s">
        <v>279</v>
      </c>
      <c r="I377" s="173">
        <v>150735.53351548137</v>
      </c>
      <c r="J377" s="168">
        <f>IFERROR(MIN('MP Calculations'!$E$30/I377,1),"-")</f>
        <v>0.24630200300931615</v>
      </c>
      <c r="K377" s="12"/>
      <c r="L377" s="159">
        <v>18.838847000000001</v>
      </c>
      <c r="M377" s="159" t="s">
        <v>280</v>
      </c>
      <c r="N377" s="159">
        <v>726</v>
      </c>
      <c r="O377" s="185">
        <f t="shared" si="16"/>
        <v>13677.002922000001</v>
      </c>
      <c r="P377" s="215">
        <f t="shared" si="18"/>
        <v>3368.6732148528699</v>
      </c>
      <c r="Q377" s="215" cm="1">
        <f t="array" ref="Q377">IF(P377="-",0,P377/(1+'General inputs'!$H$32)^IFERROR(INDEX('MP Calculations'!$C$40:$C$130,MATCH(F377,'MP Calculations'!$D$40:$D$130,0),0),-1))</f>
        <v>7992.4693892118466</v>
      </c>
    </row>
    <row r="378" spans="3:17">
      <c r="C378" s="159"/>
      <c r="D378" s="165" t="s">
        <v>278</v>
      </c>
      <c r="E378" s="161">
        <v>37342</v>
      </c>
      <c r="F378" s="172" t="str">
        <f t="shared" si="17"/>
        <v>2001-02</v>
      </c>
      <c r="G378" s="68"/>
      <c r="H378" s="167" t="s">
        <v>279</v>
      </c>
      <c r="I378" s="173">
        <v>150735.53351548137</v>
      </c>
      <c r="J378" s="168">
        <f>IFERROR(MIN('MP Calculations'!$E$30/I378,1),"-")</f>
        <v>0.24630200300931615</v>
      </c>
      <c r="K378" s="12"/>
      <c r="L378" s="159">
        <v>12.525327000000001</v>
      </c>
      <c r="M378" s="159" t="s">
        <v>280</v>
      </c>
      <c r="N378" s="159">
        <v>350</v>
      </c>
      <c r="O378" s="185">
        <f t="shared" si="16"/>
        <v>4383.86445</v>
      </c>
      <c r="P378" s="215">
        <f t="shared" si="18"/>
        <v>1079.7545949563341</v>
      </c>
      <c r="Q378" s="215" cm="1">
        <f t="array" ref="Q378">IF(P378="-",0,P378/(1+'General inputs'!$H$32)^IFERROR(INDEX('MP Calculations'!$C$40:$C$130,MATCH(F378,'MP Calculations'!$D$40:$D$130,0),0),-1))</f>
        <v>2561.8114306840703</v>
      </c>
    </row>
    <row r="379" spans="3:17">
      <c r="C379" s="159"/>
      <c r="D379" s="165" t="s">
        <v>397</v>
      </c>
      <c r="E379" s="161">
        <v>37438</v>
      </c>
      <c r="F379" s="172" t="str">
        <f t="shared" si="17"/>
        <v>2002-03</v>
      </c>
      <c r="G379" s="68"/>
      <c r="H379" s="167" t="s">
        <v>279</v>
      </c>
      <c r="I379" s="173">
        <v>150735.53351548137</v>
      </c>
      <c r="J379" s="168">
        <f>IFERROR(MIN('MP Calculations'!$E$30/I379,1),"-")</f>
        <v>0.24630200300931615</v>
      </c>
      <c r="K379" s="12"/>
      <c r="L379" s="159">
        <v>1</v>
      </c>
      <c r="M379" s="159" t="s">
        <v>284</v>
      </c>
      <c r="N379" s="159">
        <v>3902.37</v>
      </c>
      <c r="O379" s="185">
        <f t="shared" si="16"/>
        <v>3902.37</v>
      </c>
      <c r="P379" s="215">
        <f t="shared" si="18"/>
        <v>961.16154748346503</v>
      </c>
      <c r="Q379" s="215" cm="1">
        <f t="array" ref="Q379">IF(P379="-",0,P379/(1+'General inputs'!$H$32)^IFERROR(INDEX('MP Calculations'!$C$40:$C$130,MATCH(F379,'MP Calculations'!$D$40:$D$130,0),0),-1))</f>
        <v>2188.5212468398245</v>
      </c>
    </row>
    <row r="380" spans="3:17">
      <c r="C380" s="159"/>
      <c r="D380" s="165" t="s">
        <v>393</v>
      </c>
      <c r="E380" s="161">
        <v>37438</v>
      </c>
      <c r="F380" s="172" t="str">
        <f t="shared" si="17"/>
        <v>2002-03</v>
      </c>
      <c r="G380" s="68"/>
      <c r="H380" s="167" t="s">
        <v>279</v>
      </c>
      <c r="I380" s="173">
        <v>150735.53351548137</v>
      </c>
      <c r="J380" s="168">
        <f>IFERROR(MIN('MP Calculations'!$E$30/I380,1),"-")</f>
        <v>0.24630200300931615</v>
      </c>
      <c r="K380" s="12"/>
      <c r="L380" s="159">
        <v>1</v>
      </c>
      <c r="M380" s="159" t="s">
        <v>284</v>
      </c>
      <c r="N380" s="159">
        <v>1414734.35</v>
      </c>
      <c r="O380" s="185">
        <f t="shared" si="16"/>
        <v>1414734.35</v>
      </c>
      <c r="P380" s="215">
        <f t="shared" si="18"/>
        <v>348451.90413108293</v>
      </c>
      <c r="Q380" s="215" cm="1">
        <f t="array" ref="Q380">IF(P380="-",0,P380/(1+'General inputs'!$H$32)^IFERROR(INDEX('MP Calculations'!$C$40:$C$130,MATCH(F380,'MP Calculations'!$D$40:$D$130,0),0),-1))</f>
        <v>793409.18047471892</v>
      </c>
    </row>
    <row r="381" spans="3:17">
      <c r="C381" s="159"/>
      <c r="D381" s="165" t="s">
        <v>391</v>
      </c>
      <c r="E381" s="161">
        <v>37438</v>
      </c>
      <c r="F381" s="172" t="str">
        <f t="shared" si="17"/>
        <v>2002-03</v>
      </c>
      <c r="G381" s="68"/>
      <c r="H381" s="167" t="s">
        <v>279</v>
      </c>
      <c r="I381" s="173">
        <v>150735.53351548137</v>
      </c>
      <c r="J381" s="168">
        <f>IFERROR(MIN('MP Calculations'!$E$30/I381,1),"-")</f>
        <v>0.24630200300931615</v>
      </c>
      <c r="K381" s="12"/>
      <c r="L381" s="159">
        <v>1</v>
      </c>
      <c r="M381" s="159" t="s">
        <v>284</v>
      </c>
      <c r="N381" s="159">
        <v>9412.4500000000007</v>
      </c>
      <c r="O381" s="185">
        <f t="shared" si="16"/>
        <v>9412.4500000000007</v>
      </c>
      <c r="P381" s="215">
        <f t="shared" si="18"/>
        <v>2318.3052882250381</v>
      </c>
      <c r="Q381" s="215" cm="1">
        <f t="array" ref="Q381">IF(P381="-",0,P381/(1+'General inputs'!$H$32)^IFERROR(INDEX('MP Calculations'!$C$40:$C$130,MATCH(F381,'MP Calculations'!$D$40:$D$130,0),0),-1))</f>
        <v>5278.6759865972499</v>
      </c>
    </row>
    <row r="382" spans="3:17">
      <c r="C382" s="159"/>
      <c r="D382" s="165" t="s">
        <v>392</v>
      </c>
      <c r="E382" s="161">
        <v>37438</v>
      </c>
      <c r="F382" s="172" t="str">
        <f t="shared" si="17"/>
        <v>2002-03</v>
      </c>
      <c r="G382" s="68"/>
      <c r="H382" s="167" t="s">
        <v>279</v>
      </c>
      <c r="I382" s="173">
        <v>150735.53351548137</v>
      </c>
      <c r="J382" s="168">
        <f>IFERROR(MIN('MP Calculations'!$E$30/I382,1),"-")</f>
        <v>0.24630200300931615</v>
      </c>
      <c r="K382" s="12"/>
      <c r="L382" s="159">
        <v>1</v>
      </c>
      <c r="M382" s="159" t="s">
        <v>284</v>
      </c>
      <c r="N382" s="159">
        <v>2332.11</v>
      </c>
      <c r="O382" s="185">
        <f t="shared" si="16"/>
        <v>2332.11</v>
      </c>
      <c r="P382" s="215">
        <f t="shared" si="18"/>
        <v>574.40336423805627</v>
      </c>
      <c r="Q382" s="215" cm="1">
        <f t="array" ref="Q382">IF(P382="-",0,P382/(1+'General inputs'!$H$32)^IFERROR(INDEX('MP Calculations'!$C$40:$C$130,MATCH(F382,'MP Calculations'!$D$40:$D$130,0),0),-1))</f>
        <v>1307.8904063345155</v>
      </c>
    </row>
    <row r="383" spans="3:17">
      <c r="C383" s="159"/>
      <c r="D383" s="165" t="s">
        <v>394</v>
      </c>
      <c r="E383" s="161">
        <v>37438</v>
      </c>
      <c r="F383" s="172" t="str">
        <f t="shared" si="17"/>
        <v>2002-03</v>
      </c>
      <c r="G383" s="68"/>
      <c r="H383" s="167" t="s">
        <v>279</v>
      </c>
      <c r="I383" s="173">
        <v>150735.53351548137</v>
      </c>
      <c r="J383" s="168">
        <f>IFERROR(MIN('MP Calculations'!$E$30/I383,1),"-")</f>
        <v>0.24630200300931615</v>
      </c>
      <c r="K383" s="12"/>
      <c r="L383" s="159">
        <v>1</v>
      </c>
      <c r="M383" s="159" t="s">
        <v>284</v>
      </c>
      <c r="N383" s="159">
        <v>5627.62</v>
      </c>
      <c r="O383" s="185">
        <f t="shared" si="16"/>
        <v>5627.62</v>
      </c>
      <c r="P383" s="215">
        <f t="shared" si="18"/>
        <v>1386.0940781752877</v>
      </c>
      <c r="Q383" s="215" cm="1">
        <f t="array" ref="Q383">IF(P383="-",0,P383/(1+'General inputs'!$H$32)^IFERROR(INDEX('MP Calculations'!$C$40:$C$130,MATCH(F383,'MP Calculations'!$D$40:$D$130,0),0),-1))</f>
        <v>3156.0733449521017</v>
      </c>
    </row>
    <row r="384" spans="3:17">
      <c r="C384" s="159"/>
      <c r="D384" s="165" t="s">
        <v>395</v>
      </c>
      <c r="E384" s="161">
        <v>37438</v>
      </c>
      <c r="F384" s="172" t="str">
        <f t="shared" si="17"/>
        <v>2002-03</v>
      </c>
      <c r="G384" s="68"/>
      <c r="H384" s="167" t="s">
        <v>279</v>
      </c>
      <c r="I384" s="173">
        <v>150735.53351548137</v>
      </c>
      <c r="J384" s="168">
        <f>IFERROR(MIN('MP Calculations'!$E$30/I384,1),"-")</f>
        <v>0.24630200300931615</v>
      </c>
      <c r="K384" s="12"/>
      <c r="L384" s="159">
        <v>1</v>
      </c>
      <c r="M384" s="159" t="s">
        <v>284</v>
      </c>
      <c r="N384" s="159">
        <v>3779.6</v>
      </c>
      <c r="O384" s="185">
        <f t="shared" si="16"/>
        <v>3779.6</v>
      </c>
      <c r="P384" s="215">
        <f t="shared" si="18"/>
        <v>930.92305057401131</v>
      </c>
      <c r="Q384" s="215" cm="1">
        <f t="array" ref="Q384">IF(P384="-",0,P384/(1+'General inputs'!$H$32)^IFERROR(INDEX('MP Calculations'!$C$40:$C$130,MATCH(F384,'MP Calculations'!$D$40:$D$130,0),0),-1))</f>
        <v>2119.6695609477833</v>
      </c>
    </row>
    <row r="385" spans="3:17">
      <c r="C385" s="159"/>
      <c r="D385" s="165" t="s">
        <v>396</v>
      </c>
      <c r="E385" s="161">
        <v>37438</v>
      </c>
      <c r="F385" s="172" t="str">
        <f t="shared" si="17"/>
        <v>2002-03</v>
      </c>
      <c r="G385" s="68"/>
      <c r="H385" s="167" t="s">
        <v>279</v>
      </c>
      <c r="I385" s="173">
        <v>150735.53351548137</v>
      </c>
      <c r="J385" s="168">
        <f>IFERROR(MIN('MP Calculations'!$E$30/I385,1),"-")</f>
        <v>0.24630200300931615</v>
      </c>
      <c r="K385" s="12"/>
      <c r="L385" s="159">
        <v>1</v>
      </c>
      <c r="M385" s="159" t="s">
        <v>284</v>
      </c>
      <c r="N385" s="159">
        <v>10178.06</v>
      </c>
      <c r="O385" s="185">
        <f t="shared" ref="O385:O541" si="19">IF(N385="","-",L385*N385)</f>
        <v>10178.06</v>
      </c>
      <c r="P385" s="215">
        <f t="shared" si="18"/>
        <v>2506.8765647490004</v>
      </c>
      <c r="Q385" s="215" cm="1">
        <f t="array" ref="Q385">IF(P385="-",0,P385/(1+'General inputs'!$H$32)^IFERROR(INDEX('MP Calculations'!$C$40:$C$130,MATCH(F385,'MP Calculations'!$D$40:$D$130,0),0),-1))</f>
        <v>5708.0442299450197</v>
      </c>
    </row>
    <row r="386" spans="3:17">
      <c r="C386" s="159"/>
      <c r="D386" s="165" t="s">
        <v>278</v>
      </c>
      <c r="E386" s="161">
        <v>37463</v>
      </c>
      <c r="F386" s="172" t="str">
        <f t="shared" si="17"/>
        <v>2002-03</v>
      </c>
      <c r="G386" s="68"/>
      <c r="H386" s="167" t="s">
        <v>279</v>
      </c>
      <c r="I386" s="173">
        <v>150735.53351548137</v>
      </c>
      <c r="J386" s="168">
        <f>IFERROR(MIN('MP Calculations'!$E$30/I386,1),"-")</f>
        <v>0.24630200300931615</v>
      </c>
      <c r="K386" s="12"/>
      <c r="L386" s="159">
        <v>88.844206999999997</v>
      </c>
      <c r="M386" s="159" t="s">
        <v>280</v>
      </c>
      <c r="N386" s="159">
        <v>350</v>
      </c>
      <c r="O386" s="185">
        <f t="shared" si="19"/>
        <v>31095.472449999997</v>
      </c>
      <c r="P386" s="215">
        <f t="shared" si="18"/>
        <v>7658.8771489560067</v>
      </c>
      <c r="Q386" s="215" cm="1">
        <f t="array" ref="Q386">IF(P386="-",0,P386/(1+'General inputs'!$H$32)^IFERROR(INDEX('MP Calculations'!$C$40:$C$130,MATCH(F386,'MP Calculations'!$D$40:$D$130,0),0),-1))</f>
        <v>17438.915873519789</v>
      </c>
    </row>
    <row r="387" spans="3:17">
      <c r="C387" s="159"/>
      <c r="D387" s="165" t="s">
        <v>278</v>
      </c>
      <c r="E387" s="161">
        <v>37463</v>
      </c>
      <c r="F387" s="172" t="str">
        <f t="shared" si="17"/>
        <v>2002-03</v>
      </c>
      <c r="G387" s="68"/>
      <c r="H387" s="167" t="s">
        <v>279</v>
      </c>
      <c r="I387" s="173">
        <v>150735.53351548137</v>
      </c>
      <c r="J387" s="168">
        <f>IFERROR(MIN('MP Calculations'!$E$30/I387,1),"-")</f>
        <v>0.24630200300931615</v>
      </c>
      <c r="K387" s="12"/>
      <c r="L387" s="159">
        <v>46.210225999999999</v>
      </c>
      <c r="M387" s="159" t="s">
        <v>280</v>
      </c>
      <c r="N387" s="159">
        <v>350</v>
      </c>
      <c r="O387" s="185">
        <f t="shared" si="19"/>
        <v>16173.579099999999</v>
      </c>
      <c r="P387" s="215">
        <f t="shared" si="18"/>
        <v>3983.5849281596124</v>
      </c>
      <c r="Q387" s="215" cm="1">
        <f t="array" ref="Q387">IF(P387="-",0,P387/(1+'General inputs'!$H$32)^IFERROR(INDEX('MP Calculations'!$C$40:$C$130,MATCH(F387,'MP Calculations'!$D$40:$D$130,0),0),-1))</f>
        <v>9070.4421922561232</v>
      </c>
    </row>
    <row r="388" spans="3:17">
      <c r="C388" s="159"/>
      <c r="D388" s="165" t="s">
        <v>278</v>
      </c>
      <c r="E388" s="161">
        <v>37463</v>
      </c>
      <c r="F388" s="172" t="str">
        <f t="shared" si="17"/>
        <v>2002-03</v>
      </c>
      <c r="G388" s="68"/>
      <c r="H388" s="167" t="s">
        <v>279</v>
      </c>
      <c r="I388" s="173">
        <v>150735.53351548137</v>
      </c>
      <c r="J388" s="168">
        <f>IFERROR(MIN('MP Calculations'!$E$30/I388,1),"-")</f>
        <v>0.24630200300931615</v>
      </c>
      <c r="K388" s="12"/>
      <c r="L388" s="159">
        <v>2.0008520000000001</v>
      </c>
      <c r="M388" s="159" t="s">
        <v>280</v>
      </c>
      <c r="N388" s="159">
        <v>350</v>
      </c>
      <c r="O388" s="185">
        <f t="shared" si="19"/>
        <v>700.29820000000007</v>
      </c>
      <c r="P388" s="215">
        <f t="shared" si="18"/>
        <v>172.48484936381871</v>
      </c>
      <c r="Q388" s="215" cm="1">
        <f t="array" ref="Q388">IF(P388="-",0,P388/(1+'General inputs'!$H$32)^IFERROR(INDEX('MP Calculations'!$C$40:$C$130,MATCH(F388,'MP Calculations'!$D$40:$D$130,0),0),-1))</f>
        <v>392.74017835922405</v>
      </c>
    </row>
    <row r="389" spans="3:17">
      <c r="C389" s="159"/>
      <c r="D389" s="165" t="s">
        <v>278</v>
      </c>
      <c r="E389" s="161">
        <v>37463</v>
      </c>
      <c r="F389" s="172" t="str">
        <f t="shared" si="17"/>
        <v>2002-03</v>
      </c>
      <c r="G389" s="68"/>
      <c r="H389" s="167" t="s">
        <v>279</v>
      </c>
      <c r="I389" s="173">
        <v>150735.53351548137</v>
      </c>
      <c r="J389" s="168">
        <f>IFERROR(MIN('MP Calculations'!$E$30/I389,1),"-")</f>
        <v>0.24630200300931615</v>
      </c>
      <c r="K389" s="12"/>
      <c r="L389" s="159">
        <v>19.28134</v>
      </c>
      <c r="M389" s="159" t="s">
        <v>280</v>
      </c>
      <c r="N389" s="159">
        <v>350</v>
      </c>
      <c r="O389" s="185">
        <f t="shared" si="19"/>
        <v>6748.4690000000001</v>
      </c>
      <c r="P389" s="215">
        <f t="shared" si="18"/>
        <v>1662.1614319462767</v>
      </c>
      <c r="Q389" s="215" cm="1">
        <f t="array" ref="Q389">IF(P389="-",0,P389/(1+'General inputs'!$H$32)^IFERROR(INDEX('MP Calculations'!$C$40:$C$130,MATCH(F389,'MP Calculations'!$D$40:$D$130,0),0),-1))</f>
        <v>3784.666187506542</v>
      </c>
    </row>
    <row r="390" spans="3:17">
      <c r="C390" s="159"/>
      <c r="D390" s="165" t="s">
        <v>278</v>
      </c>
      <c r="E390" s="161">
        <v>37463</v>
      </c>
      <c r="F390" s="172" t="str">
        <f t="shared" si="17"/>
        <v>2002-03</v>
      </c>
      <c r="G390" s="68"/>
      <c r="H390" s="167" t="s">
        <v>279</v>
      </c>
      <c r="I390" s="173">
        <v>150735.53351548137</v>
      </c>
      <c r="J390" s="168">
        <f>IFERROR(MIN('MP Calculations'!$E$30/I390,1),"-")</f>
        <v>0.24630200300931615</v>
      </c>
      <c r="K390" s="12"/>
      <c r="L390" s="159">
        <v>57.523237999999999</v>
      </c>
      <c r="M390" s="159" t="s">
        <v>280</v>
      </c>
      <c r="N390" s="159">
        <v>350</v>
      </c>
      <c r="O390" s="185">
        <f t="shared" si="19"/>
        <v>20133.133300000001</v>
      </c>
      <c r="P390" s="215">
        <f t="shared" si="18"/>
        <v>4958.8310586435637</v>
      </c>
      <c r="Q390" s="215" cm="1">
        <f t="array" ref="Q390">IF(P390="-",0,P390/(1+'General inputs'!$H$32)^IFERROR(INDEX('MP Calculations'!$C$40:$C$130,MATCH(F390,'MP Calculations'!$D$40:$D$130,0),0),-1))</f>
        <v>11291.033395733464</v>
      </c>
    </row>
    <row r="391" spans="3:17">
      <c r="C391" s="159"/>
      <c r="D391" s="165" t="s">
        <v>278</v>
      </c>
      <c r="E391" s="161">
        <v>37484</v>
      </c>
      <c r="F391" s="172" t="str">
        <f t="shared" si="17"/>
        <v>2002-03</v>
      </c>
      <c r="G391" s="68"/>
      <c r="H391" s="167" t="s">
        <v>279</v>
      </c>
      <c r="I391" s="173">
        <v>150735.53351548137</v>
      </c>
      <c r="J391" s="168">
        <f>IFERROR(MIN('MP Calculations'!$E$30/I391,1),"-")</f>
        <v>0.24630200300931615</v>
      </c>
      <c r="K391" s="12"/>
      <c r="L391" s="159">
        <v>0.49716399999999999</v>
      </c>
      <c r="M391" s="159" t="s">
        <v>280</v>
      </c>
      <c r="N391" s="159">
        <v>350</v>
      </c>
      <c r="O391" s="185">
        <f t="shared" si="19"/>
        <v>174.00739999999999</v>
      </c>
      <c r="P391" s="215">
        <f t="shared" si="18"/>
        <v>42.858371158443276</v>
      </c>
      <c r="Q391" s="215" cm="1">
        <f t="array" ref="Q391">IF(P391="-",0,P391/(1+'General inputs'!$H$32)^IFERROR(INDEX('MP Calculations'!$C$40:$C$130,MATCH(F391,'MP Calculations'!$D$40:$D$130,0),0),-1))</f>
        <v>97.586567139291276</v>
      </c>
    </row>
    <row r="392" spans="3:17">
      <c r="C392" s="159"/>
      <c r="D392" s="165" t="s">
        <v>278</v>
      </c>
      <c r="E392" s="161">
        <v>37484</v>
      </c>
      <c r="F392" s="172" t="str">
        <f t="shared" si="17"/>
        <v>2002-03</v>
      </c>
      <c r="G392" s="68"/>
      <c r="H392" s="167" t="s">
        <v>279</v>
      </c>
      <c r="I392" s="173">
        <v>150735.53351548137</v>
      </c>
      <c r="J392" s="168">
        <f>IFERROR(MIN('MP Calculations'!$E$30/I392,1),"-")</f>
        <v>0.24630200300931615</v>
      </c>
      <c r="K392" s="12"/>
      <c r="L392" s="159">
        <v>1.0016940000000001</v>
      </c>
      <c r="M392" s="159" t="s">
        <v>280</v>
      </c>
      <c r="N392" s="159">
        <v>350</v>
      </c>
      <c r="O392" s="185">
        <f t="shared" si="19"/>
        <v>350.59290000000004</v>
      </c>
      <c r="P392" s="215">
        <f t="shared" si="18"/>
        <v>86.35173351084488</v>
      </c>
      <c r="Q392" s="215" cm="1">
        <f t="array" ref="Q392">IF(P392="-",0,P392/(1+'General inputs'!$H$32)^IFERROR(INDEX('MP Calculations'!$C$40:$C$130,MATCH(F392,'MP Calculations'!$D$40:$D$130,0),0),-1))</f>
        <v>196.61898042502122</v>
      </c>
    </row>
    <row r="393" spans="3:17">
      <c r="C393" s="159"/>
      <c r="D393" s="165" t="s">
        <v>398</v>
      </c>
      <c r="E393" s="161">
        <v>37501</v>
      </c>
      <c r="F393" s="172" t="str">
        <f t="shared" si="17"/>
        <v>2002-03</v>
      </c>
      <c r="G393" s="68"/>
      <c r="H393" s="167" t="s">
        <v>279</v>
      </c>
      <c r="I393" s="173">
        <v>150735.53351548137</v>
      </c>
      <c r="J393" s="168">
        <f>IFERROR(MIN('MP Calculations'!$E$30/I393,1),"-")</f>
        <v>0.24630200300931615</v>
      </c>
      <c r="K393" s="12"/>
      <c r="L393" s="159">
        <v>1</v>
      </c>
      <c r="M393" s="159" t="s">
        <v>284</v>
      </c>
      <c r="N393" s="159">
        <v>3661.9</v>
      </c>
      <c r="O393" s="185">
        <f t="shared" si="19"/>
        <v>3661.9</v>
      </c>
      <c r="P393" s="215">
        <f t="shared" si="18"/>
        <v>901.93330481981479</v>
      </c>
      <c r="Q393" s="215" cm="1">
        <f t="array" ref="Q393">IF(P393="-",0,P393/(1+'General inputs'!$H$32)^IFERROR(INDEX('MP Calculations'!$C$40:$C$130,MATCH(F393,'MP Calculations'!$D$40:$D$130,0),0),-1))</f>
        <v>2053.6612247948692</v>
      </c>
    </row>
    <row r="394" spans="3:17">
      <c r="C394" s="159"/>
      <c r="D394" s="165" t="s">
        <v>282</v>
      </c>
      <c r="E394" s="161">
        <v>37529</v>
      </c>
      <c r="F394" s="172" t="str">
        <f t="shared" si="17"/>
        <v>2002-03</v>
      </c>
      <c r="G394" s="68"/>
      <c r="H394" s="167" t="s">
        <v>279</v>
      </c>
      <c r="I394" s="173">
        <v>150735.53351548137</v>
      </c>
      <c r="J394" s="168">
        <f>IFERROR(MIN('MP Calculations'!$E$30/I394,1),"-")</f>
        <v>0.24630200300931615</v>
      </c>
      <c r="K394" s="12"/>
      <c r="L394" s="159">
        <v>1.398296</v>
      </c>
      <c r="M394" s="159" t="s">
        <v>280</v>
      </c>
      <c r="N394" s="159">
        <v>511</v>
      </c>
      <c r="O394" s="185">
        <f t="shared" si="19"/>
        <v>714.52925600000003</v>
      </c>
      <c r="P394" s="215">
        <f t="shared" si="18"/>
        <v>175.98998696155644</v>
      </c>
      <c r="Q394" s="215" cm="1">
        <f t="array" ref="Q394">IF(P394="-",0,P394/(1+'General inputs'!$H$32)^IFERROR(INDEX('MP Calculations'!$C$40:$C$130,MATCH(F394,'MP Calculations'!$D$40:$D$130,0),0),-1))</f>
        <v>400.72121768172991</v>
      </c>
    </row>
    <row r="395" spans="3:17">
      <c r="C395" s="159"/>
      <c r="D395" s="165" t="s">
        <v>282</v>
      </c>
      <c r="E395" s="161">
        <v>37529</v>
      </c>
      <c r="F395" s="172" t="str">
        <f t="shared" si="17"/>
        <v>2002-03</v>
      </c>
      <c r="G395" s="68"/>
      <c r="H395" s="167" t="s">
        <v>279</v>
      </c>
      <c r="I395" s="173">
        <v>150735.53351548137</v>
      </c>
      <c r="J395" s="168">
        <f>IFERROR(MIN('MP Calculations'!$E$30/I395,1),"-")</f>
        <v>0.24630200300931615</v>
      </c>
      <c r="K395" s="12"/>
      <c r="L395" s="159">
        <v>44.150314999999999</v>
      </c>
      <c r="M395" s="159" t="s">
        <v>280</v>
      </c>
      <c r="N395" s="159">
        <v>511</v>
      </c>
      <c r="O395" s="185">
        <f t="shared" si="19"/>
        <v>22560.810965000001</v>
      </c>
      <c r="P395" s="215">
        <f t="shared" si="18"/>
        <v>5556.7729301940426</v>
      </c>
      <c r="Q395" s="215" cm="1">
        <f t="array" ref="Q395">IF(P395="-",0,P395/(1+'General inputs'!$H$32)^IFERROR(INDEX('MP Calculations'!$C$40:$C$130,MATCH(F395,'MP Calculations'!$D$40:$D$130,0),0),-1))</f>
        <v>12652.519915548599</v>
      </c>
    </row>
    <row r="396" spans="3:17">
      <c r="C396" s="159"/>
      <c r="D396" s="165" t="s">
        <v>278</v>
      </c>
      <c r="E396" s="161">
        <v>37529</v>
      </c>
      <c r="F396" s="172" t="str">
        <f t="shared" si="17"/>
        <v>2002-03</v>
      </c>
      <c r="G396" s="68"/>
      <c r="H396" s="167" t="s">
        <v>279</v>
      </c>
      <c r="I396" s="173">
        <v>150735.53351548137</v>
      </c>
      <c r="J396" s="168">
        <f>IFERROR(MIN('MP Calculations'!$E$30/I396,1),"-")</f>
        <v>0.24630200300931615</v>
      </c>
      <c r="K396" s="12"/>
      <c r="L396" s="159">
        <v>0.39869399999999999</v>
      </c>
      <c r="M396" s="159" t="s">
        <v>280</v>
      </c>
      <c r="N396" s="159">
        <v>350</v>
      </c>
      <c r="O396" s="185">
        <f t="shared" si="19"/>
        <v>139.5429</v>
      </c>
      <c r="P396" s="215">
        <f t="shared" si="18"/>
        <v>34.369695775728701</v>
      </c>
      <c r="Q396" s="215" cm="1">
        <f t="array" ref="Q396">IF(P396="-",0,P396/(1+'General inputs'!$H$32)^IFERROR(INDEX('MP Calculations'!$C$40:$C$130,MATCH(F396,'MP Calculations'!$D$40:$D$130,0),0),-1))</f>
        <v>78.258238325849405</v>
      </c>
    </row>
    <row r="397" spans="3:17">
      <c r="C397" s="159"/>
      <c r="D397" s="165" t="s">
        <v>282</v>
      </c>
      <c r="E397" s="161">
        <v>37529</v>
      </c>
      <c r="F397" s="172" t="str">
        <f t="shared" si="17"/>
        <v>2002-03</v>
      </c>
      <c r="G397" s="68"/>
      <c r="H397" s="167" t="s">
        <v>279</v>
      </c>
      <c r="I397" s="173">
        <v>150735.53351548137</v>
      </c>
      <c r="J397" s="168">
        <f>IFERROR(MIN('MP Calculations'!$E$30/I397,1),"-")</f>
        <v>0.24630200300931615</v>
      </c>
      <c r="K397" s="12"/>
      <c r="L397" s="159">
        <v>41.753264000000001</v>
      </c>
      <c r="M397" s="159" t="s">
        <v>280</v>
      </c>
      <c r="N397" s="159">
        <v>511</v>
      </c>
      <c r="O397" s="185">
        <f t="shared" si="19"/>
        <v>21335.917904000002</v>
      </c>
      <c r="P397" s="215">
        <f t="shared" si="18"/>
        <v>5255.0793157975304</v>
      </c>
      <c r="Q397" s="215" cm="1">
        <f t="array" ref="Q397">IF(P397="-",0,P397/(1+'General inputs'!$H$32)^IFERROR(INDEX('MP Calculations'!$C$40:$C$130,MATCH(F397,'MP Calculations'!$D$40:$D$130,0),0),-1))</f>
        <v>11965.577239916825</v>
      </c>
    </row>
    <row r="398" spans="3:17">
      <c r="C398" s="159"/>
      <c r="D398" s="165" t="s">
        <v>278</v>
      </c>
      <c r="E398" s="161">
        <v>37529</v>
      </c>
      <c r="F398" s="172" t="str">
        <f t="shared" si="17"/>
        <v>2002-03</v>
      </c>
      <c r="G398" s="68"/>
      <c r="H398" s="167" t="s">
        <v>279</v>
      </c>
      <c r="I398" s="173">
        <v>150735.53351548137</v>
      </c>
      <c r="J398" s="168">
        <f>IFERROR(MIN('MP Calculations'!$E$30/I398,1),"-")</f>
        <v>0.24630200300931615</v>
      </c>
      <c r="K398" s="12"/>
      <c r="L398" s="159">
        <v>0.30069600000000002</v>
      </c>
      <c r="M398" s="159" t="s">
        <v>280</v>
      </c>
      <c r="N398" s="159">
        <v>350</v>
      </c>
      <c r="O398" s="185">
        <f t="shared" si="19"/>
        <v>105.2436</v>
      </c>
      <c r="P398" s="215">
        <f t="shared" si="18"/>
        <v>25.921709483911265</v>
      </c>
      <c r="Q398" s="215" cm="1">
        <f t="array" ref="Q398">IF(P398="-",0,P398/(1+'General inputs'!$H$32)^IFERROR(INDEX('MP Calculations'!$C$40:$C$130,MATCH(F398,'MP Calculations'!$D$40:$D$130,0),0),-1))</f>
        <v>59.022556726786995</v>
      </c>
    </row>
    <row r="399" spans="3:17">
      <c r="C399" s="159"/>
      <c r="D399" s="165" t="s">
        <v>282</v>
      </c>
      <c r="E399" s="161">
        <v>37529</v>
      </c>
      <c r="F399" s="172" t="str">
        <f t="shared" si="17"/>
        <v>2002-03</v>
      </c>
      <c r="G399" s="68"/>
      <c r="H399" s="167" t="s">
        <v>279</v>
      </c>
      <c r="I399" s="173">
        <v>150735.53351548137</v>
      </c>
      <c r="J399" s="168">
        <f>IFERROR(MIN('MP Calculations'!$E$30/I399,1),"-")</f>
        <v>0.24630200300931615</v>
      </c>
      <c r="K399" s="12"/>
      <c r="L399" s="159">
        <v>31.204723000000001</v>
      </c>
      <c r="M399" s="159" t="s">
        <v>280</v>
      </c>
      <c r="N399" s="159">
        <v>511</v>
      </c>
      <c r="O399" s="185">
        <f t="shared" si="19"/>
        <v>15945.613453</v>
      </c>
      <c r="P399" s="215">
        <f t="shared" si="18"/>
        <v>3927.436532686198</v>
      </c>
      <c r="Q399" s="215" cm="1">
        <f t="array" ref="Q399">IF(P399="-",0,P399/(1+'General inputs'!$H$32)^IFERROR(INDEX('MP Calculations'!$C$40:$C$130,MATCH(F399,'MP Calculations'!$D$40:$D$130,0),0),-1))</f>
        <v>8942.5948425662973</v>
      </c>
    </row>
    <row r="400" spans="3:17">
      <c r="C400" s="159"/>
      <c r="D400" s="165" t="s">
        <v>282</v>
      </c>
      <c r="E400" s="161">
        <v>37529</v>
      </c>
      <c r="F400" s="172" t="str">
        <f t="shared" si="17"/>
        <v>2002-03</v>
      </c>
      <c r="G400" s="68"/>
      <c r="H400" s="167" t="s">
        <v>279</v>
      </c>
      <c r="I400" s="173">
        <v>150735.53351548137</v>
      </c>
      <c r="J400" s="168">
        <f>IFERROR(MIN('MP Calculations'!$E$30/I400,1),"-")</f>
        <v>0.24630200300931615</v>
      </c>
      <c r="K400" s="12"/>
      <c r="L400" s="159">
        <v>16.749804000000001</v>
      </c>
      <c r="M400" s="159" t="s">
        <v>280</v>
      </c>
      <c r="N400" s="159">
        <v>511</v>
      </c>
      <c r="O400" s="185">
        <f t="shared" si="19"/>
        <v>8559.1498440000014</v>
      </c>
      <c r="P400" s="215">
        <f t="shared" si="18"/>
        <v>2108.1357506340764</v>
      </c>
      <c r="Q400" s="215" cm="1">
        <f t="array" ref="Q400">IF(P400="-",0,P400/(1+'General inputs'!$H$32)^IFERROR(INDEX('MP Calculations'!$C$40:$C$130,MATCH(F400,'MP Calculations'!$D$40:$D$130,0),0),-1))</f>
        <v>4800.1294824631641</v>
      </c>
    </row>
    <row r="401" spans="3:17">
      <c r="C401" s="159"/>
      <c r="D401" s="165" t="s">
        <v>282</v>
      </c>
      <c r="E401" s="161">
        <v>37529</v>
      </c>
      <c r="F401" s="172" t="str">
        <f t="shared" si="17"/>
        <v>2002-03</v>
      </c>
      <c r="G401" s="68"/>
      <c r="H401" s="167" t="s">
        <v>279</v>
      </c>
      <c r="I401" s="173">
        <v>150735.53351548137</v>
      </c>
      <c r="J401" s="168">
        <f>IFERROR(MIN('MP Calculations'!$E$30/I401,1),"-")</f>
        <v>0.24630200300931615</v>
      </c>
      <c r="K401" s="12"/>
      <c r="L401" s="159">
        <v>49.506464000000001</v>
      </c>
      <c r="M401" s="159" t="s">
        <v>280</v>
      </c>
      <c r="N401" s="159">
        <v>511</v>
      </c>
      <c r="O401" s="185">
        <f t="shared" si="19"/>
        <v>25297.803104000002</v>
      </c>
      <c r="P401" s="215">
        <f t="shared" si="18"/>
        <v>6230.8995762504965</v>
      </c>
      <c r="Q401" s="215" cm="1">
        <f t="array" ref="Q401">IF(P401="-",0,P401/(1+'General inputs'!$H$32)^IFERROR(INDEX('MP Calculations'!$C$40:$C$130,MATCH(F401,'MP Calculations'!$D$40:$D$130,0),0),-1))</f>
        <v>14187.475711291978</v>
      </c>
    </row>
    <row r="402" spans="3:17">
      <c r="C402" s="159"/>
      <c r="D402" s="165" t="s">
        <v>278</v>
      </c>
      <c r="E402" s="161">
        <v>37529</v>
      </c>
      <c r="F402" s="172" t="str">
        <f t="shared" si="17"/>
        <v>2002-03</v>
      </c>
      <c r="G402" s="68"/>
      <c r="H402" s="167" t="s">
        <v>279</v>
      </c>
      <c r="I402" s="173">
        <v>150735.53351548137</v>
      </c>
      <c r="J402" s="168">
        <f>IFERROR(MIN('MP Calculations'!$E$30/I402,1),"-")</f>
        <v>0.24630200300931615</v>
      </c>
      <c r="K402" s="12"/>
      <c r="L402" s="159">
        <v>0.51311799999999996</v>
      </c>
      <c r="M402" s="159" t="s">
        <v>280</v>
      </c>
      <c r="N402" s="159">
        <v>350</v>
      </c>
      <c r="O402" s="185">
        <f t="shared" si="19"/>
        <v>179.59129999999999</v>
      </c>
      <c r="P402" s="215">
        <f t="shared" si="18"/>
        <v>44.233696913046998</v>
      </c>
      <c r="Q402" s="215" cm="1">
        <f t="array" ref="Q402">IF(P402="-",0,P402/(1+'General inputs'!$H$32)^IFERROR(INDEX('MP Calculations'!$C$40:$C$130,MATCH(F402,'MP Calculations'!$D$40:$D$130,0),0),-1))</f>
        <v>100.71812149990518</v>
      </c>
    </row>
    <row r="403" spans="3:17">
      <c r="C403" s="159"/>
      <c r="D403" s="165" t="s">
        <v>282</v>
      </c>
      <c r="E403" s="161">
        <v>37529</v>
      </c>
      <c r="F403" s="172" t="str">
        <f t="shared" si="17"/>
        <v>2002-03</v>
      </c>
      <c r="G403" s="68"/>
      <c r="H403" s="167" t="s">
        <v>279</v>
      </c>
      <c r="I403" s="173">
        <v>150735.53351548137</v>
      </c>
      <c r="J403" s="168">
        <f>IFERROR(MIN('MP Calculations'!$E$30/I403,1),"-")</f>
        <v>0.24630200300931615</v>
      </c>
      <c r="K403" s="12"/>
      <c r="L403" s="159">
        <v>28.657962999999999</v>
      </c>
      <c r="M403" s="159" t="s">
        <v>280</v>
      </c>
      <c r="N403" s="159">
        <v>511</v>
      </c>
      <c r="O403" s="185">
        <f t="shared" si="19"/>
        <v>14644.219093</v>
      </c>
      <c r="P403" s="215">
        <f t="shared" si="18"/>
        <v>3606.900495113171</v>
      </c>
      <c r="Q403" s="215" cm="1">
        <f t="array" ref="Q403">IF(P403="-",0,P403/(1+'General inputs'!$H$32)^IFERROR(INDEX('MP Calculations'!$C$40:$C$130,MATCH(F403,'MP Calculations'!$D$40:$D$130,0),0),-1))</f>
        <v>8212.7488240243565</v>
      </c>
    </row>
    <row r="404" spans="3:17">
      <c r="C404" s="159"/>
      <c r="D404" s="165" t="s">
        <v>282</v>
      </c>
      <c r="E404" s="161">
        <v>37529</v>
      </c>
      <c r="F404" s="172" t="str">
        <f t="shared" si="17"/>
        <v>2002-03</v>
      </c>
      <c r="G404" s="68"/>
      <c r="H404" s="167" t="s">
        <v>279</v>
      </c>
      <c r="I404" s="173">
        <v>150735.53351548137</v>
      </c>
      <c r="J404" s="168">
        <f>IFERROR(MIN('MP Calculations'!$E$30/I404,1),"-")</f>
        <v>0.24630200300931615</v>
      </c>
      <c r="K404" s="12"/>
      <c r="L404" s="159">
        <v>38.811236000000001</v>
      </c>
      <c r="M404" s="159" t="s">
        <v>280</v>
      </c>
      <c r="N404" s="159">
        <v>511</v>
      </c>
      <c r="O404" s="185">
        <f t="shared" si="19"/>
        <v>19832.541595999999</v>
      </c>
      <c r="P404" s="215">
        <f t="shared" si="18"/>
        <v>4884.7947198603797</v>
      </c>
      <c r="Q404" s="215" cm="1">
        <f t="array" ref="Q404">IF(P404="-",0,P404/(1+'General inputs'!$H$32)^IFERROR(INDEX('MP Calculations'!$C$40:$C$130,MATCH(F404,'MP Calculations'!$D$40:$D$130,0),0),-1))</f>
        <v>11122.45601049634</v>
      </c>
    </row>
    <row r="405" spans="3:17">
      <c r="C405" s="159"/>
      <c r="D405" s="165" t="s">
        <v>282</v>
      </c>
      <c r="E405" s="161">
        <v>37529</v>
      </c>
      <c r="F405" s="172" t="str">
        <f t="shared" si="17"/>
        <v>2002-03</v>
      </c>
      <c r="G405" s="68"/>
      <c r="H405" s="167" t="s">
        <v>279</v>
      </c>
      <c r="I405" s="173">
        <v>150735.53351548137</v>
      </c>
      <c r="J405" s="168">
        <f>IFERROR(MIN('MP Calculations'!$E$30/I405,1),"-")</f>
        <v>0.24630200300931615</v>
      </c>
      <c r="K405" s="12"/>
      <c r="L405" s="159">
        <v>81.261578999999998</v>
      </c>
      <c r="M405" s="159" t="s">
        <v>280</v>
      </c>
      <c r="N405" s="159">
        <v>511</v>
      </c>
      <c r="O405" s="185">
        <f t="shared" si="19"/>
        <v>41524.666869000001</v>
      </c>
      <c r="P405" s="215">
        <f t="shared" si="18"/>
        <v>10227.608624129289</v>
      </c>
      <c r="Q405" s="215" cm="1">
        <f t="array" ref="Q405">IF(P405="-",0,P405/(1+'General inputs'!$H$32)^IFERROR(INDEX('MP Calculations'!$C$40:$C$130,MATCH(F405,'MP Calculations'!$D$40:$D$130,0),0),-1))</f>
        <v>23287.800928859189</v>
      </c>
    </row>
    <row r="406" spans="3:17">
      <c r="C406" s="159"/>
      <c r="D406" s="165" t="s">
        <v>278</v>
      </c>
      <c r="E406" s="161">
        <v>37529</v>
      </c>
      <c r="F406" s="172" t="str">
        <f t="shared" ref="F406:F469" si="20">IF(E406="","-",IF(OR(E406&lt;$E$15,E406&gt;$E$16),"ERROR - date outside of range",IF(MONTH(E406)&gt;=7,YEAR(E406)&amp;"-"&amp;IF(YEAR(E406)=1999,"00",IF(AND(YEAR(E406)&gt;=2000,YEAR(E406)&lt;2009),"0","")&amp;RIGHT(YEAR(E406),2)+1),RIGHT(YEAR(E406),4)-1&amp;"-"&amp;RIGHT(YEAR(E406),2))))</f>
        <v>2002-03</v>
      </c>
      <c r="G406" s="68"/>
      <c r="H406" s="167" t="s">
        <v>279</v>
      </c>
      <c r="I406" s="173">
        <v>150735.53351548137</v>
      </c>
      <c r="J406" s="168">
        <f>IFERROR(MIN('MP Calculations'!$E$30/I406,1),"-")</f>
        <v>0.24630200300931615</v>
      </c>
      <c r="K406" s="12"/>
      <c r="L406" s="159">
        <v>1.600333</v>
      </c>
      <c r="M406" s="159" t="s">
        <v>280</v>
      </c>
      <c r="N406" s="159">
        <v>350</v>
      </c>
      <c r="O406" s="185">
        <f t="shared" si="19"/>
        <v>560.11654999999996</v>
      </c>
      <c r="P406" s="215">
        <f t="shared" si="18"/>
        <v>137.95782818366777</v>
      </c>
      <c r="Q406" s="215" cm="1">
        <f t="array" ref="Q406">IF(P406="-",0,P406/(1+'General inputs'!$H$32)^IFERROR(INDEX('MP Calculations'!$C$40:$C$130,MATCH(F406,'MP Calculations'!$D$40:$D$130,0),0),-1))</f>
        <v>314.12371722353873</v>
      </c>
    </row>
    <row r="407" spans="3:17">
      <c r="C407" s="159"/>
      <c r="D407" s="165" t="s">
        <v>282</v>
      </c>
      <c r="E407" s="161">
        <v>37529</v>
      </c>
      <c r="F407" s="172" t="str">
        <f t="shared" si="20"/>
        <v>2002-03</v>
      </c>
      <c r="G407" s="68"/>
      <c r="H407" s="167" t="s">
        <v>279</v>
      </c>
      <c r="I407" s="173">
        <v>150735.53351548137</v>
      </c>
      <c r="J407" s="168">
        <f>IFERROR(MIN('MP Calculations'!$E$30/I407,1),"-")</f>
        <v>0.24630200300931615</v>
      </c>
      <c r="K407" s="12"/>
      <c r="L407" s="159">
        <v>2.8136749999999999</v>
      </c>
      <c r="M407" s="159" t="s">
        <v>280</v>
      </c>
      <c r="N407" s="159">
        <v>511</v>
      </c>
      <c r="O407" s="185">
        <f t="shared" si="19"/>
        <v>1437.7879249999999</v>
      </c>
      <c r="P407" s="215">
        <f t="shared" ref="P407:P470" si="21">IF(O407="-","-",IF(OR(E407&lt;$E$15,E407&gt;$E$16),0,O407*J407))</f>
        <v>354.13004583010837</v>
      </c>
      <c r="Q407" s="215" cm="1">
        <f t="array" ref="Q407">IF(P407="-",0,P407/(1+'General inputs'!$H$32)^IFERROR(INDEX('MP Calculations'!$C$40:$C$130,MATCH(F407,'MP Calculations'!$D$40:$D$130,0),0),-1))</f>
        <v>806.33805157179972</v>
      </c>
    </row>
    <row r="408" spans="3:17">
      <c r="C408" s="159"/>
      <c r="D408" s="165" t="s">
        <v>282</v>
      </c>
      <c r="E408" s="161">
        <v>37529</v>
      </c>
      <c r="F408" s="172" t="str">
        <f t="shared" si="20"/>
        <v>2002-03</v>
      </c>
      <c r="G408" s="68"/>
      <c r="H408" s="167" t="s">
        <v>279</v>
      </c>
      <c r="I408" s="173">
        <v>150735.53351548137</v>
      </c>
      <c r="J408" s="168">
        <f>IFERROR(MIN('MP Calculations'!$E$30/I408,1),"-")</f>
        <v>0.24630200300931615</v>
      </c>
      <c r="K408" s="12"/>
      <c r="L408" s="159">
        <v>41.490088999999998</v>
      </c>
      <c r="M408" s="159" t="s">
        <v>280</v>
      </c>
      <c r="N408" s="159">
        <v>511</v>
      </c>
      <c r="O408" s="185">
        <f t="shared" ref="O408:O409" si="22">IF(N408="","-",L408*N408)</f>
        <v>21201.435479</v>
      </c>
      <c r="P408" s="215">
        <f t="shared" si="21"/>
        <v>5221.9560251504799</v>
      </c>
      <c r="Q408" s="215" cm="1">
        <f t="array" ref="Q408">IF(P408="-",0,P408/(1+'General inputs'!$H$32)^IFERROR(INDEX('MP Calculations'!$C$40:$C$130,MATCH(F408,'MP Calculations'!$D$40:$D$130,0),0),-1))</f>
        <v>11890.157009533994</v>
      </c>
    </row>
    <row r="409" spans="3:17">
      <c r="C409" s="159"/>
      <c r="D409" s="165" t="s">
        <v>289</v>
      </c>
      <c r="E409" s="161">
        <v>37562</v>
      </c>
      <c r="F409" s="172" t="str">
        <f t="shared" si="20"/>
        <v>2002-03</v>
      </c>
      <c r="G409" s="68"/>
      <c r="H409" s="167" t="s">
        <v>279</v>
      </c>
      <c r="I409" s="173">
        <v>150735.53351548137</v>
      </c>
      <c r="J409" s="168">
        <f>IFERROR(MIN('MP Calculations'!$E$30/I409,1),"-")</f>
        <v>0.24630200300931615</v>
      </c>
      <c r="K409" s="12"/>
      <c r="L409" s="159">
        <v>48.915033999999999</v>
      </c>
      <c r="M409" s="159" t="s">
        <v>280</v>
      </c>
      <c r="N409" s="159">
        <v>726</v>
      </c>
      <c r="O409" s="185">
        <f t="shared" si="22"/>
        <v>35512.314683999997</v>
      </c>
      <c r="P409" s="215">
        <f t="shared" si="21"/>
        <v>8746.7542381663498</v>
      </c>
      <c r="Q409" s="215" cm="1">
        <f t="array" ref="Q409">IF(P409="-",0,P409/(1+'General inputs'!$H$32)^IFERROR(INDEX('MP Calculations'!$C$40:$C$130,MATCH(F409,'MP Calculations'!$D$40:$D$130,0),0),-1))</f>
        <v>19915.962661253518</v>
      </c>
    </row>
    <row r="410" spans="3:17">
      <c r="C410" s="159"/>
      <c r="D410" s="165" t="s">
        <v>278</v>
      </c>
      <c r="E410" s="161">
        <v>37562</v>
      </c>
      <c r="F410" s="172" t="str">
        <f t="shared" si="20"/>
        <v>2002-03</v>
      </c>
      <c r="G410" s="68"/>
      <c r="H410" s="167" t="s">
        <v>279</v>
      </c>
      <c r="I410" s="173">
        <v>150735.53351548137</v>
      </c>
      <c r="J410" s="168">
        <f>IFERROR(MIN('MP Calculations'!$E$30/I410,1),"-")</f>
        <v>0.24630200300931615</v>
      </c>
      <c r="K410" s="12"/>
      <c r="L410" s="159">
        <v>0.47900100000000001</v>
      </c>
      <c r="M410" s="159" t="s">
        <v>280</v>
      </c>
      <c r="N410" s="159">
        <v>350</v>
      </c>
      <c r="O410" s="185">
        <f t="shared" ref="O410:O472" si="23">IF(N410="","-",L410*N410)</f>
        <v>167.65035</v>
      </c>
      <c r="P410" s="215">
        <f t="shared" si="21"/>
        <v>41.292617010212908</v>
      </c>
      <c r="Q410" s="215" cm="1">
        <f t="array" ref="Q410">IF(P410="-",0,P410/(1+'General inputs'!$H$32)^IFERROR(INDEX('MP Calculations'!$C$40:$C$130,MATCH(F410,'MP Calculations'!$D$40:$D$130,0),0),-1))</f>
        <v>94.021415963922692</v>
      </c>
    </row>
    <row r="411" spans="3:17">
      <c r="C411" s="159"/>
      <c r="D411" s="165" t="s">
        <v>289</v>
      </c>
      <c r="E411" s="161">
        <v>37562</v>
      </c>
      <c r="F411" s="172" t="str">
        <f t="shared" si="20"/>
        <v>2002-03</v>
      </c>
      <c r="G411" s="68"/>
      <c r="H411" s="167" t="s">
        <v>279</v>
      </c>
      <c r="I411" s="173">
        <v>150735.53351548137</v>
      </c>
      <c r="J411" s="168">
        <f>IFERROR(MIN('MP Calculations'!$E$30/I411,1),"-")</f>
        <v>0.24630200300931615</v>
      </c>
      <c r="K411" s="12"/>
      <c r="L411" s="159">
        <v>102.401695</v>
      </c>
      <c r="M411" s="159" t="s">
        <v>280</v>
      </c>
      <c r="N411" s="159">
        <v>726</v>
      </c>
      <c r="O411" s="185">
        <f t="shared" si="23"/>
        <v>74343.630570000008</v>
      </c>
      <c r="P411" s="215">
        <f t="shared" si="21"/>
        <v>18310.98512037563</v>
      </c>
      <c r="Q411" s="215" cm="1">
        <f t="array" ref="Q411">IF(P411="-",0,P411/(1+'General inputs'!$H$32)^IFERROR(INDEX('MP Calculations'!$C$40:$C$130,MATCH(F411,'MP Calculations'!$D$40:$D$130,0),0),-1))</f>
        <v>41693.282561534586</v>
      </c>
    </row>
    <row r="412" spans="3:17">
      <c r="C412" s="159"/>
      <c r="D412" s="165" t="s">
        <v>289</v>
      </c>
      <c r="E412" s="161">
        <v>37562</v>
      </c>
      <c r="F412" s="172" t="str">
        <f t="shared" si="20"/>
        <v>2002-03</v>
      </c>
      <c r="G412" s="68"/>
      <c r="H412" s="167" t="s">
        <v>279</v>
      </c>
      <c r="I412" s="173">
        <v>150735.53351548137</v>
      </c>
      <c r="J412" s="168">
        <f>IFERROR(MIN('MP Calculations'!$E$30/I412,1),"-")</f>
        <v>0.24630200300931615</v>
      </c>
      <c r="K412" s="12"/>
      <c r="L412" s="159">
        <v>11.910249</v>
      </c>
      <c r="M412" s="159" t="s">
        <v>280</v>
      </c>
      <c r="N412" s="159">
        <v>726</v>
      </c>
      <c r="O412" s="185">
        <f t="shared" si="23"/>
        <v>8646.8407740000002</v>
      </c>
      <c r="P412" s="215">
        <f t="shared" si="21"/>
        <v>2129.7342023388255</v>
      </c>
      <c r="Q412" s="215" cm="1">
        <f t="array" ref="Q412">IF(P412="-",0,P412/(1+'General inputs'!$H$32)^IFERROR(INDEX('MP Calculations'!$C$40:$C$130,MATCH(F412,'MP Calculations'!$D$40:$D$130,0),0),-1))</f>
        <v>4849.3081773229896</v>
      </c>
    </row>
    <row r="413" spans="3:17">
      <c r="C413" s="159"/>
      <c r="D413" s="165" t="s">
        <v>289</v>
      </c>
      <c r="E413" s="161">
        <v>37562</v>
      </c>
      <c r="F413" s="172" t="str">
        <f t="shared" si="20"/>
        <v>2002-03</v>
      </c>
      <c r="G413" s="68"/>
      <c r="H413" s="167" t="s">
        <v>279</v>
      </c>
      <c r="I413" s="173">
        <v>150735.53351548137</v>
      </c>
      <c r="J413" s="168">
        <f>IFERROR(MIN('MP Calculations'!$E$30/I413,1),"-")</f>
        <v>0.24630200300931615</v>
      </c>
      <c r="K413" s="12"/>
      <c r="L413" s="159">
        <v>0.40603099999999998</v>
      </c>
      <c r="M413" s="159" t="s">
        <v>280</v>
      </c>
      <c r="N413" s="159">
        <v>726</v>
      </c>
      <c r="O413" s="185">
        <f t="shared" si="23"/>
        <v>294.77850599999999</v>
      </c>
      <c r="P413" s="215">
        <f t="shared" si="21"/>
        <v>72.604536471893724</v>
      </c>
      <c r="Q413" s="215" cm="1">
        <f t="array" ref="Q413">IF(P413="-",0,P413/(1+'General inputs'!$H$32)^IFERROR(INDEX('MP Calculations'!$C$40:$C$130,MATCH(F413,'MP Calculations'!$D$40:$D$130,0),0),-1))</f>
        <v>165.31723631862195</v>
      </c>
    </row>
    <row r="414" spans="3:17">
      <c r="C414" s="159"/>
      <c r="D414" s="165" t="s">
        <v>278</v>
      </c>
      <c r="E414" s="161">
        <v>37562</v>
      </c>
      <c r="F414" s="172" t="str">
        <f t="shared" si="20"/>
        <v>2002-03</v>
      </c>
      <c r="G414" s="68"/>
      <c r="H414" s="167" t="s">
        <v>279</v>
      </c>
      <c r="I414" s="173">
        <v>150735.53351548137</v>
      </c>
      <c r="J414" s="168">
        <f>IFERROR(MIN('MP Calculations'!$E$30/I414,1),"-")</f>
        <v>0.24630200300931615</v>
      </c>
      <c r="K414" s="12"/>
      <c r="L414" s="159">
        <v>7.2365009999999996</v>
      </c>
      <c r="M414" s="159" t="s">
        <v>280</v>
      </c>
      <c r="N414" s="159">
        <v>350</v>
      </c>
      <c r="O414" s="185">
        <f t="shared" si="23"/>
        <v>2532.7753499999999</v>
      </c>
      <c r="P414" s="215">
        <f t="shared" si="21"/>
        <v>623.82764187762177</v>
      </c>
      <c r="Q414" s="215" cm="1">
        <f t="array" ref="Q414">IF(P414="-",0,P414/(1+'General inputs'!$H$32)^IFERROR(INDEX('MP Calculations'!$C$40:$C$130,MATCH(F414,'MP Calculations'!$D$40:$D$130,0),0),-1))</f>
        <v>1420.4272447121041</v>
      </c>
    </row>
    <row r="415" spans="3:17">
      <c r="C415" s="159"/>
      <c r="D415" s="165" t="s">
        <v>289</v>
      </c>
      <c r="E415" s="161">
        <v>37562</v>
      </c>
      <c r="F415" s="172" t="str">
        <f t="shared" si="20"/>
        <v>2002-03</v>
      </c>
      <c r="G415" s="68"/>
      <c r="H415" s="167" t="s">
        <v>279</v>
      </c>
      <c r="I415" s="173">
        <v>150735.53351548137</v>
      </c>
      <c r="J415" s="168">
        <f>IFERROR(MIN('MP Calculations'!$E$30/I415,1),"-")</f>
        <v>0.24630200300931615</v>
      </c>
      <c r="K415" s="12"/>
      <c r="L415" s="159">
        <v>13.21463</v>
      </c>
      <c r="M415" s="159" t="s">
        <v>280</v>
      </c>
      <c r="N415" s="159">
        <v>726</v>
      </c>
      <c r="O415" s="185">
        <f t="shared" si="23"/>
        <v>9593.8213799999994</v>
      </c>
      <c r="P415" s="215">
        <f t="shared" si="21"/>
        <v>2362.9774224076014</v>
      </c>
      <c r="Q415" s="215" cm="1">
        <f t="array" ref="Q415">IF(P415="-",0,P415/(1+'General inputs'!$H$32)^IFERROR(INDEX('MP Calculations'!$C$40:$C$130,MATCH(F415,'MP Calculations'!$D$40:$D$130,0),0),-1))</f>
        <v>5380.3924098730167</v>
      </c>
    </row>
    <row r="416" spans="3:17">
      <c r="C416" s="159"/>
      <c r="D416" s="165" t="s">
        <v>289</v>
      </c>
      <c r="E416" s="161">
        <v>37562</v>
      </c>
      <c r="F416" s="172" t="str">
        <f t="shared" si="20"/>
        <v>2002-03</v>
      </c>
      <c r="G416" s="68"/>
      <c r="H416" s="167" t="s">
        <v>279</v>
      </c>
      <c r="I416" s="173">
        <v>150735.53351548137</v>
      </c>
      <c r="J416" s="168">
        <f>IFERROR(MIN('MP Calculations'!$E$30/I416,1),"-")</f>
        <v>0.24630200300931615</v>
      </c>
      <c r="K416" s="12"/>
      <c r="L416" s="159">
        <v>0.69802600000000004</v>
      </c>
      <c r="M416" s="159" t="s">
        <v>280</v>
      </c>
      <c r="N416" s="159">
        <v>726</v>
      </c>
      <c r="O416" s="185">
        <f t="shared" si="23"/>
        <v>506.76687600000002</v>
      </c>
      <c r="P416" s="215">
        <f t="shared" si="21"/>
        <v>124.81769661757374</v>
      </c>
      <c r="Q416" s="215" cm="1">
        <f t="array" ref="Q416">IF(P416="-",0,P416/(1+'General inputs'!$H$32)^IFERROR(INDEX('MP Calculations'!$C$40:$C$130,MATCH(F416,'MP Calculations'!$D$40:$D$130,0),0),-1))</f>
        <v>284.20423366329766</v>
      </c>
    </row>
    <row r="417" spans="3:17">
      <c r="C417" s="159"/>
      <c r="D417" s="165" t="s">
        <v>289</v>
      </c>
      <c r="E417" s="161">
        <v>37562</v>
      </c>
      <c r="F417" s="172" t="str">
        <f t="shared" si="20"/>
        <v>2002-03</v>
      </c>
      <c r="G417" s="68"/>
      <c r="H417" s="167" t="s">
        <v>279</v>
      </c>
      <c r="I417" s="173">
        <v>150735.53351548137</v>
      </c>
      <c r="J417" s="168">
        <f>IFERROR(MIN('MP Calculations'!$E$30/I417,1),"-")</f>
        <v>0.24630200300931615</v>
      </c>
      <c r="K417" s="12"/>
      <c r="L417" s="159">
        <v>1.033048</v>
      </c>
      <c r="M417" s="159" t="s">
        <v>280</v>
      </c>
      <c r="N417" s="159">
        <v>726</v>
      </c>
      <c r="O417" s="185">
        <f t="shared" si="23"/>
        <v>749.99284799999998</v>
      </c>
      <c r="P417" s="215">
        <f t="shared" si="21"/>
        <v>184.72474070506158</v>
      </c>
      <c r="Q417" s="215" cm="1">
        <f t="array" ref="Q417">IF(P417="-",0,P417/(1+'General inputs'!$H$32)^IFERROR(INDEX('MP Calculations'!$C$40:$C$130,MATCH(F417,'MP Calculations'!$D$40:$D$130,0),0),-1))</f>
        <v>420.60985576096346</v>
      </c>
    </row>
    <row r="418" spans="3:17">
      <c r="C418" s="159"/>
      <c r="D418" s="165" t="s">
        <v>289</v>
      </c>
      <c r="E418" s="161">
        <v>37562</v>
      </c>
      <c r="F418" s="172" t="str">
        <f t="shared" si="20"/>
        <v>2002-03</v>
      </c>
      <c r="G418" s="68"/>
      <c r="H418" s="167" t="s">
        <v>279</v>
      </c>
      <c r="I418" s="173">
        <v>150735.53351548137</v>
      </c>
      <c r="J418" s="168">
        <f>IFERROR(MIN('MP Calculations'!$E$30/I418,1),"-")</f>
        <v>0.24630200300931615</v>
      </c>
      <c r="K418" s="12"/>
      <c r="L418" s="159">
        <v>1.899105</v>
      </c>
      <c r="M418" s="159" t="s">
        <v>280</v>
      </c>
      <c r="N418" s="159">
        <v>726</v>
      </c>
      <c r="O418" s="185">
        <f t="shared" si="23"/>
        <v>1378.7502300000001</v>
      </c>
      <c r="P418" s="215">
        <f t="shared" si="21"/>
        <v>339.58894329855536</v>
      </c>
      <c r="Q418" s="215" cm="1">
        <f t="array" ref="Q418">IF(P418="-",0,P418/(1+'General inputs'!$H$32)^IFERROR(INDEX('MP Calculations'!$C$40:$C$130,MATCH(F418,'MP Calculations'!$D$40:$D$130,0),0),-1))</f>
        <v>773.22862066905373</v>
      </c>
    </row>
    <row r="419" spans="3:17">
      <c r="C419" s="159"/>
      <c r="D419" s="165" t="s">
        <v>289</v>
      </c>
      <c r="E419" s="161">
        <v>37562</v>
      </c>
      <c r="F419" s="172" t="str">
        <f t="shared" si="20"/>
        <v>2002-03</v>
      </c>
      <c r="G419" s="68"/>
      <c r="H419" s="167" t="s">
        <v>279</v>
      </c>
      <c r="I419" s="173">
        <v>150735.53351548137</v>
      </c>
      <c r="J419" s="168">
        <f>IFERROR(MIN('MP Calculations'!$E$30/I419,1),"-")</f>
        <v>0.24630200300931615</v>
      </c>
      <c r="K419" s="12"/>
      <c r="L419" s="159">
        <v>0.50002500000000005</v>
      </c>
      <c r="M419" s="159" t="s">
        <v>280</v>
      </c>
      <c r="N419" s="159">
        <v>726</v>
      </c>
      <c r="O419" s="185">
        <f t="shared" si="23"/>
        <v>363.01815000000005</v>
      </c>
      <c r="P419" s="215">
        <f t="shared" si="21"/>
        <v>89.412097473736395</v>
      </c>
      <c r="Q419" s="215" cm="1">
        <f t="array" ref="Q419">IF(P419="-",0,P419/(1+'General inputs'!$H$32)^IFERROR(INDEX('MP Calculations'!$C$40:$C$130,MATCH(F419,'MP Calculations'!$D$40:$D$130,0),0),-1))</f>
        <v>203.5872903552166</v>
      </c>
    </row>
    <row r="420" spans="3:17">
      <c r="C420" s="159"/>
      <c r="D420" s="165" t="s">
        <v>278</v>
      </c>
      <c r="E420" s="161">
        <v>37562</v>
      </c>
      <c r="F420" s="172" t="str">
        <f t="shared" si="20"/>
        <v>2002-03</v>
      </c>
      <c r="G420" s="68"/>
      <c r="H420" s="167" t="s">
        <v>279</v>
      </c>
      <c r="I420" s="173">
        <v>150735.53351548137</v>
      </c>
      <c r="J420" s="168">
        <f>IFERROR(MIN('MP Calculations'!$E$30/I420,1),"-")</f>
        <v>0.24630200300931615</v>
      </c>
      <c r="K420" s="12"/>
      <c r="L420" s="159">
        <v>0.88800199999999996</v>
      </c>
      <c r="M420" s="159" t="s">
        <v>280</v>
      </c>
      <c r="N420" s="159">
        <v>350</v>
      </c>
      <c r="O420" s="185">
        <f t="shared" si="23"/>
        <v>310.80070000000001</v>
      </c>
      <c r="P420" s="215">
        <f t="shared" si="21"/>
        <v>76.550834946697563</v>
      </c>
      <c r="Q420" s="215" cm="1">
        <f t="array" ref="Q420">IF(P420="-",0,P420/(1+'General inputs'!$H$32)^IFERROR(INDEX('MP Calculations'!$C$40:$C$130,MATCH(F420,'MP Calculations'!$D$40:$D$130,0),0),-1))</f>
        <v>174.30277894784203</v>
      </c>
    </row>
    <row r="421" spans="3:17">
      <c r="C421" s="159"/>
      <c r="D421" s="165" t="s">
        <v>289</v>
      </c>
      <c r="E421" s="161">
        <v>37562</v>
      </c>
      <c r="F421" s="172" t="str">
        <f t="shared" si="20"/>
        <v>2002-03</v>
      </c>
      <c r="G421" s="68"/>
      <c r="H421" s="167" t="s">
        <v>279</v>
      </c>
      <c r="I421" s="173">
        <v>150735.53351548137</v>
      </c>
      <c r="J421" s="168">
        <f>IFERROR(MIN('MP Calculations'!$E$30/I421,1),"-")</f>
        <v>0.24630200300931615</v>
      </c>
      <c r="K421" s="12"/>
      <c r="L421" s="159">
        <v>14.175412</v>
      </c>
      <c r="M421" s="159" t="s">
        <v>280</v>
      </c>
      <c r="N421" s="159">
        <v>726</v>
      </c>
      <c r="O421" s="185">
        <f t="shared" si="23"/>
        <v>10291.349112</v>
      </c>
      <c r="P421" s="215">
        <f t="shared" si="21"/>
        <v>2534.7798999537472</v>
      </c>
      <c r="Q421" s="215" cm="1">
        <f t="array" ref="Q421">IF(P421="-",0,P421/(1+'General inputs'!$H$32)^IFERROR(INDEX('MP Calculations'!$C$40:$C$130,MATCH(F421,'MP Calculations'!$D$40:$D$130,0),0),-1))</f>
        <v>5771.5788585547152</v>
      </c>
    </row>
    <row r="422" spans="3:17">
      <c r="C422" s="159"/>
      <c r="D422" s="165" t="s">
        <v>289</v>
      </c>
      <c r="E422" s="161">
        <v>37562</v>
      </c>
      <c r="F422" s="172" t="str">
        <f t="shared" si="20"/>
        <v>2002-03</v>
      </c>
      <c r="G422" s="68"/>
      <c r="H422" s="167" t="s">
        <v>279</v>
      </c>
      <c r="I422" s="173">
        <v>150735.53351548137</v>
      </c>
      <c r="J422" s="168">
        <f>IFERROR(MIN('MP Calculations'!$E$30/I422,1),"-")</f>
        <v>0.24630200300931615</v>
      </c>
      <c r="K422" s="12"/>
      <c r="L422" s="159">
        <v>0.60000299999999995</v>
      </c>
      <c r="M422" s="159" t="s">
        <v>280</v>
      </c>
      <c r="N422" s="159">
        <v>726</v>
      </c>
      <c r="O422" s="185">
        <f t="shared" si="23"/>
        <v>435.60217799999998</v>
      </c>
      <c r="P422" s="215">
        <f t="shared" si="21"/>
        <v>107.28968895662067</v>
      </c>
      <c r="Q422" s="215" cm="1">
        <f t="array" ref="Q422">IF(P422="-",0,P422/(1+'General inputs'!$H$32)^IFERROR(INDEX('MP Calculations'!$C$40:$C$130,MATCH(F422,'MP Calculations'!$D$40:$D$130,0),0),-1))</f>
        <v>244.2937552622389</v>
      </c>
    </row>
    <row r="423" spans="3:17">
      <c r="C423" s="159"/>
      <c r="D423" s="165" t="s">
        <v>289</v>
      </c>
      <c r="E423" s="161">
        <v>37562</v>
      </c>
      <c r="F423" s="172" t="str">
        <f t="shared" si="20"/>
        <v>2002-03</v>
      </c>
      <c r="G423" s="68"/>
      <c r="H423" s="167" t="s">
        <v>279</v>
      </c>
      <c r="I423" s="173">
        <v>150735.53351548137</v>
      </c>
      <c r="J423" s="168">
        <f>IFERROR(MIN('MP Calculations'!$E$30/I423,1),"-")</f>
        <v>0.24630200300931615</v>
      </c>
      <c r="K423" s="12"/>
      <c r="L423" s="159">
        <v>0.60000299999999995</v>
      </c>
      <c r="M423" s="159" t="s">
        <v>280</v>
      </c>
      <c r="N423" s="159">
        <v>726</v>
      </c>
      <c r="O423" s="185">
        <f t="shared" si="23"/>
        <v>435.60217799999998</v>
      </c>
      <c r="P423" s="215">
        <f t="shared" si="21"/>
        <v>107.28968895662067</v>
      </c>
      <c r="Q423" s="215" cm="1">
        <f t="array" ref="Q423">IF(P423="-",0,P423/(1+'General inputs'!$H$32)^IFERROR(INDEX('MP Calculations'!$C$40:$C$130,MATCH(F423,'MP Calculations'!$D$40:$D$130,0),0),-1))</f>
        <v>244.2937552622389</v>
      </c>
    </row>
    <row r="424" spans="3:17">
      <c r="C424" s="159"/>
      <c r="D424" s="165" t="s">
        <v>289</v>
      </c>
      <c r="E424" s="161">
        <v>37562</v>
      </c>
      <c r="F424" s="172" t="str">
        <f t="shared" si="20"/>
        <v>2002-03</v>
      </c>
      <c r="G424" s="68"/>
      <c r="H424" s="167" t="s">
        <v>279</v>
      </c>
      <c r="I424" s="173">
        <v>150735.53351548137</v>
      </c>
      <c r="J424" s="168">
        <f>IFERROR(MIN('MP Calculations'!$E$30/I424,1),"-")</f>
        <v>0.24630200300931615</v>
      </c>
      <c r="K424" s="12"/>
      <c r="L424" s="159">
        <v>0.79999699999999996</v>
      </c>
      <c r="M424" s="159" t="s">
        <v>280</v>
      </c>
      <c r="N424" s="159">
        <v>726</v>
      </c>
      <c r="O424" s="185">
        <f t="shared" si="23"/>
        <v>580.797822</v>
      </c>
      <c r="P424" s="215">
        <f t="shared" si="21"/>
        <v>143.05166690204825</v>
      </c>
      <c r="Q424" s="215" cm="1">
        <f t="array" ref="Q424">IF(P424="-",0,P424/(1+'General inputs'!$H$32)^IFERROR(INDEX('MP Calculations'!$C$40:$C$130,MATCH(F424,'MP Calculations'!$D$40:$D$130,0),0),-1))</f>
        <v>325.72215693675753</v>
      </c>
    </row>
    <row r="425" spans="3:17">
      <c r="C425" s="159"/>
      <c r="D425" s="165" t="s">
        <v>289</v>
      </c>
      <c r="E425" s="161">
        <v>37562</v>
      </c>
      <c r="F425" s="172" t="str">
        <f t="shared" si="20"/>
        <v>2002-03</v>
      </c>
      <c r="G425" s="68"/>
      <c r="H425" s="167" t="s">
        <v>279</v>
      </c>
      <c r="I425" s="173">
        <v>150735.53351548137</v>
      </c>
      <c r="J425" s="168">
        <f>IFERROR(MIN('MP Calculations'!$E$30/I425,1),"-")</f>
        <v>0.24630200300931615</v>
      </c>
      <c r="K425" s="12"/>
      <c r="L425" s="159">
        <v>0.60000299999999995</v>
      </c>
      <c r="M425" s="159" t="s">
        <v>280</v>
      </c>
      <c r="N425" s="159">
        <v>726</v>
      </c>
      <c r="O425" s="185">
        <f t="shared" si="23"/>
        <v>435.60217799999998</v>
      </c>
      <c r="P425" s="215">
        <f t="shared" si="21"/>
        <v>107.28968895662067</v>
      </c>
      <c r="Q425" s="215" cm="1">
        <f t="array" ref="Q425">IF(P425="-",0,P425/(1+'General inputs'!$H$32)^IFERROR(INDEX('MP Calculations'!$C$40:$C$130,MATCH(F425,'MP Calculations'!$D$40:$D$130,0),0),-1))</f>
        <v>244.2937552622389</v>
      </c>
    </row>
    <row r="426" spans="3:17">
      <c r="C426" s="159"/>
      <c r="D426" s="165" t="s">
        <v>291</v>
      </c>
      <c r="E426" s="161">
        <v>37584</v>
      </c>
      <c r="F426" s="172" t="str">
        <f t="shared" si="20"/>
        <v>2002-03</v>
      </c>
      <c r="G426" s="68"/>
      <c r="H426" s="167" t="s">
        <v>279</v>
      </c>
      <c r="I426" s="173">
        <v>150735.53351548137</v>
      </c>
      <c r="J426" s="168">
        <f>IFERROR(MIN('MP Calculations'!$E$30/I426,1),"-")</f>
        <v>0.24630200300931615</v>
      </c>
      <c r="K426" s="12"/>
      <c r="L426" s="159">
        <v>0.60204100000000005</v>
      </c>
      <c r="M426" s="159" t="s">
        <v>280</v>
      </c>
      <c r="N426" s="159">
        <v>589</v>
      </c>
      <c r="O426" s="185">
        <f t="shared" si="23"/>
        <v>354.60214900000005</v>
      </c>
      <c r="P426" s="215">
        <f t="shared" si="21"/>
        <v>87.339219570107986</v>
      </c>
      <c r="Q426" s="215" cm="1">
        <f t="array" ref="Q426">IF(P426="-",0,P426/(1+'General inputs'!$H$32)^IFERROR(INDEX('MP Calculations'!$C$40:$C$130,MATCH(F426,'MP Calculations'!$D$40:$D$130,0),0),-1))</f>
        <v>198.86744139114472</v>
      </c>
    </row>
    <row r="427" spans="3:17">
      <c r="C427" s="159"/>
      <c r="D427" s="165" t="s">
        <v>291</v>
      </c>
      <c r="E427" s="161">
        <v>37584</v>
      </c>
      <c r="F427" s="172" t="str">
        <f t="shared" si="20"/>
        <v>2002-03</v>
      </c>
      <c r="G427" s="68"/>
      <c r="H427" s="167" t="s">
        <v>279</v>
      </c>
      <c r="I427" s="173">
        <v>150735.53351548137</v>
      </c>
      <c r="J427" s="168">
        <f>IFERROR(MIN('MP Calculations'!$E$30/I427,1),"-")</f>
        <v>0.24630200300931615</v>
      </c>
      <c r="K427" s="12"/>
      <c r="L427" s="159">
        <v>0.80003999999999997</v>
      </c>
      <c r="M427" s="159" t="s">
        <v>280</v>
      </c>
      <c r="N427" s="159">
        <v>589</v>
      </c>
      <c r="O427" s="185">
        <f t="shared" si="23"/>
        <v>471.22355999999996</v>
      </c>
      <c r="P427" s="215">
        <f t="shared" si="21"/>
        <v>116.06330669318066</v>
      </c>
      <c r="Q427" s="215" cm="1">
        <f t="array" ref="Q427">IF(P427="-",0,P427/(1+'General inputs'!$H$32)^IFERROR(INDEX('MP Calculations'!$C$40:$C$130,MATCH(F427,'MP Calculations'!$D$40:$D$130,0),0),-1))</f>
        <v>264.27088489084861</v>
      </c>
    </row>
    <row r="428" spans="3:17">
      <c r="C428" s="159"/>
      <c r="D428" s="165" t="s">
        <v>291</v>
      </c>
      <c r="E428" s="161">
        <v>37584</v>
      </c>
      <c r="F428" s="172" t="str">
        <f t="shared" si="20"/>
        <v>2002-03</v>
      </c>
      <c r="G428" s="68"/>
      <c r="H428" s="167" t="s">
        <v>279</v>
      </c>
      <c r="I428" s="173">
        <v>150735.53351548137</v>
      </c>
      <c r="J428" s="168">
        <f>IFERROR(MIN('MP Calculations'!$E$30/I428,1),"-")</f>
        <v>0.24630200300931615</v>
      </c>
      <c r="K428" s="12"/>
      <c r="L428" s="159">
        <v>1.1980500000000001</v>
      </c>
      <c r="M428" s="159" t="s">
        <v>280</v>
      </c>
      <c r="N428" s="159">
        <v>589</v>
      </c>
      <c r="O428" s="185">
        <f t="shared" si="23"/>
        <v>705.65145000000007</v>
      </c>
      <c r="P428" s="215">
        <f t="shared" si="21"/>
        <v>173.80336556142831</v>
      </c>
      <c r="Q428" s="215" cm="1">
        <f t="array" ref="Q428">IF(P428="-",0,P428/(1+'General inputs'!$H$32)^IFERROR(INDEX('MP Calculations'!$C$40:$C$130,MATCH(F428,'MP Calculations'!$D$40:$D$130,0),0),-1))</f>
        <v>395.74237993535473</v>
      </c>
    </row>
    <row r="429" spans="3:17">
      <c r="C429" s="159"/>
      <c r="D429" s="165" t="s">
        <v>399</v>
      </c>
      <c r="E429" s="161">
        <v>37642</v>
      </c>
      <c r="F429" s="172" t="str">
        <f t="shared" si="20"/>
        <v>2002-03</v>
      </c>
      <c r="G429" s="68"/>
      <c r="H429" s="167" t="s">
        <v>279</v>
      </c>
      <c r="I429" s="173">
        <v>150735.53351548137</v>
      </c>
      <c r="J429" s="168">
        <f>IFERROR(MIN('MP Calculations'!$E$30/I429,1),"-")</f>
        <v>0.24630200300931615</v>
      </c>
      <c r="K429" s="12"/>
      <c r="L429" s="159">
        <v>1</v>
      </c>
      <c r="M429" s="159" t="s">
        <v>284</v>
      </c>
      <c r="N429" s="159">
        <v>27556.28</v>
      </c>
      <c r="O429" s="185">
        <f t="shared" si="23"/>
        <v>27556.28</v>
      </c>
      <c r="P429" s="215">
        <f t="shared" si="21"/>
        <v>6787.1669594855584</v>
      </c>
      <c r="Q429" s="215" cm="1">
        <f t="array" ref="Q429">IF(P429="-",0,P429/(1+'General inputs'!$H$32)^IFERROR(INDEX('MP Calculations'!$C$40:$C$130,MATCH(F429,'MP Calculations'!$D$40:$D$130,0),0),-1))</f>
        <v>15454.071311502325</v>
      </c>
    </row>
    <row r="430" spans="3:17">
      <c r="C430" s="159"/>
      <c r="D430" s="165" t="s">
        <v>278</v>
      </c>
      <c r="E430" s="161">
        <v>37656</v>
      </c>
      <c r="F430" s="172" t="str">
        <f t="shared" si="20"/>
        <v>2002-03</v>
      </c>
      <c r="G430" s="68"/>
      <c r="H430" s="167" t="s">
        <v>279</v>
      </c>
      <c r="I430" s="173">
        <v>150735.53351548137</v>
      </c>
      <c r="J430" s="168">
        <f>IFERROR(MIN('MP Calculations'!$E$30/I430,1),"-")</f>
        <v>0.24630200300931615</v>
      </c>
      <c r="K430" s="12"/>
      <c r="L430" s="159">
        <v>0.59895299999999996</v>
      </c>
      <c r="M430" s="159" t="s">
        <v>280</v>
      </c>
      <c r="N430" s="159">
        <v>350</v>
      </c>
      <c r="O430" s="185">
        <f t="shared" si="23"/>
        <v>209.63354999999999</v>
      </c>
      <c r="P430" s="215">
        <f t="shared" si="21"/>
        <v>51.633163262953623</v>
      </c>
      <c r="Q430" s="215" cm="1">
        <f t="array" ref="Q430">IF(P430="-",0,P430/(1+'General inputs'!$H$32)^IFERROR(INDEX('MP Calculations'!$C$40:$C$130,MATCH(F430,'MP Calculations'!$D$40:$D$130,0),0),-1))</f>
        <v>117.56637075045644</v>
      </c>
    </row>
    <row r="431" spans="3:17">
      <c r="C431" s="159"/>
      <c r="D431" s="165" t="s">
        <v>278</v>
      </c>
      <c r="E431" s="161">
        <v>37662</v>
      </c>
      <c r="F431" s="172" t="str">
        <f t="shared" si="20"/>
        <v>2002-03</v>
      </c>
      <c r="G431" s="68"/>
      <c r="H431" s="167" t="s">
        <v>279</v>
      </c>
      <c r="I431" s="173">
        <v>150735.53351548137</v>
      </c>
      <c r="J431" s="168">
        <f>IFERROR(MIN('MP Calculations'!$E$30/I431,1),"-")</f>
        <v>0.24630200300931615</v>
      </c>
      <c r="K431" s="12"/>
      <c r="L431" s="159">
        <v>4.7605950000000004</v>
      </c>
      <c r="M431" s="159" t="s">
        <v>280</v>
      </c>
      <c r="N431" s="159">
        <v>350</v>
      </c>
      <c r="O431" s="185">
        <f t="shared" si="23"/>
        <v>1666.2082500000001</v>
      </c>
      <c r="P431" s="215">
        <f t="shared" si="21"/>
        <v>410.39042940564741</v>
      </c>
      <c r="Q431" s="215" cm="1">
        <f t="array" ref="Q431">IF(P431="-",0,P431/(1+'General inputs'!$H$32)^IFERROR(INDEX('MP Calculations'!$C$40:$C$130,MATCH(F431,'MP Calculations'!$D$40:$D$130,0),0),-1))</f>
        <v>934.44039309055836</v>
      </c>
    </row>
    <row r="432" spans="3:17">
      <c r="C432" s="159"/>
      <c r="D432" s="165" t="s">
        <v>278</v>
      </c>
      <c r="E432" s="161">
        <v>37662</v>
      </c>
      <c r="F432" s="172" t="str">
        <f t="shared" si="20"/>
        <v>2002-03</v>
      </c>
      <c r="G432" s="68"/>
      <c r="H432" s="167" t="s">
        <v>279</v>
      </c>
      <c r="I432" s="173">
        <v>150735.53351548137</v>
      </c>
      <c r="J432" s="168">
        <f>IFERROR(MIN('MP Calculations'!$E$30/I432,1),"-")</f>
        <v>0.24630200300931615</v>
      </c>
      <c r="K432" s="12"/>
      <c r="L432" s="159">
        <v>0.34752</v>
      </c>
      <c r="M432" s="159" t="s">
        <v>280</v>
      </c>
      <c r="N432" s="159">
        <v>350</v>
      </c>
      <c r="O432" s="185">
        <f t="shared" si="23"/>
        <v>121.63200000000001</v>
      </c>
      <c r="P432" s="215">
        <f t="shared" si="21"/>
        <v>29.958205230029144</v>
      </c>
      <c r="Q432" s="215" cm="1">
        <f t="array" ref="Q432">IF(P432="-",0,P432/(1+'General inputs'!$H$32)^IFERROR(INDEX('MP Calculations'!$C$40:$C$130,MATCH(F432,'MP Calculations'!$D$40:$D$130,0),0),-1))</f>
        <v>68.213474451582385</v>
      </c>
    </row>
    <row r="433" spans="3:17">
      <c r="C433" s="159"/>
      <c r="D433" s="165" t="s">
        <v>278</v>
      </c>
      <c r="E433" s="161">
        <v>37662</v>
      </c>
      <c r="F433" s="172" t="str">
        <f t="shared" si="20"/>
        <v>2002-03</v>
      </c>
      <c r="G433" s="68"/>
      <c r="H433" s="167" t="s">
        <v>279</v>
      </c>
      <c r="I433" s="173">
        <v>150735.53351548137</v>
      </c>
      <c r="J433" s="168">
        <f>IFERROR(MIN('MP Calculations'!$E$30/I433,1),"-")</f>
        <v>0.24630200300931615</v>
      </c>
      <c r="K433" s="12"/>
      <c r="L433" s="159">
        <v>0.35024100000000002</v>
      </c>
      <c r="M433" s="159" t="s">
        <v>280</v>
      </c>
      <c r="N433" s="159">
        <v>350</v>
      </c>
      <c r="O433" s="185">
        <f t="shared" si="23"/>
        <v>122.58435000000001</v>
      </c>
      <c r="P433" s="215">
        <f t="shared" si="21"/>
        <v>30.192770942595068</v>
      </c>
      <c r="Q433" s="215" cm="1">
        <f t="array" ref="Q433">IF(P433="-",0,P433/(1+'General inputs'!$H$32)^IFERROR(INDEX('MP Calculations'!$C$40:$C$130,MATCH(F433,'MP Calculations'!$D$40:$D$130,0),0),-1))</f>
        <v>68.74756993956224</v>
      </c>
    </row>
    <row r="434" spans="3:17">
      <c r="C434" s="159"/>
      <c r="D434" s="165" t="s">
        <v>278</v>
      </c>
      <c r="E434" s="161">
        <v>37662</v>
      </c>
      <c r="F434" s="172" t="str">
        <f t="shared" si="20"/>
        <v>2002-03</v>
      </c>
      <c r="G434" s="68"/>
      <c r="H434" s="167" t="s">
        <v>279</v>
      </c>
      <c r="I434" s="173">
        <v>150735.53351548137</v>
      </c>
      <c r="J434" s="168">
        <f>IFERROR(MIN('MP Calculations'!$E$30/I434,1),"-")</f>
        <v>0.24630200300931615</v>
      </c>
      <c r="K434" s="12"/>
      <c r="L434" s="159">
        <v>0.35412300000000002</v>
      </c>
      <c r="M434" s="159" t="s">
        <v>280</v>
      </c>
      <c r="N434" s="159">
        <v>350</v>
      </c>
      <c r="O434" s="185">
        <f t="shared" si="23"/>
        <v>123.94305000000001</v>
      </c>
      <c r="P434" s="215">
        <f t="shared" si="21"/>
        <v>30.527421474083827</v>
      </c>
      <c r="Q434" s="215" cm="1">
        <f t="array" ref="Q434">IF(P434="-",0,P434/(1+'General inputs'!$H$32)^IFERROR(INDEX('MP Calculations'!$C$40:$C$130,MATCH(F434,'MP Calculations'!$D$40:$D$130,0),0),-1))</f>
        <v>69.509554020538999</v>
      </c>
    </row>
    <row r="435" spans="3:17">
      <c r="C435" s="159"/>
      <c r="D435" s="165" t="s">
        <v>278</v>
      </c>
      <c r="E435" s="161">
        <v>37662</v>
      </c>
      <c r="F435" s="172" t="str">
        <f t="shared" si="20"/>
        <v>2002-03</v>
      </c>
      <c r="G435" s="68"/>
      <c r="H435" s="167" t="s">
        <v>279</v>
      </c>
      <c r="I435" s="173">
        <v>150735.53351548137</v>
      </c>
      <c r="J435" s="168">
        <f>IFERROR(MIN('MP Calculations'!$E$30/I435,1),"-")</f>
        <v>0.24630200300931615</v>
      </c>
      <c r="K435" s="12"/>
      <c r="L435" s="159">
        <v>1.3522099999999999</v>
      </c>
      <c r="M435" s="159" t="s">
        <v>280</v>
      </c>
      <c r="N435" s="159">
        <v>350</v>
      </c>
      <c r="O435" s="185">
        <f t="shared" si="23"/>
        <v>473.27349999999996</v>
      </c>
      <c r="P435" s="215">
        <f t="shared" si="21"/>
        <v>116.56821102122957</v>
      </c>
      <c r="Q435" s="215" cm="1">
        <f t="array" ref="Q435">IF(P435="-",0,P435/(1+'General inputs'!$H$32)^IFERROR(INDEX('MP Calculations'!$C$40:$C$130,MATCH(F435,'MP Calculations'!$D$40:$D$130,0),0),-1))</f>
        <v>265.42052914414768</v>
      </c>
    </row>
    <row r="436" spans="3:17">
      <c r="C436" s="159"/>
      <c r="D436" s="165" t="s">
        <v>278</v>
      </c>
      <c r="E436" s="161">
        <v>37662</v>
      </c>
      <c r="F436" s="172" t="str">
        <f t="shared" si="20"/>
        <v>2002-03</v>
      </c>
      <c r="G436" s="68"/>
      <c r="H436" s="167" t="s">
        <v>279</v>
      </c>
      <c r="I436" s="173">
        <v>150735.53351548137</v>
      </c>
      <c r="J436" s="168">
        <f>IFERROR(MIN('MP Calculations'!$E$30/I436,1),"-")</f>
        <v>0.24630200300931615</v>
      </c>
      <c r="K436" s="12"/>
      <c r="L436" s="159">
        <v>0.35020299999999999</v>
      </c>
      <c r="M436" s="159" t="s">
        <v>280</v>
      </c>
      <c r="N436" s="159">
        <v>350</v>
      </c>
      <c r="O436" s="185">
        <f t="shared" si="23"/>
        <v>122.57105</v>
      </c>
      <c r="P436" s="215">
        <f t="shared" si="21"/>
        <v>30.189495125955041</v>
      </c>
      <c r="Q436" s="215" cm="1">
        <f t="array" ref="Q436">IF(P436="-",0,P436/(1+'General inputs'!$H$32)^IFERROR(INDEX('MP Calculations'!$C$40:$C$130,MATCH(F436,'MP Calculations'!$D$40:$D$130,0),0),-1))</f>
        <v>68.740111053658808</v>
      </c>
    </row>
    <row r="437" spans="3:17">
      <c r="C437" s="159"/>
      <c r="D437" s="165" t="s">
        <v>278</v>
      </c>
      <c r="E437" s="161">
        <v>37662</v>
      </c>
      <c r="F437" s="172" t="str">
        <f t="shared" si="20"/>
        <v>2002-03</v>
      </c>
      <c r="G437" s="68"/>
      <c r="H437" s="167" t="s">
        <v>279</v>
      </c>
      <c r="I437" s="173">
        <v>150735.53351548137</v>
      </c>
      <c r="J437" s="168">
        <f>IFERROR(MIN('MP Calculations'!$E$30/I437,1),"-")</f>
        <v>0.24630200300931615</v>
      </c>
      <c r="K437" s="12"/>
      <c r="L437" s="159">
        <v>1.905737</v>
      </c>
      <c r="M437" s="159" t="s">
        <v>280</v>
      </c>
      <c r="N437" s="159">
        <v>350</v>
      </c>
      <c r="O437" s="185">
        <f t="shared" si="23"/>
        <v>667.00795000000005</v>
      </c>
      <c r="P437" s="215">
        <f t="shared" si="21"/>
        <v>164.28539410813781</v>
      </c>
      <c r="Q437" s="215" cm="1">
        <f t="array" ref="Q437">IF(P437="-",0,P437/(1+'General inputs'!$H$32)^IFERROR(INDEX('MP Calculations'!$C$40:$C$130,MATCH(F437,'MP Calculations'!$D$40:$D$130,0),0),-1))</f>
        <v>374.0703906564666</v>
      </c>
    </row>
    <row r="438" spans="3:17">
      <c r="C438" s="159"/>
      <c r="D438" s="165" t="s">
        <v>282</v>
      </c>
      <c r="E438" s="161">
        <v>37662</v>
      </c>
      <c r="F438" s="172" t="str">
        <f t="shared" si="20"/>
        <v>2002-03</v>
      </c>
      <c r="G438" s="68"/>
      <c r="H438" s="167" t="s">
        <v>279</v>
      </c>
      <c r="I438" s="173">
        <v>150735.53351548137</v>
      </c>
      <c r="J438" s="168">
        <f>IFERROR(MIN('MP Calculations'!$E$30/I438,1),"-")</f>
        <v>0.24630200300931615</v>
      </c>
      <c r="K438" s="12"/>
      <c r="L438" s="159">
        <v>3.6974849999999999</v>
      </c>
      <c r="M438" s="159" t="s">
        <v>280</v>
      </c>
      <c r="N438" s="159">
        <v>511</v>
      </c>
      <c r="O438" s="185">
        <f t="shared" si="23"/>
        <v>1889.414835</v>
      </c>
      <c r="P438" s="215">
        <f t="shared" si="21"/>
        <v>465.36665837601657</v>
      </c>
      <c r="Q438" s="215" cm="1">
        <f t="array" ref="Q438">IF(P438="-",0,P438/(1+'General inputs'!$H$32)^IFERROR(INDEX('MP Calculations'!$C$40:$C$130,MATCH(F438,'MP Calculations'!$D$40:$D$130,0),0),-1))</f>
        <v>1059.6187728205839</v>
      </c>
    </row>
    <row r="439" spans="3:17">
      <c r="C439" s="159"/>
      <c r="D439" s="165" t="s">
        <v>282</v>
      </c>
      <c r="E439" s="161">
        <v>37662</v>
      </c>
      <c r="F439" s="172" t="str">
        <f t="shared" si="20"/>
        <v>2002-03</v>
      </c>
      <c r="G439" s="68"/>
      <c r="H439" s="167" t="s">
        <v>279</v>
      </c>
      <c r="I439" s="173">
        <v>150735.53351548137</v>
      </c>
      <c r="J439" s="168">
        <f>IFERROR(MIN('MP Calculations'!$E$30/I439,1),"-")</f>
        <v>0.24630200300931615</v>
      </c>
      <c r="K439" s="12"/>
      <c r="L439" s="159">
        <v>0.423481</v>
      </c>
      <c r="M439" s="159" t="s">
        <v>280</v>
      </c>
      <c r="N439" s="159">
        <v>511</v>
      </c>
      <c r="O439" s="185">
        <f t="shared" si="23"/>
        <v>216.39879099999999</v>
      </c>
      <c r="P439" s="215">
        <f t="shared" si="21"/>
        <v>53.299455672094375</v>
      </c>
      <c r="Q439" s="215" cm="1">
        <f t="array" ref="Q439">IF(P439="-",0,P439/(1+'General inputs'!$H$32)^IFERROR(INDEX('MP Calculations'!$C$40:$C$130,MATCH(F439,'MP Calculations'!$D$40:$D$130,0),0),-1))</f>
        <v>121.36044298566016</v>
      </c>
    </row>
    <row r="440" spans="3:17">
      <c r="C440" s="159"/>
      <c r="D440" s="165" t="s">
        <v>278</v>
      </c>
      <c r="E440" s="161">
        <v>37662</v>
      </c>
      <c r="F440" s="172" t="str">
        <f t="shared" si="20"/>
        <v>2002-03</v>
      </c>
      <c r="G440" s="68"/>
      <c r="H440" s="167" t="s">
        <v>279</v>
      </c>
      <c r="I440" s="173">
        <v>150735.53351548137</v>
      </c>
      <c r="J440" s="168">
        <f>IFERROR(MIN('MP Calculations'!$E$30/I440,1),"-")</f>
        <v>0.24630200300931615</v>
      </c>
      <c r="K440" s="12"/>
      <c r="L440" s="159">
        <v>0.99997000000000003</v>
      </c>
      <c r="M440" s="159" t="s">
        <v>280</v>
      </c>
      <c r="N440" s="159">
        <v>350</v>
      </c>
      <c r="O440" s="185">
        <f t="shared" si="23"/>
        <v>349.98950000000002</v>
      </c>
      <c r="P440" s="215">
        <f t="shared" si="21"/>
        <v>86.203114882229059</v>
      </c>
      <c r="Q440" s="215" cm="1">
        <f t="array" ref="Q440">IF(P440="-",0,P440/(1+'General inputs'!$H$32)^IFERROR(INDEX('MP Calculations'!$C$40:$C$130,MATCH(F440,'MP Calculations'!$D$40:$D$130,0),0),-1))</f>
        <v>196.28058254877084</v>
      </c>
    </row>
    <row r="441" spans="3:17">
      <c r="C441" s="159"/>
      <c r="D441" s="165" t="s">
        <v>278</v>
      </c>
      <c r="E441" s="161">
        <v>37662</v>
      </c>
      <c r="F441" s="172" t="str">
        <f t="shared" si="20"/>
        <v>2002-03</v>
      </c>
      <c r="G441" s="68"/>
      <c r="H441" s="167" t="s">
        <v>279</v>
      </c>
      <c r="I441" s="173">
        <v>150735.53351548137</v>
      </c>
      <c r="J441" s="168">
        <f>IFERROR(MIN('MP Calculations'!$E$30/I441,1),"-")</f>
        <v>0.24630200300931615</v>
      </c>
      <c r="K441" s="12"/>
      <c r="L441" s="159">
        <v>1.1571940000000001</v>
      </c>
      <c r="M441" s="159" t="s">
        <v>280</v>
      </c>
      <c r="N441" s="159">
        <v>350</v>
      </c>
      <c r="O441" s="185">
        <f t="shared" si="23"/>
        <v>405.0179</v>
      </c>
      <c r="P441" s="215">
        <f t="shared" si="21"/>
        <v>99.756720024626901</v>
      </c>
      <c r="Q441" s="215" cm="1">
        <f t="array" ref="Q441">IF(P441="-",0,P441/(1+'General inputs'!$H$32)^IFERROR(INDEX('MP Calculations'!$C$40:$C$130,MATCH(F441,'MP Calculations'!$D$40:$D$130,0),0),-1))</f>
        <v>227.14152668774292</v>
      </c>
    </row>
    <row r="442" spans="3:17">
      <c r="C442" s="159"/>
      <c r="D442" s="165" t="s">
        <v>278</v>
      </c>
      <c r="E442" s="161">
        <v>37662</v>
      </c>
      <c r="F442" s="172" t="str">
        <f t="shared" si="20"/>
        <v>2002-03</v>
      </c>
      <c r="G442" s="68"/>
      <c r="H442" s="167" t="s">
        <v>279</v>
      </c>
      <c r="I442" s="173">
        <v>150735.53351548137</v>
      </c>
      <c r="J442" s="168">
        <f>IFERROR(MIN('MP Calculations'!$E$30/I442,1),"-")</f>
        <v>0.24630200300931615</v>
      </c>
      <c r="K442" s="12"/>
      <c r="L442" s="159">
        <v>1.924512</v>
      </c>
      <c r="M442" s="159" t="s">
        <v>280</v>
      </c>
      <c r="N442" s="159">
        <v>350</v>
      </c>
      <c r="O442" s="185">
        <f t="shared" si="23"/>
        <v>673.57920000000001</v>
      </c>
      <c r="P442" s="215">
        <f t="shared" si="21"/>
        <v>165.90390614541278</v>
      </c>
      <c r="Q442" s="215" cm="1">
        <f t="array" ref="Q442">IF(P442="-",0,P442/(1+'General inputs'!$H$32)^IFERROR(INDEX('MP Calculations'!$C$40:$C$130,MATCH(F442,'MP Calculations'!$D$40:$D$130,0),0),-1))</f>
        <v>377.75566915217462</v>
      </c>
    </row>
    <row r="443" spans="3:17">
      <c r="C443" s="159"/>
      <c r="D443" s="165" t="s">
        <v>278</v>
      </c>
      <c r="E443" s="161">
        <v>37662</v>
      </c>
      <c r="F443" s="172" t="str">
        <f t="shared" si="20"/>
        <v>2002-03</v>
      </c>
      <c r="G443" s="68"/>
      <c r="H443" s="167" t="s">
        <v>279</v>
      </c>
      <c r="I443" s="173">
        <v>150735.53351548137</v>
      </c>
      <c r="J443" s="168">
        <f>IFERROR(MIN('MP Calculations'!$E$30/I443,1),"-")</f>
        <v>0.24630200300931615</v>
      </c>
      <c r="K443" s="12"/>
      <c r="L443" s="159">
        <v>0.74118899999999999</v>
      </c>
      <c r="M443" s="159" t="s">
        <v>280</v>
      </c>
      <c r="N443" s="159">
        <v>350</v>
      </c>
      <c r="O443" s="185">
        <f t="shared" si="23"/>
        <v>259.41615000000002</v>
      </c>
      <c r="P443" s="215">
        <f t="shared" si="21"/>
        <v>63.894717357965213</v>
      </c>
      <c r="Q443" s="215" cm="1">
        <f t="array" ref="Q443">IF(P443="-",0,P443/(1+'General inputs'!$H$32)^IFERROR(INDEX('MP Calculations'!$C$40:$C$130,MATCH(F443,'MP Calculations'!$D$40:$D$130,0),0),-1))</f>
        <v>145.48537325993871</v>
      </c>
    </row>
    <row r="444" spans="3:17">
      <c r="C444" s="159"/>
      <c r="D444" s="165" t="s">
        <v>282</v>
      </c>
      <c r="E444" s="161">
        <v>37662</v>
      </c>
      <c r="F444" s="172" t="str">
        <f t="shared" si="20"/>
        <v>2002-03</v>
      </c>
      <c r="G444" s="68"/>
      <c r="H444" s="167" t="s">
        <v>279</v>
      </c>
      <c r="I444" s="173">
        <v>150735.53351548137</v>
      </c>
      <c r="J444" s="168">
        <f>IFERROR(MIN('MP Calculations'!$E$30/I444,1),"-")</f>
        <v>0.24630200300931615</v>
      </c>
      <c r="K444" s="12"/>
      <c r="L444" s="159">
        <v>0.54747800000000002</v>
      </c>
      <c r="M444" s="159" t="s">
        <v>280</v>
      </c>
      <c r="N444" s="159">
        <v>511</v>
      </c>
      <c r="O444" s="185">
        <f t="shared" si="23"/>
        <v>279.761258</v>
      </c>
      <c r="P444" s="215">
        <f t="shared" si="21"/>
        <v>68.905758209806066</v>
      </c>
      <c r="Q444" s="215" cm="1">
        <f t="array" ref="Q444">IF(P444="-",0,P444/(1+'General inputs'!$H$32)^IFERROR(INDEX('MP Calculations'!$C$40:$C$130,MATCH(F444,'MP Calculations'!$D$40:$D$130,0),0),-1))</f>
        <v>156.89528598662807</v>
      </c>
    </row>
    <row r="445" spans="3:17">
      <c r="C445" s="159"/>
      <c r="D445" s="165" t="s">
        <v>282</v>
      </c>
      <c r="E445" s="161">
        <v>37662</v>
      </c>
      <c r="F445" s="172" t="str">
        <f t="shared" si="20"/>
        <v>2002-03</v>
      </c>
      <c r="G445" s="68"/>
      <c r="H445" s="167" t="s">
        <v>279</v>
      </c>
      <c r="I445" s="173">
        <v>150735.53351548137</v>
      </c>
      <c r="J445" s="168">
        <f>IFERROR(MIN('MP Calculations'!$E$30/I445,1),"-")</f>
        <v>0.24630200300931615</v>
      </c>
      <c r="K445" s="12"/>
      <c r="L445" s="159">
        <v>0.59958599999999995</v>
      </c>
      <c r="M445" s="159" t="s">
        <v>280</v>
      </c>
      <c r="N445" s="159">
        <v>511</v>
      </c>
      <c r="O445" s="185">
        <f t="shared" si="23"/>
        <v>306.38844599999999</v>
      </c>
      <c r="P445" s="215">
        <f t="shared" si="21"/>
        <v>75.464087948711693</v>
      </c>
      <c r="Q445" s="215" cm="1">
        <f t="array" ref="Q445">IF(P445="-",0,P445/(1+'General inputs'!$H$32)^IFERROR(INDEX('MP Calculations'!$C$40:$C$130,MATCH(F445,'MP Calculations'!$D$40:$D$130,0),0),-1))</f>
        <v>171.82830532656726</v>
      </c>
    </row>
    <row r="446" spans="3:17">
      <c r="C446" s="159"/>
      <c r="D446" s="165" t="s">
        <v>278</v>
      </c>
      <c r="E446" s="161">
        <v>37677</v>
      </c>
      <c r="F446" s="172" t="str">
        <f t="shared" si="20"/>
        <v>2002-03</v>
      </c>
      <c r="G446" s="68"/>
      <c r="H446" s="167" t="s">
        <v>279</v>
      </c>
      <c r="I446" s="173">
        <v>150735.53351548137</v>
      </c>
      <c r="J446" s="168">
        <f>IFERROR(MIN('MP Calculations'!$E$30/I446,1),"-")</f>
        <v>0.24630200300931615</v>
      </c>
      <c r="K446" s="12"/>
      <c r="L446" s="159">
        <v>35.981000999999999</v>
      </c>
      <c r="M446" s="159" t="s">
        <v>280</v>
      </c>
      <c r="N446" s="159">
        <v>350</v>
      </c>
      <c r="O446" s="185">
        <f t="shared" si="23"/>
        <v>12593.350349999999</v>
      </c>
      <c r="P446" s="215">
        <f t="shared" si="21"/>
        <v>3101.7674158030723</v>
      </c>
      <c r="Q446" s="215" cm="1">
        <f t="array" ref="Q446">IF(P446="-",0,P446/(1+'General inputs'!$H$32)^IFERROR(INDEX('MP Calculations'!$C$40:$C$130,MATCH(F446,'MP Calculations'!$D$40:$D$130,0),0),-1))</f>
        <v>7062.5837144793395</v>
      </c>
    </row>
    <row r="447" spans="3:17">
      <c r="C447" s="159"/>
      <c r="D447" s="165" t="s">
        <v>278</v>
      </c>
      <c r="E447" s="161">
        <v>37677</v>
      </c>
      <c r="F447" s="172" t="str">
        <f t="shared" si="20"/>
        <v>2002-03</v>
      </c>
      <c r="G447" s="68"/>
      <c r="H447" s="167" t="s">
        <v>279</v>
      </c>
      <c r="I447" s="173">
        <v>150735.53351548137</v>
      </c>
      <c r="J447" s="168">
        <f>IFERROR(MIN('MP Calculations'!$E$30/I447,1),"-")</f>
        <v>0.24630200300931615</v>
      </c>
      <c r="K447" s="12"/>
      <c r="L447" s="159">
        <v>22.839424999999999</v>
      </c>
      <c r="M447" s="159" t="s">
        <v>280</v>
      </c>
      <c r="N447" s="159">
        <v>350</v>
      </c>
      <c r="O447" s="185">
        <f t="shared" si="23"/>
        <v>7993.7987499999999</v>
      </c>
      <c r="P447" s="215">
        <f t="shared" si="21"/>
        <v>1968.8886437783676</v>
      </c>
      <c r="Q447" s="215" cm="1">
        <f t="array" ref="Q447">IF(P447="-",0,P447/(1+'General inputs'!$H$32)^IFERROR(INDEX('MP Calculations'!$C$40:$C$130,MATCH(F447,'MP Calculations'!$D$40:$D$130,0),0),-1))</f>
        <v>4483.0701361830452</v>
      </c>
    </row>
    <row r="448" spans="3:17">
      <c r="C448" s="159"/>
      <c r="D448" s="165" t="s">
        <v>278</v>
      </c>
      <c r="E448" s="161">
        <v>37677</v>
      </c>
      <c r="F448" s="172" t="str">
        <f t="shared" si="20"/>
        <v>2002-03</v>
      </c>
      <c r="G448" s="68"/>
      <c r="H448" s="167" t="s">
        <v>279</v>
      </c>
      <c r="I448" s="173">
        <v>150735.53351548137</v>
      </c>
      <c r="J448" s="168">
        <f>IFERROR(MIN('MP Calculations'!$E$30/I448,1),"-")</f>
        <v>0.24630200300931615</v>
      </c>
      <c r="K448" s="12"/>
      <c r="L448" s="159">
        <v>30.111709999999999</v>
      </c>
      <c r="M448" s="159" t="s">
        <v>280</v>
      </c>
      <c r="N448" s="159">
        <v>350</v>
      </c>
      <c r="O448" s="185">
        <f t="shared" si="23"/>
        <v>10539.0985</v>
      </c>
      <c r="P448" s="215">
        <f t="shared" si="21"/>
        <v>2595.8010704624794</v>
      </c>
      <c r="Q448" s="215" cm="1">
        <f t="array" ref="Q448">IF(P448="-",0,P448/(1+'General inputs'!$H$32)^IFERROR(INDEX('MP Calculations'!$C$40:$C$130,MATCH(F448,'MP Calculations'!$D$40:$D$130,0),0),-1))</f>
        <v>5910.5212959785276</v>
      </c>
    </row>
    <row r="449" spans="3:17">
      <c r="C449" s="159"/>
      <c r="D449" s="165" t="s">
        <v>278</v>
      </c>
      <c r="E449" s="161">
        <v>37677</v>
      </c>
      <c r="F449" s="172" t="str">
        <f t="shared" si="20"/>
        <v>2002-03</v>
      </c>
      <c r="G449" s="68"/>
      <c r="H449" s="167" t="s">
        <v>279</v>
      </c>
      <c r="I449" s="173">
        <v>150735.53351548137</v>
      </c>
      <c r="J449" s="168">
        <f>IFERROR(MIN('MP Calculations'!$E$30/I449,1),"-")</f>
        <v>0.24630200300931615</v>
      </c>
      <c r="K449" s="12"/>
      <c r="L449" s="159">
        <v>64.245847999999995</v>
      </c>
      <c r="M449" s="159" t="s">
        <v>280</v>
      </c>
      <c r="N449" s="159">
        <v>350</v>
      </c>
      <c r="O449" s="185">
        <f t="shared" si="23"/>
        <v>22486.0468</v>
      </c>
      <c r="P449" s="215">
        <f t="shared" si="21"/>
        <v>5538.3583666012237</v>
      </c>
      <c r="Q449" s="215" cm="1">
        <f t="array" ref="Q449">IF(P449="-",0,P449/(1+'General inputs'!$H$32)^IFERROR(INDEX('MP Calculations'!$C$40:$C$130,MATCH(F449,'MP Calculations'!$D$40:$D$130,0),0),-1))</f>
        <v>12610.590789503469</v>
      </c>
    </row>
    <row r="450" spans="3:17">
      <c r="C450" s="159"/>
      <c r="D450" s="165" t="s">
        <v>278</v>
      </c>
      <c r="E450" s="161">
        <v>37677</v>
      </c>
      <c r="F450" s="172" t="str">
        <f t="shared" si="20"/>
        <v>2002-03</v>
      </c>
      <c r="G450" s="68"/>
      <c r="H450" s="167" t="s">
        <v>279</v>
      </c>
      <c r="I450" s="173">
        <v>150735.53351548137</v>
      </c>
      <c r="J450" s="168">
        <f>IFERROR(MIN('MP Calculations'!$E$30/I450,1),"-")</f>
        <v>0.24630200300931615</v>
      </c>
      <c r="K450" s="12"/>
      <c r="L450" s="159">
        <v>2.4466559999999999</v>
      </c>
      <c r="M450" s="159" t="s">
        <v>280</v>
      </c>
      <c r="N450" s="159">
        <v>350</v>
      </c>
      <c r="O450" s="185">
        <f t="shared" si="23"/>
        <v>856.32960000000003</v>
      </c>
      <c r="P450" s="215">
        <f t="shared" si="21"/>
        <v>210.91569571616651</v>
      </c>
      <c r="Q450" s="215" cm="1">
        <f t="array" ref="Q450">IF(P450="-",0,P450/(1+'General inputs'!$H$32)^IFERROR(INDEX('MP Calculations'!$C$40:$C$130,MATCH(F450,'MP Calculations'!$D$40:$D$130,0),0),-1))</f>
        <v>480.24547234061572</v>
      </c>
    </row>
    <row r="451" spans="3:17">
      <c r="C451" s="159"/>
      <c r="D451" s="165" t="s">
        <v>278</v>
      </c>
      <c r="E451" s="161">
        <v>37677</v>
      </c>
      <c r="F451" s="172" t="str">
        <f t="shared" si="20"/>
        <v>2002-03</v>
      </c>
      <c r="G451" s="68"/>
      <c r="H451" s="167" t="s">
        <v>279</v>
      </c>
      <c r="I451" s="173">
        <v>150735.53351548137</v>
      </c>
      <c r="J451" s="168">
        <f>IFERROR(MIN('MP Calculations'!$E$30/I451,1),"-")</f>
        <v>0.24630200300931615</v>
      </c>
      <c r="K451" s="12"/>
      <c r="L451" s="159">
        <v>8.4975570000000005</v>
      </c>
      <c r="M451" s="159" t="s">
        <v>280</v>
      </c>
      <c r="N451" s="159">
        <v>350</v>
      </c>
      <c r="O451" s="185">
        <f t="shared" si="23"/>
        <v>2974.1449500000003</v>
      </c>
      <c r="P451" s="215">
        <f t="shared" si="21"/>
        <v>732.53785842504249</v>
      </c>
      <c r="Q451" s="215" cm="1">
        <f t="array" ref="Q451">IF(P451="-",0,P451/(1+'General inputs'!$H$32)^IFERROR(INDEX('MP Calculations'!$C$40:$C$130,MATCH(F451,'MP Calculations'!$D$40:$D$130,0),0),-1))</f>
        <v>1667.9554768656915</v>
      </c>
    </row>
    <row r="452" spans="3:17">
      <c r="C452" s="159"/>
      <c r="D452" s="165" t="s">
        <v>282</v>
      </c>
      <c r="E452" s="161">
        <v>37677</v>
      </c>
      <c r="F452" s="172" t="str">
        <f t="shared" si="20"/>
        <v>2002-03</v>
      </c>
      <c r="G452" s="68"/>
      <c r="H452" s="167" t="s">
        <v>279</v>
      </c>
      <c r="I452" s="173">
        <v>150735.53351548137</v>
      </c>
      <c r="J452" s="168">
        <f>IFERROR(MIN('MP Calculations'!$E$30/I452,1),"-")</f>
        <v>0.24630200300931615</v>
      </c>
      <c r="K452" s="12"/>
      <c r="L452" s="159">
        <v>0.39848299999999998</v>
      </c>
      <c r="M452" s="159" t="s">
        <v>280</v>
      </c>
      <c r="N452" s="159">
        <v>511</v>
      </c>
      <c r="O452" s="185">
        <f t="shared" si="23"/>
        <v>203.62481299999999</v>
      </c>
      <c r="P452" s="215">
        <f t="shared" si="21"/>
        <v>50.153199304297438</v>
      </c>
      <c r="Q452" s="215" cm="1">
        <f t="array" ref="Q452">IF(P452="-",0,P452/(1+'General inputs'!$H$32)^IFERROR(INDEX('MP Calculations'!$C$40:$C$130,MATCH(F452,'MP Calculations'!$D$40:$D$130,0),0),-1))</f>
        <v>114.19655994543986</v>
      </c>
    </row>
    <row r="453" spans="3:17">
      <c r="C453" s="159"/>
      <c r="D453" s="165" t="s">
        <v>282</v>
      </c>
      <c r="E453" s="161">
        <v>37677</v>
      </c>
      <c r="F453" s="172" t="str">
        <f t="shared" si="20"/>
        <v>2002-03</v>
      </c>
      <c r="G453" s="68"/>
      <c r="H453" s="167" t="s">
        <v>279</v>
      </c>
      <c r="I453" s="173">
        <v>150735.53351548137</v>
      </c>
      <c r="J453" s="168">
        <f>IFERROR(MIN('MP Calculations'!$E$30/I453,1),"-")</f>
        <v>0.24630200300931615</v>
      </c>
      <c r="K453" s="12"/>
      <c r="L453" s="159">
        <v>0.40047199999999999</v>
      </c>
      <c r="M453" s="159" t="s">
        <v>280</v>
      </c>
      <c r="N453" s="159">
        <v>511</v>
      </c>
      <c r="O453" s="185">
        <f t="shared" si="23"/>
        <v>204.64119199999999</v>
      </c>
      <c r="P453" s="215">
        <f t="shared" si="21"/>
        <v>50.40353548781404</v>
      </c>
      <c r="Q453" s="215" cm="1">
        <f t="array" ref="Q453">IF(P453="-",0,P453/(1+'General inputs'!$H$32)^IFERROR(INDEX('MP Calculations'!$C$40:$C$130,MATCH(F453,'MP Calculations'!$D$40:$D$130,0),0),-1))</f>
        <v>114.76656408045058</v>
      </c>
    </row>
    <row r="454" spans="3:17">
      <c r="C454" s="159"/>
      <c r="D454" s="165" t="s">
        <v>278</v>
      </c>
      <c r="E454" s="161">
        <v>37677</v>
      </c>
      <c r="F454" s="172" t="str">
        <f t="shared" si="20"/>
        <v>2002-03</v>
      </c>
      <c r="G454" s="68"/>
      <c r="H454" s="167" t="s">
        <v>279</v>
      </c>
      <c r="I454" s="173">
        <v>150735.53351548137</v>
      </c>
      <c r="J454" s="168">
        <f>IFERROR(MIN('MP Calculations'!$E$30/I454,1),"-")</f>
        <v>0.24630200300931615</v>
      </c>
      <c r="K454" s="12"/>
      <c r="L454" s="159">
        <v>6.1007420000000003</v>
      </c>
      <c r="M454" s="159" t="s">
        <v>280</v>
      </c>
      <c r="N454" s="159">
        <v>350</v>
      </c>
      <c r="O454" s="185">
        <f t="shared" si="23"/>
        <v>2135.2597000000001</v>
      </c>
      <c r="P454" s="215">
        <f t="shared" si="21"/>
        <v>525.91874105507156</v>
      </c>
      <c r="Q454" s="215" cm="1">
        <f t="array" ref="Q454">IF(P454="-",0,P454/(1+'General inputs'!$H$32)^IFERROR(INDEX('MP Calculations'!$C$40:$C$130,MATCH(F454,'MP Calculations'!$D$40:$D$130,0),0),-1))</f>
        <v>1197.4931185333094</v>
      </c>
    </row>
    <row r="455" spans="3:17">
      <c r="C455" s="159"/>
      <c r="D455" s="165" t="s">
        <v>278</v>
      </c>
      <c r="E455" s="161">
        <v>37706</v>
      </c>
      <c r="F455" s="172" t="str">
        <f t="shared" si="20"/>
        <v>2002-03</v>
      </c>
      <c r="G455" s="68"/>
      <c r="H455" s="167" t="s">
        <v>279</v>
      </c>
      <c r="I455" s="173">
        <v>150735.53351548137</v>
      </c>
      <c r="J455" s="168">
        <f>IFERROR(MIN('MP Calculations'!$E$30/I455,1),"-")</f>
        <v>0.24630200300931615</v>
      </c>
      <c r="K455" s="12"/>
      <c r="L455" s="159">
        <v>0.70000300000000004</v>
      </c>
      <c r="M455" s="159" t="s">
        <v>280</v>
      </c>
      <c r="N455" s="159">
        <v>350</v>
      </c>
      <c r="O455" s="185">
        <f t="shared" si="23"/>
        <v>245.00105000000002</v>
      </c>
      <c r="P455" s="215">
        <f t="shared" si="21"/>
        <v>60.344249354385624</v>
      </c>
      <c r="Q455" s="215" cm="1">
        <f t="array" ref="Q455">IF(P455="-",0,P455/(1+'General inputs'!$H$32)^IFERROR(INDEX('MP Calculations'!$C$40:$C$130,MATCH(F455,'MP Calculations'!$D$40:$D$130,0),0),-1))</f>
        <v>137.40111865944704</v>
      </c>
    </row>
    <row r="456" spans="3:17">
      <c r="C456" s="159"/>
      <c r="D456" s="165" t="s">
        <v>278</v>
      </c>
      <c r="E456" s="161">
        <v>37755</v>
      </c>
      <c r="F456" s="172" t="str">
        <f t="shared" si="20"/>
        <v>2002-03</v>
      </c>
      <c r="G456" s="68"/>
      <c r="H456" s="167" t="s">
        <v>279</v>
      </c>
      <c r="I456" s="173">
        <v>150735.53351548137</v>
      </c>
      <c r="J456" s="168">
        <f>IFERROR(MIN('MP Calculations'!$E$30/I456,1),"-")</f>
        <v>0.24630200300931615</v>
      </c>
      <c r="K456" s="12"/>
      <c r="L456" s="159">
        <v>78.241094000000004</v>
      </c>
      <c r="M456" s="159" t="s">
        <v>280</v>
      </c>
      <c r="N456" s="159">
        <v>350</v>
      </c>
      <c r="O456" s="185">
        <f t="shared" si="23"/>
        <v>27384.382900000001</v>
      </c>
      <c r="P456" s="215">
        <f t="shared" si="21"/>
        <v>6744.8283594440654</v>
      </c>
      <c r="Q456" s="215" cm="1">
        <f t="array" ref="Q456">IF(P456="-",0,P456/(1+'General inputs'!$H$32)^IFERROR(INDEX('MP Calculations'!$C$40:$C$130,MATCH(F456,'MP Calculations'!$D$40:$D$130,0),0),-1))</f>
        <v>15357.668239620325</v>
      </c>
    </row>
    <row r="457" spans="3:17">
      <c r="C457" s="159"/>
      <c r="D457" s="165" t="s">
        <v>278</v>
      </c>
      <c r="E457" s="161">
        <v>37755</v>
      </c>
      <c r="F457" s="172" t="str">
        <f t="shared" si="20"/>
        <v>2002-03</v>
      </c>
      <c r="G457" s="68"/>
      <c r="H457" s="167" t="s">
        <v>279</v>
      </c>
      <c r="I457" s="173">
        <v>150735.53351548137</v>
      </c>
      <c r="J457" s="168">
        <f>IFERROR(MIN('MP Calculations'!$E$30/I457,1),"-")</f>
        <v>0.24630200300931615</v>
      </c>
      <c r="K457" s="12"/>
      <c r="L457" s="159">
        <v>0.71670299999999998</v>
      </c>
      <c r="M457" s="159" t="s">
        <v>280</v>
      </c>
      <c r="N457" s="159">
        <v>350</v>
      </c>
      <c r="O457" s="185">
        <f t="shared" si="23"/>
        <v>250.84604999999999</v>
      </c>
      <c r="P457" s="215">
        <f t="shared" si="21"/>
        <v>61.783884561975064</v>
      </c>
      <c r="Q457" s="215" cm="1">
        <f t="array" ref="Q457">IF(P457="-",0,P457/(1+'General inputs'!$H$32)^IFERROR(INDEX('MP Calculations'!$C$40:$C$130,MATCH(F457,'MP Calculations'!$D$40:$D$130,0),0),-1))</f>
        <v>140.67910272753352</v>
      </c>
    </row>
    <row r="458" spans="3:17">
      <c r="C458" s="159"/>
      <c r="D458" s="165" t="s">
        <v>278</v>
      </c>
      <c r="E458" s="161">
        <v>37755</v>
      </c>
      <c r="F458" s="172" t="str">
        <f t="shared" si="20"/>
        <v>2002-03</v>
      </c>
      <c r="G458" s="68"/>
      <c r="H458" s="167" t="s">
        <v>279</v>
      </c>
      <c r="I458" s="173">
        <v>150735.53351548137</v>
      </c>
      <c r="J458" s="168">
        <f>IFERROR(MIN('MP Calculations'!$E$30/I458,1),"-")</f>
        <v>0.24630200300931615</v>
      </c>
      <c r="K458" s="12"/>
      <c r="L458" s="159">
        <v>27.393367000000001</v>
      </c>
      <c r="M458" s="159" t="s">
        <v>280</v>
      </c>
      <c r="N458" s="159">
        <v>350</v>
      </c>
      <c r="O458" s="185">
        <f t="shared" si="23"/>
        <v>9587.6784500000012</v>
      </c>
      <c r="P458" s="215">
        <f t="shared" si="21"/>
        <v>2361.4644064442559</v>
      </c>
      <c r="Q458" s="215" cm="1">
        <f t="array" ref="Q458">IF(P458="-",0,P458/(1+'General inputs'!$H$32)^IFERROR(INDEX('MP Calculations'!$C$40:$C$130,MATCH(F458,'MP Calculations'!$D$40:$D$130,0),0),-1))</f>
        <v>5376.9473411525096</v>
      </c>
    </row>
    <row r="459" spans="3:17">
      <c r="C459" s="159"/>
      <c r="D459" s="165" t="s">
        <v>278</v>
      </c>
      <c r="E459" s="161">
        <v>37755</v>
      </c>
      <c r="F459" s="172" t="str">
        <f t="shared" si="20"/>
        <v>2002-03</v>
      </c>
      <c r="G459" s="68"/>
      <c r="H459" s="167" t="s">
        <v>279</v>
      </c>
      <c r="I459" s="173">
        <v>150735.53351548137</v>
      </c>
      <c r="J459" s="168">
        <f>IFERROR(MIN('MP Calculations'!$E$30/I459,1),"-")</f>
        <v>0.24630200300931615</v>
      </c>
      <c r="K459" s="12"/>
      <c r="L459" s="159">
        <v>18.780033</v>
      </c>
      <c r="M459" s="159" t="s">
        <v>280</v>
      </c>
      <c r="N459" s="159">
        <v>350</v>
      </c>
      <c r="O459" s="185">
        <f t="shared" si="23"/>
        <v>6573.0115500000002</v>
      </c>
      <c r="P459" s="215">
        <f t="shared" si="21"/>
        <v>1618.9459105683698</v>
      </c>
      <c r="Q459" s="215" cm="1">
        <f t="array" ref="Q459">IF(P459="-",0,P459/(1+'General inputs'!$H$32)^IFERROR(INDEX('MP Calculations'!$C$40:$C$130,MATCH(F459,'MP Calculations'!$D$40:$D$130,0),0),-1))</f>
        <v>3686.2664055173054</v>
      </c>
    </row>
    <row r="460" spans="3:17">
      <c r="C460" s="159"/>
      <c r="D460" s="165" t="s">
        <v>278</v>
      </c>
      <c r="E460" s="161">
        <v>37770</v>
      </c>
      <c r="F460" s="172" t="str">
        <f t="shared" si="20"/>
        <v>2002-03</v>
      </c>
      <c r="G460" s="68"/>
      <c r="H460" s="167" t="s">
        <v>279</v>
      </c>
      <c r="I460" s="173">
        <v>150735.53351548137</v>
      </c>
      <c r="J460" s="168">
        <f>IFERROR(MIN('MP Calculations'!$E$30/I460,1),"-")</f>
        <v>0.24630200300931615</v>
      </c>
      <c r="K460" s="12"/>
      <c r="L460" s="159">
        <v>52.586837000000003</v>
      </c>
      <c r="M460" s="159" t="s">
        <v>280</v>
      </c>
      <c r="N460" s="159">
        <v>350</v>
      </c>
      <c r="O460" s="185">
        <f t="shared" si="23"/>
        <v>18405.392950000001</v>
      </c>
      <c r="P460" s="215">
        <f t="shared" si="21"/>
        <v>4533.2851497585461</v>
      </c>
      <c r="Q460" s="215" cm="1">
        <f t="array" ref="Q460">IF(P460="-",0,P460/(1+'General inputs'!$H$32)^IFERROR(INDEX('MP Calculations'!$C$40:$C$130,MATCH(F460,'MP Calculations'!$D$40:$D$130,0),0),-1))</f>
        <v>10322.084663297155</v>
      </c>
    </row>
    <row r="461" spans="3:17">
      <c r="C461" s="159"/>
      <c r="D461" s="165" t="s">
        <v>278</v>
      </c>
      <c r="E461" s="161">
        <v>37770</v>
      </c>
      <c r="F461" s="172" t="str">
        <f t="shared" si="20"/>
        <v>2002-03</v>
      </c>
      <c r="G461" s="68"/>
      <c r="H461" s="167" t="s">
        <v>279</v>
      </c>
      <c r="I461" s="173">
        <v>150735.53351548137</v>
      </c>
      <c r="J461" s="168">
        <f>IFERROR(MIN('MP Calculations'!$E$30/I461,1),"-")</f>
        <v>0.24630200300931615</v>
      </c>
      <c r="K461" s="12"/>
      <c r="L461" s="159">
        <v>31.437465</v>
      </c>
      <c r="M461" s="159" t="s">
        <v>280</v>
      </c>
      <c r="N461" s="159">
        <v>350</v>
      </c>
      <c r="O461" s="185">
        <f t="shared" si="23"/>
        <v>11003.11275</v>
      </c>
      <c r="P461" s="215">
        <f t="shared" si="21"/>
        <v>2710.0887096623451</v>
      </c>
      <c r="Q461" s="215" cm="1">
        <f t="array" ref="Q461">IF(P461="-",0,P461/(1+'General inputs'!$H$32)^IFERROR(INDEX('MP Calculations'!$C$40:$C$130,MATCH(F461,'MP Calculations'!$D$40:$D$130,0),0),-1))</f>
        <v>6170.7490665285895</v>
      </c>
    </row>
    <row r="462" spans="3:17">
      <c r="C462" s="159"/>
      <c r="D462" s="165" t="s">
        <v>278</v>
      </c>
      <c r="E462" s="161">
        <v>37770</v>
      </c>
      <c r="F462" s="172" t="str">
        <f t="shared" si="20"/>
        <v>2002-03</v>
      </c>
      <c r="G462" s="68"/>
      <c r="H462" s="167" t="s">
        <v>279</v>
      </c>
      <c r="I462" s="173">
        <v>150735.53351548137</v>
      </c>
      <c r="J462" s="168">
        <f>IFERROR(MIN('MP Calculations'!$E$30/I462,1),"-")</f>
        <v>0.24630200300931615</v>
      </c>
      <c r="K462" s="12"/>
      <c r="L462" s="159">
        <v>28.726074000000001</v>
      </c>
      <c r="M462" s="159" t="s">
        <v>280</v>
      </c>
      <c r="N462" s="159">
        <v>350</v>
      </c>
      <c r="O462" s="185">
        <f t="shared" si="23"/>
        <v>10054.125900000001</v>
      </c>
      <c r="P462" s="215">
        <f t="shared" si="21"/>
        <v>2476.3513476778435</v>
      </c>
      <c r="Q462" s="215" cm="1">
        <f t="array" ref="Q462">IF(P462="-",0,P462/(1+'General inputs'!$H$32)^IFERROR(INDEX('MP Calculations'!$C$40:$C$130,MATCH(F462,'MP Calculations'!$D$40:$D$130,0),0),-1))</f>
        <v>5638.5396952499568</v>
      </c>
    </row>
    <row r="463" spans="3:17">
      <c r="C463" s="159"/>
      <c r="D463" s="165" t="s">
        <v>278</v>
      </c>
      <c r="E463" s="161">
        <v>37770</v>
      </c>
      <c r="F463" s="172" t="str">
        <f t="shared" si="20"/>
        <v>2002-03</v>
      </c>
      <c r="G463" s="68"/>
      <c r="H463" s="167" t="s">
        <v>279</v>
      </c>
      <c r="I463" s="173">
        <v>150735.53351548137</v>
      </c>
      <c r="J463" s="168">
        <f>IFERROR(MIN('MP Calculations'!$E$30/I463,1),"-")</f>
        <v>0.24630200300931615</v>
      </c>
      <c r="K463" s="12"/>
      <c r="L463" s="159">
        <v>67.832911999999993</v>
      </c>
      <c r="M463" s="159" t="s">
        <v>280</v>
      </c>
      <c r="N463" s="159">
        <v>350</v>
      </c>
      <c r="O463" s="185">
        <f t="shared" si="23"/>
        <v>23741.519199999999</v>
      </c>
      <c r="P463" s="215">
        <f t="shared" si="21"/>
        <v>5847.5837334441367</v>
      </c>
      <c r="Q463" s="215" cm="1">
        <f t="array" ref="Q463">IF(P463="-",0,P463/(1+'General inputs'!$H$32)^IFERROR(INDEX('MP Calculations'!$C$40:$C$130,MATCH(F463,'MP Calculations'!$D$40:$D$130,0),0),-1))</f>
        <v>13314.68292382722</v>
      </c>
    </row>
    <row r="464" spans="3:17">
      <c r="C464" s="159"/>
      <c r="D464" s="165" t="s">
        <v>292</v>
      </c>
      <c r="E464" s="161">
        <v>37782</v>
      </c>
      <c r="F464" s="172" t="str">
        <f t="shared" si="20"/>
        <v>2002-03</v>
      </c>
      <c r="G464" s="68"/>
      <c r="H464" s="167" t="s">
        <v>279</v>
      </c>
      <c r="I464" s="173">
        <v>150735.53351548137</v>
      </c>
      <c r="J464" s="168">
        <f>IFERROR(MIN('MP Calculations'!$E$30/I464,1),"-")</f>
        <v>0.24630200300931615</v>
      </c>
      <c r="K464" s="12"/>
      <c r="L464" s="159">
        <v>27.021453000000001</v>
      </c>
      <c r="M464" s="159" t="s">
        <v>280</v>
      </c>
      <c r="N464" s="159">
        <v>1787</v>
      </c>
      <c r="O464" s="185">
        <f t="shared" si="23"/>
        <v>48287.336511000001</v>
      </c>
      <c r="P464" s="215">
        <f t="shared" si="21"/>
        <v>11893.267702644183</v>
      </c>
      <c r="Q464" s="215" cm="1">
        <f t="array" ref="Q464">IF(P464="-",0,P464/(1+'General inputs'!$H$32)^IFERROR(INDEX('MP Calculations'!$C$40:$C$130,MATCH(F464,'MP Calculations'!$D$40:$D$130,0),0),-1))</f>
        <v>27080.431098954716</v>
      </c>
    </row>
    <row r="465" spans="3:17">
      <c r="C465" s="159"/>
      <c r="D465" s="165" t="s">
        <v>400</v>
      </c>
      <c r="E465" s="161">
        <v>37854</v>
      </c>
      <c r="F465" s="172" t="str">
        <f t="shared" si="20"/>
        <v>2003-04</v>
      </c>
      <c r="G465" s="68"/>
      <c r="H465" s="167" t="s">
        <v>279</v>
      </c>
      <c r="I465" s="173">
        <v>150735.53351548137</v>
      </c>
      <c r="J465" s="168">
        <f>IFERROR(MIN('MP Calculations'!$E$30/I465,1),"-")</f>
        <v>0.24630200300931615</v>
      </c>
      <c r="K465" s="12"/>
      <c r="L465" s="159">
        <v>1</v>
      </c>
      <c r="M465" s="159" t="s">
        <v>284</v>
      </c>
      <c r="N465" s="159">
        <v>4468.6400000000003</v>
      </c>
      <c r="O465" s="185">
        <f t="shared" si="23"/>
        <v>4468.6400000000003</v>
      </c>
      <c r="P465" s="215">
        <f t="shared" si="21"/>
        <v>1100.6349827275506</v>
      </c>
      <c r="Q465" s="215" cm="1">
        <f t="array" ref="Q465">IF(P465="-",0,P465/(1+'General inputs'!$H$32)^IFERROR(INDEX('MP Calculations'!$C$40:$C$130,MATCH(F465,'MP Calculations'!$D$40:$D$130,0),0),-1))</f>
        <v>2405.0824689005522</v>
      </c>
    </row>
    <row r="466" spans="3:17">
      <c r="C466" s="159"/>
      <c r="D466" s="165" t="s">
        <v>291</v>
      </c>
      <c r="E466" s="161">
        <v>37883</v>
      </c>
      <c r="F466" s="172" t="str">
        <f t="shared" si="20"/>
        <v>2003-04</v>
      </c>
      <c r="G466" s="68"/>
      <c r="H466" s="167" t="s">
        <v>279</v>
      </c>
      <c r="I466" s="173">
        <v>150735.53351548137</v>
      </c>
      <c r="J466" s="168">
        <f>IFERROR(MIN('MP Calculations'!$E$30/I466,1),"-")</f>
        <v>0.24630200300931615</v>
      </c>
      <c r="K466" s="12"/>
      <c r="L466" s="159">
        <v>48.489119000000002</v>
      </c>
      <c r="M466" s="159" t="s">
        <v>280</v>
      </c>
      <c r="N466" s="159">
        <v>589</v>
      </c>
      <c r="O466" s="185">
        <f t="shared" si="23"/>
        <v>28560.091091000002</v>
      </c>
      <c r="P466" s="215">
        <f t="shared" si="21"/>
        <v>7034.4076418418263</v>
      </c>
      <c r="Q466" s="215" cm="1">
        <f t="array" ref="Q466">IF(P466="-",0,P466/(1+'General inputs'!$H$32)^IFERROR(INDEX('MP Calculations'!$C$40:$C$130,MATCH(F466,'MP Calculations'!$D$40:$D$130,0),0),-1))</f>
        <v>15371.427188846485</v>
      </c>
    </row>
    <row r="467" spans="3:17">
      <c r="C467" s="159"/>
      <c r="D467" s="165" t="s">
        <v>278</v>
      </c>
      <c r="E467" s="161">
        <v>37887</v>
      </c>
      <c r="F467" s="172" t="str">
        <f t="shared" si="20"/>
        <v>2003-04</v>
      </c>
      <c r="G467" s="68"/>
      <c r="H467" s="167" t="s">
        <v>279</v>
      </c>
      <c r="I467" s="173">
        <v>150735.53351548137</v>
      </c>
      <c r="J467" s="168">
        <f>IFERROR(MIN('MP Calculations'!$E$30/I467,1),"-")</f>
        <v>0.24630200300931615</v>
      </c>
      <c r="K467" s="12"/>
      <c r="L467" s="159">
        <v>15.501704</v>
      </c>
      <c r="M467" s="159" t="s">
        <v>280</v>
      </c>
      <c r="N467" s="159">
        <v>350</v>
      </c>
      <c r="O467" s="185">
        <f t="shared" si="23"/>
        <v>5425.5964000000004</v>
      </c>
      <c r="P467" s="215">
        <f t="shared" si="21"/>
        <v>1336.3352608401349</v>
      </c>
      <c r="Q467" s="215" cm="1">
        <f t="array" ref="Q467">IF(P467="-",0,P467/(1+'General inputs'!$H$32)^IFERROR(INDEX('MP Calculations'!$C$40:$C$130,MATCH(F467,'MP Calculations'!$D$40:$D$130,0),0),-1))</f>
        <v>2920.1293424777891</v>
      </c>
    </row>
    <row r="468" spans="3:17">
      <c r="C468" s="159"/>
      <c r="D468" s="165" t="s">
        <v>278</v>
      </c>
      <c r="E468" s="161">
        <v>37887</v>
      </c>
      <c r="F468" s="172" t="str">
        <f t="shared" si="20"/>
        <v>2003-04</v>
      </c>
      <c r="G468" s="68"/>
      <c r="H468" s="167" t="s">
        <v>279</v>
      </c>
      <c r="I468" s="173">
        <v>150735.53351548137</v>
      </c>
      <c r="J468" s="168">
        <f>IFERROR(MIN('MP Calculations'!$E$30/I468,1),"-")</f>
        <v>0.24630200300931615</v>
      </c>
      <c r="K468" s="12"/>
      <c r="L468" s="159">
        <v>38.049207000000003</v>
      </c>
      <c r="M468" s="159" t="s">
        <v>280</v>
      </c>
      <c r="N468" s="159">
        <v>350</v>
      </c>
      <c r="O468" s="185">
        <f t="shared" si="23"/>
        <v>13317.222450000001</v>
      </c>
      <c r="P468" s="215">
        <f t="shared" si="21"/>
        <v>3280.058563955633</v>
      </c>
      <c r="Q468" s="215" cm="1">
        <f t="array" ref="Q468">IF(P468="-",0,P468/(1+'General inputs'!$H$32)^IFERROR(INDEX('MP Calculations'!$C$40:$C$130,MATCH(F468,'MP Calculations'!$D$40:$D$130,0),0),-1))</f>
        <v>7167.5091860037646</v>
      </c>
    </row>
    <row r="469" spans="3:17">
      <c r="C469" s="159"/>
      <c r="D469" s="165" t="s">
        <v>402</v>
      </c>
      <c r="E469" s="161">
        <v>37890</v>
      </c>
      <c r="F469" s="172" t="str">
        <f t="shared" si="20"/>
        <v>2003-04</v>
      </c>
      <c r="G469" s="68"/>
      <c r="H469" s="167" t="s">
        <v>279</v>
      </c>
      <c r="I469" s="173">
        <v>150735.53351548137</v>
      </c>
      <c r="J469" s="168">
        <f>IFERROR(MIN('MP Calculations'!$E$30/I469,1),"-")</f>
        <v>0.24630200300931615</v>
      </c>
      <c r="K469" s="12"/>
      <c r="L469" s="159">
        <v>1</v>
      </c>
      <c r="M469" s="159" t="s">
        <v>284</v>
      </c>
      <c r="N469" s="159">
        <v>654.23</v>
      </c>
      <c r="O469" s="185">
        <f t="shared" si="23"/>
        <v>654.23</v>
      </c>
      <c r="P469" s="215">
        <f t="shared" si="21"/>
        <v>161.13815942878492</v>
      </c>
      <c r="Q469" s="215" cm="1">
        <f t="array" ref="Q469">IF(P469="-",0,P469/(1+'General inputs'!$H$32)^IFERROR(INDEX('MP Calculations'!$C$40:$C$130,MATCH(F469,'MP Calculations'!$D$40:$D$130,0),0),-1))</f>
        <v>352.11543190519001</v>
      </c>
    </row>
    <row r="470" spans="3:17">
      <c r="C470" s="159"/>
      <c r="D470" s="165" t="s">
        <v>404</v>
      </c>
      <c r="E470" s="161">
        <v>37890</v>
      </c>
      <c r="F470" s="172" t="str">
        <f t="shared" ref="F470:F533" si="24">IF(E470="","-",IF(OR(E470&lt;$E$15,E470&gt;$E$16),"ERROR - date outside of range",IF(MONTH(E470)&gt;=7,YEAR(E470)&amp;"-"&amp;IF(YEAR(E470)=1999,"00",IF(AND(YEAR(E470)&gt;=2000,YEAR(E470)&lt;2009),"0","")&amp;RIGHT(YEAR(E470),2)+1),RIGHT(YEAR(E470),4)-1&amp;"-"&amp;RIGHT(YEAR(E470),2))))</f>
        <v>2003-04</v>
      </c>
      <c r="G470" s="68"/>
      <c r="H470" s="167" t="s">
        <v>279</v>
      </c>
      <c r="I470" s="173">
        <v>150735.53351548137</v>
      </c>
      <c r="J470" s="168">
        <f>IFERROR(MIN('MP Calculations'!$E$30/I470,1),"-")</f>
        <v>0.24630200300931615</v>
      </c>
      <c r="K470" s="12"/>
      <c r="L470" s="159">
        <v>1</v>
      </c>
      <c r="M470" s="159" t="s">
        <v>284</v>
      </c>
      <c r="N470" s="159">
        <v>3655.24</v>
      </c>
      <c r="O470" s="185">
        <f t="shared" si="23"/>
        <v>3655.24</v>
      </c>
      <c r="P470" s="215">
        <f t="shared" si="21"/>
        <v>900.29293347977273</v>
      </c>
      <c r="Q470" s="215" cm="1">
        <f t="array" ref="Q470">IF(P470="-",0,P470/(1+'General inputs'!$H$32)^IFERROR(INDEX('MP Calculations'!$C$40:$C$130,MATCH(F470,'MP Calculations'!$D$40:$D$130,0),0),-1))</f>
        <v>1967.2995908428636</v>
      </c>
    </row>
    <row r="471" spans="3:17">
      <c r="C471" s="159"/>
      <c r="D471" s="165" t="s">
        <v>401</v>
      </c>
      <c r="E471" s="161">
        <v>37890</v>
      </c>
      <c r="F471" s="172" t="str">
        <f t="shared" si="24"/>
        <v>2003-04</v>
      </c>
      <c r="G471" s="68"/>
      <c r="H471" s="167" t="s">
        <v>279</v>
      </c>
      <c r="I471" s="173">
        <v>150735.53351548137</v>
      </c>
      <c r="J471" s="168">
        <f>IFERROR(MIN('MP Calculations'!$E$30/I471,1),"-")</f>
        <v>0.24630200300931615</v>
      </c>
      <c r="K471" s="12"/>
      <c r="L471" s="159">
        <v>1</v>
      </c>
      <c r="M471" s="159" t="s">
        <v>284</v>
      </c>
      <c r="N471" s="159">
        <v>654.23</v>
      </c>
      <c r="O471" s="185">
        <f t="shared" si="23"/>
        <v>654.23</v>
      </c>
      <c r="P471" s="215">
        <f t="shared" ref="P471:P534" si="25">IF(O471="-","-",IF(OR(E471&lt;$E$15,E471&gt;$E$16),0,O471*J471))</f>
        <v>161.13815942878492</v>
      </c>
      <c r="Q471" s="215" cm="1">
        <f t="array" ref="Q471">IF(P471="-",0,P471/(1+'General inputs'!$H$32)^IFERROR(INDEX('MP Calculations'!$C$40:$C$130,MATCH(F471,'MP Calculations'!$D$40:$D$130,0),0),-1))</f>
        <v>352.11543190519001</v>
      </c>
    </row>
    <row r="472" spans="3:17">
      <c r="C472" s="159"/>
      <c r="D472" s="165" t="s">
        <v>403</v>
      </c>
      <c r="E472" s="161">
        <v>37890</v>
      </c>
      <c r="F472" s="172" t="str">
        <f t="shared" si="24"/>
        <v>2003-04</v>
      </c>
      <c r="G472" s="68"/>
      <c r="H472" s="167" t="s">
        <v>279</v>
      </c>
      <c r="I472" s="173">
        <v>150735.53351548137</v>
      </c>
      <c r="J472" s="168">
        <f>IFERROR(MIN('MP Calculations'!$E$30/I472,1),"-")</f>
        <v>0.24630200300931615</v>
      </c>
      <c r="K472" s="12"/>
      <c r="L472" s="159">
        <v>1</v>
      </c>
      <c r="M472" s="159" t="s">
        <v>284</v>
      </c>
      <c r="N472" s="159">
        <v>2049.38</v>
      </c>
      <c r="O472" s="185">
        <f t="shared" si="23"/>
        <v>2049.38</v>
      </c>
      <c r="P472" s="215">
        <f t="shared" si="25"/>
        <v>504.76639892723239</v>
      </c>
      <c r="Q472" s="215" cm="1">
        <f t="array" ref="Q472">IF(P472="-",0,P472/(1+'General inputs'!$H$32)^IFERROR(INDEX('MP Calculations'!$C$40:$C$130,MATCH(F472,'MP Calculations'!$D$40:$D$130,0),0),-1))</f>
        <v>1103.0040258591907</v>
      </c>
    </row>
    <row r="473" spans="3:17">
      <c r="C473" s="159"/>
      <c r="D473" s="165" t="s">
        <v>410</v>
      </c>
      <c r="E473" s="161">
        <v>37890</v>
      </c>
      <c r="F473" s="172" t="str">
        <f t="shared" si="24"/>
        <v>2003-04</v>
      </c>
      <c r="G473" s="68"/>
      <c r="H473" s="167" t="s">
        <v>279</v>
      </c>
      <c r="I473" s="173">
        <v>150735.53351548137</v>
      </c>
      <c r="J473" s="168">
        <f>IFERROR(MIN('MP Calculations'!$E$30/I473,1),"-")</f>
        <v>0.24630200300931615</v>
      </c>
      <c r="K473" s="12"/>
      <c r="L473" s="159">
        <v>1</v>
      </c>
      <c r="M473" s="159" t="s">
        <v>284</v>
      </c>
      <c r="N473" s="159">
        <v>2049.38</v>
      </c>
      <c r="O473" s="185">
        <f t="shared" ref="O473:O500" si="26">IF(N473="","-",L473*N473)</f>
        <v>2049.38</v>
      </c>
      <c r="P473" s="215">
        <f t="shared" si="25"/>
        <v>504.76639892723239</v>
      </c>
      <c r="Q473" s="215" cm="1">
        <f t="array" ref="Q473">IF(P473="-",0,P473/(1+'General inputs'!$H$32)^IFERROR(INDEX('MP Calculations'!$C$40:$C$130,MATCH(F473,'MP Calculations'!$D$40:$D$130,0),0),-1))</f>
        <v>1103.0040258591907</v>
      </c>
    </row>
    <row r="474" spans="3:17">
      <c r="C474" s="159"/>
      <c r="D474" s="165" t="s">
        <v>411</v>
      </c>
      <c r="E474" s="161">
        <v>37890</v>
      </c>
      <c r="F474" s="172" t="str">
        <f t="shared" si="24"/>
        <v>2003-04</v>
      </c>
      <c r="G474" s="68"/>
      <c r="H474" s="167" t="s">
        <v>279</v>
      </c>
      <c r="I474" s="173">
        <v>150735.53351548137</v>
      </c>
      <c r="J474" s="168">
        <f>IFERROR(MIN('MP Calculations'!$E$30/I474,1),"-")</f>
        <v>0.24630200300931615</v>
      </c>
      <c r="K474" s="12"/>
      <c r="L474" s="159">
        <v>1</v>
      </c>
      <c r="M474" s="159" t="s">
        <v>284</v>
      </c>
      <c r="N474" s="159">
        <v>2049.38</v>
      </c>
      <c r="O474" s="185">
        <f t="shared" si="26"/>
        <v>2049.38</v>
      </c>
      <c r="P474" s="215">
        <f t="shared" si="25"/>
        <v>504.76639892723239</v>
      </c>
      <c r="Q474" s="215" cm="1">
        <f t="array" ref="Q474">IF(P474="-",0,P474/(1+'General inputs'!$H$32)^IFERROR(INDEX('MP Calculations'!$C$40:$C$130,MATCH(F474,'MP Calculations'!$D$40:$D$130,0),0),-1))</f>
        <v>1103.0040258591907</v>
      </c>
    </row>
    <row r="475" spans="3:17">
      <c r="C475" s="159"/>
      <c r="D475" s="165" t="s">
        <v>415</v>
      </c>
      <c r="E475" s="161">
        <v>37890</v>
      </c>
      <c r="F475" s="172" t="str">
        <f t="shared" si="24"/>
        <v>2003-04</v>
      </c>
      <c r="G475" s="68"/>
      <c r="H475" s="167" t="s">
        <v>279</v>
      </c>
      <c r="I475" s="173">
        <v>150735.53351548137</v>
      </c>
      <c r="J475" s="168">
        <f>IFERROR(MIN('MP Calculations'!$E$30/I475,1),"-")</f>
        <v>0.24630200300931615</v>
      </c>
      <c r="K475" s="12"/>
      <c r="L475" s="159">
        <v>1</v>
      </c>
      <c r="M475" s="159" t="s">
        <v>284</v>
      </c>
      <c r="N475" s="159">
        <v>2049.38</v>
      </c>
      <c r="O475" s="185">
        <f t="shared" si="26"/>
        <v>2049.38</v>
      </c>
      <c r="P475" s="215">
        <f t="shared" si="25"/>
        <v>504.76639892723239</v>
      </c>
      <c r="Q475" s="215" cm="1">
        <f t="array" ref="Q475">IF(P475="-",0,P475/(1+'General inputs'!$H$32)^IFERROR(INDEX('MP Calculations'!$C$40:$C$130,MATCH(F475,'MP Calculations'!$D$40:$D$130,0),0),-1))</f>
        <v>1103.0040258591907</v>
      </c>
    </row>
    <row r="476" spans="3:17">
      <c r="C476" s="159"/>
      <c r="D476" s="165" t="s">
        <v>416</v>
      </c>
      <c r="E476" s="161">
        <v>37890</v>
      </c>
      <c r="F476" s="172" t="str">
        <f t="shared" si="24"/>
        <v>2003-04</v>
      </c>
      <c r="G476" s="68"/>
      <c r="H476" s="167" t="s">
        <v>279</v>
      </c>
      <c r="I476" s="173">
        <v>150735.53351548137</v>
      </c>
      <c r="J476" s="168">
        <f>IFERROR(MIN('MP Calculations'!$E$30/I476,1),"-")</f>
        <v>0.24630200300931615</v>
      </c>
      <c r="K476" s="12"/>
      <c r="L476" s="159">
        <v>1</v>
      </c>
      <c r="M476" s="159" t="s">
        <v>284</v>
      </c>
      <c r="N476" s="159">
        <v>2926.16</v>
      </c>
      <c r="O476" s="185">
        <f t="shared" si="26"/>
        <v>2926.16</v>
      </c>
      <c r="P476" s="215">
        <f t="shared" si="25"/>
        <v>720.71906912574048</v>
      </c>
      <c r="Q476" s="215" cm="1">
        <f t="array" ref="Q476">IF(P476="-",0,P476/(1+'General inputs'!$H$32)^IFERROR(INDEX('MP Calculations'!$C$40:$C$130,MATCH(F476,'MP Calculations'!$D$40:$D$130,0),0),-1))</f>
        <v>1574.8988768838033</v>
      </c>
    </row>
    <row r="477" spans="3:17">
      <c r="C477" s="159"/>
      <c r="D477" s="165" t="s">
        <v>406</v>
      </c>
      <c r="E477" s="161">
        <v>37890</v>
      </c>
      <c r="F477" s="172" t="str">
        <f t="shared" si="24"/>
        <v>2003-04</v>
      </c>
      <c r="G477" s="68"/>
      <c r="H477" s="167" t="s">
        <v>279</v>
      </c>
      <c r="I477" s="173">
        <v>150735.53351548137</v>
      </c>
      <c r="J477" s="168">
        <f>IFERROR(MIN('MP Calculations'!$E$30/I477,1),"-")</f>
        <v>0.24630200300931615</v>
      </c>
      <c r="K477" s="12"/>
      <c r="L477" s="159">
        <v>1</v>
      </c>
      <c r="M477" s="159" t="s">
        <v>284</v>
      </c>
      <c r="N477" s="159">
        <v>2049.38</v>
      </c>
      <c r="O477" s="185">
        <f t="shared" si="26"/>
        <v>2049.38</v>
      </c>
      <c r="P477" s="215">
        <f t="shared" si="25"/>
        <v>504.76639892723239</v>
      </c>
      <c r="Q477" s="215" cm="1">
        <f t="array" ref="Q477">IF(P477="-",0,P477/(1+'General inputs'!$H$32)^IFERROR(INDEX('MP Calculations'!$C$40:$C$130,MATCH(F477,'MP Calculations'!$D$40:$D$130,0),0),-1))</f>
        <v>1103.0040258591907</v>
      </c>
    </row>
    <row r="478" spans="3:17">
      <c r="C478" s="159"/>
      <c r="D478" s="165" t="s">
        <v>413</v>
      </c>
      <c r="E478" s="161">
        <v>37890</v>
      </c>
      <c r="F478" s="172" t="str">
        <f t="shared" si="24"/>
        <v>2003-04</v>
      </c>
      <c r="G478" s="68"/>
      <c r="H478" s="167" t="s">
        <v>279</v>
      </c>
      <c r="I478" s="173">
        <v>150735.53351548137</v>
      </c>
      <c r="J478" s="168">
        <f>IFERROR(MIN('MP Calculations'!$E$30/I478,1),"-")</f>
        <v>0.24630200300931615</v>
      </c>
      <c r="K478" s="12"/>
      <c r="L478" s="159">
        <v>1</v>
      </c>
      <c r="M478" s="159" t="s">
        <v>284</v>
      </c>
      <c r="N478" s="159">
        <v>2049.38</v>
      </c>
      <c r="O478" s="185">
        <f t="shared" si="26"/>
        <v>2049.38</v>
      </c>
      <c r="P478" s="215">
        <f t="shared" si="25"/>
        <v>504.76639892723239</v>
      </c>
      <c r="Q478" s="215" cm="1">
        <f t="array" ref="Q478">IF(P478="-",0,P478/(1+'General inputs'!$H$32)^IFERROR(INDEX('MP Calculations'!$C$40:$C$130,MATCH(F478,'MP Calculations'!$D$40:$D$130,0),0),-1))</f>
        <v>1103.0040258591907</v>
      </c>
    </row>
    <row r="479" spans="3:17">
      <c r="C479" s="159"/>
      <c r="D479" s="165" t="s">
        <v>414</v>
      </c>
      <c r="E479" s="161">
        <v>37890</v>
      </c>
      <c r="F479" s="172" t="str">
        <f t="shared" si="24"/>
        <v>2003-04</v>
      </c>
      <c r="G479" s="68"/>
      <c r="H479" s="167" t="s">
        <v>279</v>
      </c>
      <c r="I479" s="173">
        <v>150735.53351548137</v>
      </c>
      <c r="J479" s="168">
        <f>IFERROR(MIN('MP Calculations'!$E$30/I479,1),"-")</f>
        <v>0.24630200300931615</v>
      </c>
      <c r="K479" s="12"/>
      <c r="L479" s="159">
        <v>1</v>
      </c>
      <c r="M479" s="159" t="s">
        <v>284</v>
      </c>
      <c r="N479" s="159">
        <v>1907.19</v>
      </c>
      <c r="O479" s="185">
        <f t="shared" si="26"/>
        <v>1907.19</v>
      </c>
      <c r="P479" s="215">
        <f t="shared" si="25"/>
        <v>469.74471711933768</v>
      </c>
      <c r="Q479" s="215" cm="1">
        <f t="array" ref="Q479">IF(P479="-",0,P479/(1+'General inputs'!$H$32)^IFERROR(INDEX('MP Calculations'!$C$40:$C$130,MATCH(F479,'MP Calculations'!$D$40:$D$130,0),0),-1))</f>
        <v>1026.4754452948646</v>
      </c>
    </row>
    <row r="480" spans="3:17">
      <c r="C480" s="159"/>
      <c r="D480" s="165" t="s">
        <v>407</v>
      </c>
      <c r="E480" s="161">
        <v>37890</v>
      </c>
      <c r="F480" s="172" t="str">
        <f t="shared" si="24"/>
        <v>2003-04</v>
      </c>
      <c r="G480" s="68"/>
      <c r="H480" s="167" t="s">
        <v>279</v>
      </c>
      <c r="I480" s="173">
        <v>150735.53351548137</v>
      </c>
      <c r="J480" s="168">
        <f>IFERROR(MIN('MP Calculations'!$E$30/I480,1),"-")</f>
        <v>0.24630200300931615</v>
      </c>
      <c r="K480" s="12"/>
      <c r="L480" s="159">
        <v>1</v>
      </c>
      <c r="M480" s="159" t="s">
        <v>284</v>
      </c>
      <c r="N480" s="159">
        <v>2049.38</v>
      </c>
      <c r="O480" s="185">
        <f t="shared" si="26"/>
        <v>2049.38</v>
      </c>
      <c r="P480" s="215">
        <f t="shared" si="25"/>
        <v>504.76639892723239</v>
      </c>
      <c r="Q480" s="215" cm="1">
        <f t="array" ref="Q480">IF(P480="-",0,P480/(1+'General inputs'!$H$32)^IFERROR(INDEX('MP Calculations'!$C$40:$C$130,MATCH(F480,'MP Calculations'!$D$40:$D$130,0),0),-1))</f>
        <v>1103.0040258591907</v>
      </c>
    </row>
    <row r="481" spans="3:17">
      <c r="C481" s="159"/>
      <c r="D481" s="165" t="s">
        <v>405</v>
      </c>
      <c r="E481" s="161">
        <v>37890</v>
      </c>
      <c r="F481" s="172" t="str">
        <f t="shared" si="24"/>
        <v>2003-04</v>
      </c>
      <c r="G481" s="68"/>
      <c r="H481" s="167" t="s">
        <v>279</v>
      </c>
      <c r="I481" s="173">
        <v>150735.53351548137</v>
      </c>
      <c r="J481" s="168">
        <f>IFERROR(MIN('MP Calculations'!$E$30/I481,1),"-")</f>
        <v>0.24630200300931615</v>
      </c>
      <c r="K481" s="12"/>
      <c r="L481" s="159">
        <v>1</v>
      </c>
      <c r="M481" s="159" t="s">
        <v>284</v>
      </c>
      <c r="N481" s="159">
        <v>2049.38</v>
      </c>
      <c r="O481" s="185">
        <f t="shared" si="26"/>
        <v>2049.38</v>
      </c>
      <c r="P481" s="215">
        <f t="shared" si="25"/>
        <v>504.76639892723239</v>
      </c>
      <c r="Q481" s="215" cm="1">
        <f t="array" ref="Q481">IF(P481="-",0,P481/(1+'General inputs'!$H$32)^IFERROR(INDEX('MP Calculations'!$C$40:$C$130,MATCH(F481,'MP Calculations'!$D$40:$D$130,0),0),-1))</f>
        <v>1103.0040258591907</v>
      </c>
    </row>
    <row r="482" spans="3:17">
      <c r="C482" s="159"/>
      <c r="D482" s="165" t="s">
        <v>409</v>
      </c>
      <c r="E482" s="161">
        <v>37890</v>
      </c>
      <c r="F482" s="172" t="str">
        <f t="shared" si="24"/>
        <v>2003-04</v>
      </c>
      <c r="G482" s="68"/>
      <c r="H482" s="167" t="s">
        <v>279</v>
      </c>
      <c r="I482" s="173">
        <v>150735.53351548137</v>
      </c>
      <c r="J482" s="168">
        <f>IFERROR(MIN('MP Calculations'!$E$30/I482,1),"-")</f>
        <v>0.24630200300931615</v>
      </c>
      <c r="K482" s="12"/>
      <c r="L482" s="159">
        <v>1</v>
      </c>
      <c r="M482" s="159" t="s">
        <v>284</v>
      </c>
      <c r="N482" s="159">
        <v>2049.38</v>
      </c>
      <c r="O482" s="185">
        <f t="shared" si="26"/>
        <v>2049.38</v>
      </c>
      <c r="P482" s="215">
        <f t="shared" si="25"/>
        <v>504.76639892723239</v>
      </c>
      <c r="Q482" s="215" cm="1">
        <f t="array" ref="Q482">IF(P482="-",0,P482/(1+'General inputs'!$H$32)^IFERROR(INDEX('MP Calculations'!$C$40:$C$130,MATCH(F482,'MP Calculations'!$D$40:$D$130,0),0),-1))</f>
        <v>1103.0040258591907</v>
      </c>
    </row>
    <row r="483" spans="3:17">
      <c r="C483" s="159"/>
      <c r="D483" s="165" t="s">
        <v>408</v>
      </c>
      <c r="E483" s="161">
        <v>37890</v>
      </c>
      <c r="F483" s="172" t="str">
        <f t="shared" si="24"/>
        <v>2003-04</v>
      </c>
      <c r="G483" s="68"/>
      <c r="H483" s="167" t="s">
        <v>279</v>
      </c>
      <c r="I483" s="173">
        <v>150735.53351548137</v>
      </c>
      <c r="J483" s="168">
        <f>IFERROR(MIN('MP Calculations'!$E$30/I483,1),"-")</f>
        <v>0.24630200300931615</v>
      </c>
      <c r="K483" s="12"/>
      <c r="L483" s="159">
        <v>1</v>
      </c>
      <c r="M483" s="159" t="s">
        <v>284</v>
      </c>
      <c r="N483" s="159">
        <v>1258.53</v>
      </c>
      <c r="O483" s="185">
        <f t="shared" si="26"/>
        <v>1258.53</v>
      </c>
      <c r="P483" s="215">
        <f t="shared" si="25"/>
        <v>309.97845984731464</v>
      </c>
      <c r="Q483" s="215" cm="1">
        <f t="array" ref="Q483">IF(P483="-",0,P483/(1+'General inputs'!$H$32)^IFERROR(INDEX('MP Calculations'!$C$40:$C$130,MATCH(F483,'MP Calculations'!$D$40:$D$130,0),0),-1))</f>
        <v>677.35786270216704</v>
      </c>
    </row>
    <row r="484" spans="3:17">
      <c r="C484" s="159"/>
      <c r="D484" s="165" t="s">
        <v>412</v>
      </c>
      <c r="E484" s="161">
        <v>37890</v>
      </c>
      <c r="F484" s="172" t="str">
        <f t="shared" si="24"/>
        <v>2003-04</v>
      </c>
      <c r="G484" s="68"/>
      <c r="H484" s="167" t="s">
        <v>279</v>
      </c>
      <c r="I484" s="173">
        <v>150735.53351548137</v>
      </c>
      <c r="J484" s="168">
        <f>IFERROR(MIN('MP Calculations'!$E$30/I484,1),"-")</f>
        <v>0.24630200300931615</v>
      </c>
      <c r="K484" s="12"/>
      <c r="L484" s="159">
        <v>1</v>
      </c>
      <c r="M484" s="159" t="s">
        <v>284</v>
      </c>
      <c r="N484" s="159">
        <v>2049.38</v>
      </c>
      <c r="O484" s="185">
        <f t="shared" si="26"/>
        <v>2049.38</v>
      </c>
      <c r="P484" s="215">
        <f t="shared" si="25"/>
        <v>504.76639892723239</v>
      </c>
      <c r="Q484" s="215" cm="1">
        <f t="array" ref="Q484">IF(P484="-",0,P484/(1+'General inputs'!$H$32)^IFERROR(INDEX('MP Calculations'!$C$40:$C$130,MATCH(F484,'MP Calculations'!$D$40:$D$130,0),0),-1))</f>
        <v>1103.0040258591907</v>
      </c>
    </row>
    <row r="485" spans="3:17">
      <c r="C485" s="159"/>
      <c r="D485" s="165" t="s">
        <v>417</v>
      </c>
      <c r="E485" s="161">
        <v>37890</v>
      </c>
      <c r="F485" s="172" t="str">
        <f t="shared" si="24"/>
        <v>2003-04</v>
      </c>
      <c r="G485" s="68"/>
      <c r="H485" s="167" t="s">
        <v>279</v>
      </c>
      <c r="I485" s="173">
        <v>150735.53351548137</v>
      </c>
      <c r="J485" s="168">
        <f>IFERROR(MIN('MP Calculations'!$E$30/I485,1),"-")</f>
        <v>0.24630200300931615</v>
      </c>
      <c r="K485" s="12"/>
      <c r="L485" s="159">
        <v>1</v>
      </c>
      <c r="M485" s="159" t="s">
        <v>284</v>
      </c>
      <c r="N485" s="159">
        <v>2049.38</v>
      </c>
      <c r="O485" s="185">
        <f t="shared" si="26"/>
        <v>2049.38</v>
      </c>
      <c r="P485" s="215">
        <f t="shared" si="25"/>
        <v>504.76639892723239</v>
      </c>
      <c r="Q485" s="215" cm="1">
        <f t="array" ref="Q485">IF(P485="-",0,P485/(1+'General inputs'!$H$32)^IFERROR(INDEX('MP Calculations'!$C$40:$C$130,MATCH(F485,'MP Calculations'!$D$40:$D$130,0),0),-1))</f>
        <v>1103.0040258591907</v>
      </c>
    </row>
    <row r="486" spans="3:17">
      <c r="C486" s="159"/>
      <c r="D486" s="165" t="s">
        <v>418</v>
      </c>
      <c r="E486" s="161">
        <v>37890</v>
      </c>
      <c r="F486" s="172" t="str">
        <f t="shared" si="24"/>
        <v>2003-04</v>
      </c>
      <c r="G486" s="68"/>
      <c r="H486" s="167" t="s">
        <v>279</v>
      </c>
      <c r="I486" s="173">
        <v>150735.53351548137</v>
      </c>
      <c r="J486" s="168">
        <f>IFERROR(MIN('MP Calculations'!$E$30/I486,1),"-")</f>
        <v>0.24630200300931615</v>
      </c>
      <c r="K486" s="12"/>
      <c r="L486" s="159">
        <v>1</v>
      </c>
      <c r="M486" s="159" t="s">
        <v>284</v>
      </c>
      <c r="N486" s="159">
        <v>2049.38</v>
      </c>
      <c r="O486" s="185">
        <f t="shared" si="26"/>
        <v>2049.38</v>
      </c>
      <c r="P486" s="215">
        <f t="shared" si="25"/>
        <v>504.76639892723239</v>
      </c>
      <c r="Q486" s="215" cm="1">
        <f t="array" ref="Q486">IF(P486="-",0,P486/(1+'General inputs'!$H$32)^IFERROR(INDEX('MP Calculations'!$C$40:$C$130,MATCH(F486,'MP Calculations'!$D$40:$D$130,0),0),-1))</f>
        <v>1103.0040258591907</v>
      </c>
    </row>
    <row r="487" spans="3:17">
      <c r="C487" s="159"/>
      <c r="D487" s="165" t="s">
        <v>278</v>
      </c>
      <c r="E487" s="161">
        <v>37894</v>
      </c>
      <c r="F487" s="172" t="str">
        <f t="shared" si="24"/>
        <v>2003-04</v>
      </c>
      <c r="G487" s="68"/>
      <c r="H487" s="167" t="s">
        <v>279</v>
      </c>
      <c r="I487" s="173">
        <v>150735.53351548137</v>
      </c>
      <c r="J487" s="168">
        <f>IFERROR(MIN('MP Calculations'!$E$30/I487,1),"-")</f>
        <v>0.24630200300931615</v>
      </c>
      <c r="K487" s="12"/>
      <c r="L487" s="159">
        <v>0.50022500000000003</v>
      </c>
      <c r="M487" s="159" t="s">
        <v>280</v>
      </c>
      <c r="N487" s="159">
        <v>350</v>
      </c>
      <c r="O487" s="185">
        <f t="shared" si="26"/>
        <v>175.07875000000001</v>
      </c>
      <c r="P487" s="215">
        <f t="shared" si="25"/>
        <v>43.122246809367311</v>
      </c>
      <c r="Q487" s="215" cm="1">
        <f t="array" ref="Q487">IF(P487="-",0,P487/(1+'General inputs'!$H$32)^IFERROR(INDEX('MP Calculations'!$C$40:$C$130,MATCH(F487,'MP Calculations'!$D$40:$D$130,0),0),-1))</f>
        <v>94.229750506199323</v>
      </c>
    </row>
    <row r="488" spans="3:17">
      <c r="C488" s="159"/>
      <c r="D488" s="165" t="s">
        <v>278</v>
      </c>
      <c r="E488" s="161">
        <v>37894</v>
      </c>
      <c r="F488" s="172" t="str">
        <f t="shared" si="24"/>
        <v>2003-04</v>
      </c>
      <c r="G488" s="68"/>
      <c r="H488" s="167" t="s">
        <v>279</v>
      </c>
      <c r="I488" s="173">
        <v>150735.53351548137</v>
      </c>
      <c r="J488" s="168">
        <f>IFERROR(MIN('MP Calculations'!$E$30/I488,1),"-")</f>
        <v>0.24630200300931615</v>
      </c>
      <c r="K488" s="12"/>
      <c r="L488" s="159">
        <v>22.304880000000001</v>
      </c>
      <c r="M488" s="159" t="s">
        <v>280</v>
      </c>
      <c r="N488" s="159">
        <v>350</v>
      </c>
      <c r="O488" s="185">
        <f t="shared" si="26"/>
        <v>7806.7080000000005</v>
      </c>
      <c r="P488" s="215">
        <f t="shared" si="25"/>
        <v>1922.8078173088527</v>
      </c>
      <c r="Q488" s="215" cm="1">
        <f t="array" ref="Q488">IF(P488="-",0,P488/(1+'General inputs'!$H$32)^IFERROR(INDEX('MP Calculations'!$C$40:$C$130,MATCH(F488,'MP Calculations'!$D$40:$D$130,0),0),-1))</f>
        <v>4201.6758008310571</v>
      </c>
    </row>
    <row r="489" spans="3:17">
      <c r="C489" s="159"/>
      <c r="D489" s="165" t="s">
        <v>278</v>
      </c>
      <c r="E489" s="161">
        <v>37894</v>
      </c>
      <c r="F489" s="172" t="str">
        <f t="shared" si="24"/>
        <v>2003-04</v>
      </c>
      <c r="G489" s="68"/>
      <c r="H489" s="167" t="s">
        <v>279</v>
      </c>
      <c r="I489" s="173">
        <v>150735.53351548137</v>
      </c>
      <c r="J489" s="168">
        <f>IFERROR(MIN('MP Calculations'!$E$30/I489,1),"-")</f>
        <v>0.24630200300931615</v>
      </c>
      <c r="K489" s="12"/>
      <c r="L489" s="159">
        <v>73.253962000000001</v>
      </c>
      <c r="M489" s="159" t="s">
        <v>280</v>
      </c>
      <c r="N489" s="159">
        <v>350</v>
      </c>
      <c r="O489" s="185">
        <f t="shared" si="26"/>
        <v>25638.886699999999</v>
      </c>
      <c r="P489" s="215">
        <f t="shared" si="25"/>
        <v>6314.9091491389154</v>
      </c>
      <c r="Q489" s="215" cm="1">
        <f t="array" ref="Q489">IF(P489="-",0,P489/(1+'General inputs'!$H$32)^IFERROR(INDEX('MP Calculations'!$C$40:$C$130,MATCH(F489,'MP Calculations'!$D$40:$D$130,0),0),-1))</f>
        <v>13799.195487731731</v>
      </c>
    </row>
    <row r="490" spans="3:17">
      <c r="C490" s="159"/>
      <c r="D490" s="165" t="s">
        <v>278</v>
      </c>
      <c r="E490" s="161">
        <v>37894</v>
      </c>
      <c r="F490" s="172" t="str">
        <f t="shared" si="24"/>
        <v>2003-04</v>
      </c>
      <c r="G490" s="68"/>
      <c r="H490" s="167" t="s">
        <v>279</v>
      </c>
      <c r="I490" s="173">
        <v>150735.53351548137</v>
      </c>
      <c r="J490" s="168">
        <f>IFERROR(MIN('MP Calculations'!$E$30/I490,1),"-")</f>
        <v>0.24630200300931615</v>
      </c>
      <c r="K490" s="12"/>
      <c r="L490" s="159">
        <v>63.193199999999997</v>
      </c>
      <c r="M490" s="159" t="s">
        <v>280</v>
      </c>
      <c r="N490" s="159">
        <v>350</v>
      </c>
      <c r="O490" s="185">
        <f t="shared" si="26"/>
        <v>22117.62</v>
      </c>
      <c r="P490" s="215">
        <f t="shared" si="25"/>
        <v>5447.6141077989105</v>
      </c>
      <c r="Q490" s="215" cm="1">
        <f t="array" ref="Q490">IF(P490="-",0,P490/(1+'General inputs'!$H$32)^IFERROR(INDEX('MP Calculations'!$C$40:$C$130,MATCH(F490,'MP Calculations'!$D$40:$D$130,0),0),-1))</f>
        <v>11904.002138414422</v>
      </c>
    </row>
    <row r="491" spans="3:17">
      <c r="C491" s="159"/>
      <c r="D491" s="165" t="s">
        <v>278</v>
      </c>
      <c r="E491" s="161">
        <v>37894</v>
      </c>
      <c r="F491" s="172" t="str">
        <f t="shared" si="24"/>
        <v>2003-04</v>
      </c>
      <c r="G491" s="68"/>
      <c r="H491" s="167" t="s">
        <v>279</v>
      </c>
      <c r="I491" s="173">
        <v>150735.53351548137</v>
      </c>
      <c r="J491" s="168">
        <f>IFERROR(MIN('MP Calculations'!$E$30/I491,1),"-")</f>
        <v>0.24630200300931615</v>
      </c>
      <c r="K491" s="12"/>
      <c r="L491" s="159">
        <v>67.043888999999993</v>
      </c>
      <c r="M491" s="159" t="s">
        <v>280</v>
      </c>
      <c r="N491" s="159">
        <v>350</v>
      </c>
      <c r="O491" s="185">
        <f t="shared" si="26"/>
        <v>23465.361149999997</v>
      </c>
      <c r="P491" s="215">
        <f t="shared" si="25"/>
        <v>5779.5654525819891</v>
      </c>
      <c r="Q491" s="215" cm="1">
        <f t="array" ref="Q491">IF(P491="-",0,P491/(1+'General inputs'!$H$32)^IFERROR(INDEX('MP Calculations'!$C$40:$C$130,MATCH(F491,'MP Calculations'!$D$40:$D$130,0),0),-1))</f>
        <v>12629.374648278914</v>
      </c>
    </row>
    <row r="492" spans="3:17">
      <c r="C492" s="159"/>
      <c r="D492" s="165" t="s">
        <v>278</v>
      </c>
      <c r="E492" s="161">
        <v>37894</v>
      </c>
      <c r="F492" s="172" t="str">
        <f t="shared" si="24"/>
        <v>2003-04</v>
      </c>
      <c r="G492" s="68"/>
      <c r="H492" s="167" t="s">
        <v>279</v>
      </c>
      <c r="I492" s="173">
        <v>150735.53351548137</v>
      </c>
      <c r="J492" s="168">
        <f>IFERROR(MIN('MP Calculations'!$E$30/I492,1),"-")</f>
        <v>0.24630200300931615</v>
      </c>
      <c r="K492" s="12"/>
      <c r="L492" s="159">
        <v>72.151014000000004</v>
      </c>
      <c r="M492" s="159" t="s">
        <v>280</v>
      </c>
      <c r="N492" s="159">
        <v>350</v>
      </c>
      <c r="O492" s="185">
        <f t="shared" si="26"/>
        <v>25252.854900000002</v>
      </c>
      <c r="P492" s="215">
        <f t="shared" si="25"/>
        <v>6219.8287435736247</v>
      </c>
      <c r="Q492" s="215" cm="1">
        <f t="array" ref="Q492">IF(P492="-",0,P492/(1+'General inputs'!$H$32)^IFERROR(INDEX('MP Calculations'!$C$40:$C$130,MATCH(F492,'MP Calculations'!$D$40:$D$130,0),0),-1))</f>
        <v>13591.427953399561</v>
      </c>
    </row>
    <row r="493" spans="3:17">
      <c r="C493" s="159"/>
      <c r="D493" s="165" t="s">
        <v>278</v>
      </c>
      <c r="E493" s="161">
        <v>37894</v>
      </c>
      <c r="F493" s="172" t="str">
        <f t="shared" si="24"/>
        <v>2003-04</v>
      </c>
      <c r="G493" s="68"/>
      <c r="H493" s="167" t="s">
        <v>279</v>
      </c>
      <c r="I493" s="173">
        <v>150735.53351548137</v>
      </c>
      <c r="J493" s="168">
        <f>IFERROR(MIN('MP Calculations'!$E$30/I493,1),"-")</f>
        <v>0.24630200300931615</v>
      </c>
      <c r="K493" s="12"/>
      <c r="L493" s="159">
        <v>1.299688</v>
      </c>
      <c r="M493" s="159" t="s">
        <v>280</v>
      </c>
      <c r="N493" s="159">
        <v>350</v>
      </c>
      <c r="O493" s="185">
        <f t="shared" si="26"/>
        <v>454.89079999999996</v>
      </c>
      <c r="P493" s="215">
        <f t="shared" si="25"/>
        <v>112.04051519051022</v>
      </c>
      <c r="Q493" s="215" cm="1">
        <f t="array" ref="Q493">IF(P493="-",0,P493/(1+'General inputs'!$H$32)^IFERROR(INDEX('MP Calculations'!$C$40:$C$130,MATCH(F493,'MP Calculations'!$D$40:$D$130,0),0),-1))</f>
        <v>244.82837918117082</v>
      </c>
    </row>
    <row r="494" spans="3:17">
      <c r="C494" s="159"/>
      <c r="D494" s="165" t="s">
        <v>278</v>
      </c>
      <c r="E494" s="161">
        <v>37894</v>
      </c>
      <c r="F494" s="172" t="str">
        <f t="shared" si="24"/>
        <v>2003-04</v>
      </c>
      <c r="G494" s="68"/>
      <c r="H494" s="167" t="s">
        <v>279</v>
      </c>
      <c r="I494" s="173">
        <v>150735.53351548137</v>
      </c>
      <c r="J494" s="168">
        <f>IFERROR(MIN('MP Calculations'!$E$30/I494,1),"-")</f>
        <v>0.24630200300931615</v>
      </c>
      <c r="K494" s="12"/>
      <c r="L494" s="159">
        <v>78.155225000000002</v>
      </c>
      <c r="M494" s="159" t="s">
        <v>280</v>
      </c>
      <c r="N494" s="159">
        <v>350</v>
      </c>
      <c r="O494" s="185">
        <f t="shared" si="26"/>
        <v>27354.328750000001</v>
      </c>
      <c r="P494" s="215">
        <f t="shared" si="25"/>
        <v>6737.4259621003239</v>
      </c>
      <c r="Q494" s="215" cm="1">
        <f t="array" ref="Q494">IF(P494="-",0,P494/(1+'General inputs'!$H$32)^IFERROR(INDEX('MP Calculations'!$C$40:$C$130,MATCH(F494,'MP Calculations'!$D$40:$D$130,0),0),-1))</f>
        <v>14722.469593694583</v>
      </c>
    </row>
    <row r="495" spans="3:17">
      <c r="C495" s="159"/>
      <c r="D495" s="165" t="s">
        <v>278</v>
      </c>
      <c r="E495" s="161">
        <v>37894</v>
      </c>
      <c r="F495" s="172" t="str">
        <f t="shared" si="24"/>
        <v>2003-04</v>
      </c>
      <c r="G495" s="68"/>
      <c r="H495" s="167" t="s">
        <v>279</v>
      </c>
      <c r="I495" s="173">
        <v>150735.53351548137</v>
      </c>
      <c r="J495" s="168">
        <f>IFERROR(MIN('MP Calculations'!$E$30/I495,1),"-")</f>
        <v>0.24630200300931615</v>
      </c>
      <c r="K495" s="12"/>
      <c r="L495" s="159">
        <v>21.678086</v>
      </c>
      <c r="M495" s="159" t="s">
        <v>280</v>
      </c>
      <c r="N495" s="159">
        <v>350</v>
      </c>
      <c r="O495" s="185">
        <f t="shared" si="26"/>
        <v>7587.3301000000001</v>
      </c>
      <c r="P495" s="215">
        <f t="shared" si="25"/>
        <v>1868.7746011228751</v>
      </c>
      <c r="Q495" s="215" cm="1">
        <f t="array" ref="Q495">IF(P495="-",0,P495/(1+'General inputs'!$H$32)^IFERROR(INDEX('MP Calculations'!$C$40:$C$130,MATCH(F495,'MP Calculations'!$D$40:$D$130,0),0),-1))</f>
        <v>4083.6036488218951</v>
      </c>
    </row>
    <row r="496" spans="3:17">
      <c r="C496" s="159"/>
      <c r="D496" s="165" t="s">
        <v>278</v>
      </c>
      <c r="E496" s="161">
        <v>37894</v>
      </c>
      <c r="F496" s="172" t="str">
        <f t="shared" si="24"/>
        <v>2003-04</v>
      </c>
      <c r="G496" s="68"/>
      <c r="H496" s="167" t="s">
        <v>279</v>
      </c>
      <c r="I496" s="173">
        <v>150735.53351548137</v>
      </c>
      <c r="J496" s="168">
        <f>IFERROR(MIN('MP Calculations'!$E$30/I496,1),"-")</f>
        <v>0.24630200300931615</v>
      </c>
      <c r="K496" s="12"/>
      <c r="L496" s="159">
        <v>0.50022500000000003</v>
      </c>
      <c r="M496" s="159" t="s">
        <v>280</v>
      </c>
      <c r="N496" s="159">
        <v>350</v>
      </c>
      <c r="O496" s="185">
        <f t="shared" si="26"/>
        <v>175.07875000000001</v>
      </c>
      <c r="P496" s="215">
        <f t="shared" si="25"/>
        <v>43.122246809367311</v>
      </c>
      <c r="Q496" s="215" cm="1">
        <f t="array" ref="Q496">IF(P496="-",0,P496/(1+'General inputs'!$H$32)^IFERROR(INDEX('MP Calculations'!$C$40:$C$130,MATCH(F496,'MP Calculations'!$D$40:$D$130,0),0),-1))</f>
        <v>94.229750506199323</v>
      </c>
    </row>
    <row r="497" spans="3:17">
      <c r="C497" s="159"/>
      <c r="D497" s="165" t="s">
        <v>278</v>
      </c>
      <c r="E497" s="161">
        <v>37894</v>
      </c>
      <c r="F497" s="172" t="str">
        <f t="shared" si="24"/>
        <v>2003-04</v>
      </c>
      <c r="G497" s="68"/>
      <c r="H497" s="167" t="s">
        <v>279</v>
      </c>
      <c r="I497" s="173">
        <v>150735.53351548137</v>
      </c>
      <c r="J497" s="168">
        <f>IFERROR(MIN('MP Calculations'!$E$30/I497,1),"-")</f>
        <v>0.24630200300931615</v>
      </c>
      <c r="K497" s="12"/>
      <c r="L497" s="159">
        <v>7.798311</v>
      </c>
      <c r="M497" s="159" t="s">
        <v>280</v>
      </c>
      <c r="N497" s="159">
        <v>350</v>
      </c>
      <c r="O497" s="185">
        <f t="shared" si="26"/>
        <v>2729.4088499999998</v>
      </c>
      <c r="P497" s="215">
        <f t="shared" si="25"/>
        <v>672.25886678635413</v>
      </c>
      <c r="Q497" s="215" cm="1">
        <f t="array" ref="Q497">IF(P497="-",0,P497/(1+'General inputs'!$H$32)^IFERROR(INDEX('MP Calculations'!$C$40:$C$130,MATCH(F497,'MP Calculations'!$D$40:$D$130,0),0),-1))</f>
        <v>1469.0047476630511</v>
      </c>
    </row>
    <row r="498" spans="3:17">
      <c r="C498" s="159"/>
      <c r="D498" s="165" t="s">
        <v>289</v>
      </c>
      <c r="E498" s="161">
        <v>37909</v>
      </c>
      <c r="F498" s="172" t="str">
        <f t="shared" si="24"/>
        <v>2003-04</v>
      </c>
      <c r="G498" s="68"/>
      <c r="H498" s="167" t="s">
        <v>279</v>
      </c>
      <c r="I498" s="173">
        <v>150735.53351548137</v>
      </c>
      <c r="J498" s="168">
        <f>IFERROR(MIN('MP Calculations'!$E$30/I498,1),"-")</f>
        <v>0.24630200300931615</v>
      </c>
      <c r="K498" s="12"/>
      <c r="L498" s="159">
        <v>1.00021</v>
      </c>
      <c r="M498" s="159" t="s">
        <v>280</v>
      </c>
      <c r="N498" s="159">
        <v>726</v>
      </c>
      <c r="O498" s="185">
        <f t="shared" si="26"/>
        <v>726.15246000000002</v>
      </c>
      <c r="P498" s="215">
        <f t="shared" si="25"/>
        <v>178.85280538814234</v>
      </c>
      <c r="Q498" s="215" cm="1">
        <f t="array" ref="Q498">IF(P498="-",0,P498/(1+'General inputs'!$H$32)^IFERROR(INDEX('MP Calculations'!$C$40:$C$130,MATCH(F498,'MP Calculations'!$D$40:$D$130,0),0),-1))</f>
        <v>390.82507234751728</v>
      </c>
    </row>
    <row r="499" spans="3:17">
      <c r="C499" s="159"/>
      <c r="D499" s="165" t="s">
        <v>289</v>
      </c>
      <c r="E499" s="161">
        <v>37909</v>
      </c>
      <c r="F499" s="172" t="str">
        <f t="shared" si="24"/>
        <v>2003-04</v>
      </c>
      <c r="G499" s="68"/>
      <c r="H499" s="167" t="s">
        <v>279</v>
      </c>
      <c r="I499" s="173">
        <v>150735.53351548137</v>
      </c>
      <c r="J499" s="168">
        <f>IFERROR(MIN('MP Calculations'!$E$30/I499,1),"-")</f>
        <v>0.24630200300931615</v>
      </c>
      <c r="K499" s="12"/>
      <c r="L499" s="159">
        <v>0.99883500000000003</v>
      </c>
      <c r="M499" s="159" t="s">
        <v>280</v>
      </c>
      <c r="N499" s="159">
        <v>726</v>
      </c>
      <c r="O499" s="185">
        <f t="shared" si="26"/>
        <v>725.15421000000003</v>
      </c>
      <c r="P499" s="215">
        <f t="shared" si="25"/>
        <v>178.60693441363827</v>
      </c>
      <c r="Q499" s="215" cm="1">
        <f t="array" ref="Q499">IF(P499="-",0,P499/(1+'General inputs'!$H$32)^IFERROR(INDEX('MP Calculations'!$C$40:$C$130,MATCH(F499,'MP Calculations'!$D$40:$D$130,0),0),-1))</f>
        <v>390.28780070008537</v>
      </c>
    </row>
    <row r="500" spans="3:17">
      <c r="C500" s="159"/>
      <c r="D500" s="165" t="s">
        <v>289</v>
      </c>
      <c r="E500" s="161">
        <v>37909</v>
      </c>
      <c r="F500" s="172" t="str">
        <f t="shared" si="24"/>
        <v>2003-04</v>
      </c>
      <c r="G500" s="68"/>
      <c r="H500" s="167" t="s">
        <v>279</v>
      </c>
      <c r="I500" s="173">
        <v>150735.53351548137</v>
      </c>
      <c r="J500" s="168">
        <f>IFERROR(MIN('MP Calculations'!$E$30/I500,1),"-")</f>
        <v>0.24630200300931615</v>
      </c>
      <c r="K500" s="12"/>
      <c r="L500" s="159">
        <v>0.50085199999999996</v>
      </c>
      <c r="M500" s="159" t="s">
        <v>280</v>
      </c>
      <c r="N500" s="159">
        <v>726</v>
      </c>
      <c r="O500" s="185">
        <f t="shared" si="26"/>
        <v>363.61855199999997</v>
      </c>
      <c r="P500" s="215">
        <f t="shared" si="25"/>
        <v>89.559977688947171</v>
      </c>
      <c r="Q500" s="215" cm="1">
        <f t="array" ref="Q500">IF(P500="-",0,P500/(1+'General inputs'!$H$32)^IFERROR(INDEX('MP Calculations'!$C$40:$C$130,MATCH(F500,'MP Calculations'!$D$40:$D$130,0),0),-1))</f>
        <v>195.70442120694523</v>
      </c>
    </row>
    <row r="501" spans="3:17">
      <c r="C501" s="159"/>
      <c r="D501" s="165" t="s">
        <v>289</v>
      </c>
      <c r="E501" s="161">
        <v>37909</v>
      </c>
      <c r="F501" s="172" t="str">
        <f t="shared" si="24"/>
        <v>2003-04</v>
      </c>
      <c r="G501" s="68"/>
      <c r="H501" s="167" t="s">
        <v>279</v>
      </c>
      <c r="I501" s="173">
        <v>150735.53351548137</v>
      </c>
      <c r="J501" s="168">
        <f>IFERROR(MIN('MP Calculations'!$E$30/I501,1),"-")</f>
        <v>0.24630200300931615</v>
      </c>
      <c r="K501" s="12"/>
      <c r="L501" s="159">
        <v>0.507193</v>
      </c>
      <c r="M501" s="159" t="s">
        <v>280</v>
      </c>
      <c r="N501" s="159">
        <v>726</v>
      </c>
      <c r="O501" s="185">
        <f t="shared" si="19"/>
        <v>368.22211800000002</v>
      </c>
      <c r="P501" s="215">
        <f t="shared" si="25"/>
        <v>90.693845215732779</v>
      </c>
      <c r="Q501" s="215" cm="1">
        <f t="array" ref="Q501">IF(P501="-",0,P501/(1+'General inputs'!$H$32)^IFERROR(INDEX('MP Calculations'!$C$40:$C$130,MATCH(F501,'MP Calculations'!$D$40:$D$130,0),0),-1))</f>
        <v>198.18212267339294</v>
      </c>
    </row>
    <row r="502" spans="3:17">
      <c r="C502" s="159"/>
      <c r="D502" s="165" t="s">
        <v>419</v>
      </c>
      <c r="E502" s="161">
        <v>37964</v>
      </c>
      <c r="F502" s="172" t="str">
        <f t="shared" si="24"/>
        <v>2003-04</v>
      </c>
      <c r="G502" s="68"/>
      <c r="H502" s="167" t="s">
        <v>279</v>
      </c>
      <c r="I502" s="173">
        <v>150735.53351548137</v>
      </c>
      <c r="J502" s="168">
        <f>IFERROR(MIN('MP Calculations'!$E$30/I502,1),"-")</f>
        <v>0.24630200300931615</v>
      </c>
      <c r="K502" s="12"/>
      <c r="L502" s="159">
        <v>1</v>
      </c>
      <c r="M502" s="159" t="s">
        <v>284</v>
      </c>
      <c r="N502" s="159">
        <v>645.54</v>
      </c>
      <c r="O502" s="185">
        <f t="shared" si="19"/>
        <v>645.54</v>
      </c>
      <c r="P502" s="215">
        <f t="shared" si="25"/>
        <v>158.99779502263394</v>
      </c>
      <c r="Q502" s="215" cm="1">
        <f t="array" ref="Q502">IF(P502="-",0,P502/(1+'General inputs'!$H$32)^IFERROR(INDEX('MP Calculations'!$C$40:$C$130,MATCH(F502,'MP Calculations'!$D$40:$D$130,0),0),-1))</f>
        <v>347.43835640688496</v>
      </c>
    </row>
    <row r="503" spans="3:17">
      <c r="C503" s="159"/>
      <c r="D503" s="165" t="s">
        <v>420</v>
      </c>
      <c r="E503" s="161">
        <v>37964</v>
      </c>
      <c r="F503" s="172" t="str">
        <f t="shared" si="24"/>
        <v>2003-04</v>
      </c>
      <c r="G503" s="68"/>
      <c r="H503" s="167" t="s">
        <v>279</v>
      </c>
      <c r="I503" s="173">
        <v>150735.53351548137</v>
      </c>
      <c r="J503" s="168">
        <f>IFERROR(MIN('MP Calculations'!$E$30/I503,1),"-")</f>
        <v>0.24630200300931615</v>
      </c>
      <c r="K503" s="12"/>
      <c r="L503" s="159">
        <v>1</v>
      </c>
      <c r="M503" s="159" t="s">
        <v>284</v>
      </c>
      <c r="N503" s="159">
        <v>645.54</v>
      </c>
      <c r="O503" s="185">
        <f t="shared" si="19"/>
        <v>645.54</v>
      </c>
      <c r="P503" s="215">
        <f t="shared" si="25"/>
        <v>158.99779502263394</v>
      </c>
      <c r="Q503" s="215" cm="1">
        <f t="array" ref="Q503">IF(P503="-",0,P503/(1+'General inputs'!$H$32)^IFERROR(INDEX('MP Calculations'!$C$40:$C$130,MATCH(F503,'MP Calculations'!$D$40:$D$130,0),0),-1))</f>
        <v>347.43835640688496</v>
      </c>
    </row>
    <row r="504" spans="3:17">
      <c r="C504" s="159"/>
      <c r="D504" s="165" t="s">
        <v>422</v>
      </c>
      <c r="E504" s="161">
        <v>37964</v>
      </c>
      <c r="F504" s="172" t="str">
        <f t="shared" si="24"/>
        <v>2003-04</v>
      </c>
      <c r="G504" s="68"/>
      <c r="H504" s="167" t="s">
        <v>279</v>
      </c>
      <c r="I504" s="173">
        <v>150735.53351548137</v>
      </c>
      <c r="J504" s="168">
        <f>IFERROR(MIN('MP Calculations'!$E$30/I504,1),"-")</f>
        <v>0.24630200300931615</v>
      </c>
      <c r="K504" s="12"/>
      <c r="L504" s="159">
        <v>1</v>
      </c>
      <c r="M504" s="159" t="s">
        <v>284</v>
      </c>
      <c r="N504" s="159">
        <v>645.54</v>
      </c>
      <c r="O504" s="185">
        <f t="shared" si="19"/>
        <v>645.54</v>
      </c>
      <c r="P504" s="215">
        <f t="shared" si="25"/>
        <v>158.99779502263394</v>
      </c>
      <c r="Q504" s="215" cm="1">
        <f t="array" ref="Q504">IF(P504="-",0,P504/(1+'General inputs'!$H$32)^IFERROR(INDEX('MP Calculations'!$C$40:$C$130,MATCH(F504,'MP Calculations'!$D$40:$D$130,0),0),-1))</f>
        <v>347.43835640688496</v>
      </c>
    </row>
    <row r="505" spans="3:17">
      <c r="C505" s="159"/>
      <c r="D505" s="165" t="s">
        <v>423</v>
      </c>
      <c r="E505" s="161">
        <v>37964</v>
      </c>
      <c r="F505" s="172" t="str">
        <f t="shared" si="24"/>
        <v>2003-04</v>
      </c>
      <c r="G505" s="68"/>
      <c r="H505" s="167" t="s">
        <v>279</v>
      </c>
      <c r="I505" s="173">
        <v>150735.53351548137</v>
      </c>
      <c r="J505" s="168">
        <f>IFERROR(MIN('MP Calculations'!$E$30/I505,1),"-")</f>
        <v>0.24630200300931615</v>
      </c>
      <c r="K505" s="12"/>
      <c r="L505" s="159">
        <v>1</v>
      </c>
      <c r="M505" s="159" t="s">
        <v>284</v>
      </c>
      <c r="N505" s="159">
        <v>645.54</v>
      </c>
      <c r="O505" s="185">
        <f t="shared" si="19"/>
        <v>645.54</v>
      </c>
      <c r="P505" s="215">
        <f t="shared" si="25"/>
        <v>158.99779502263394</v>
      </c>
      <c r="Q505" s="215" cm="1">
        <f t="array" ref="Q505">IF(P505="-",0,P505/(1+'General inputs'!$H$32)^IFERROR(INDEX('MP Calculations'!$C$40:$C$130,MATCH(F505,'MP Calculations'!$D$40:$D$130,0),0),-1))</f>
        <v>347.43835640688496</v>
      </c>
    </row>
    <row r="506" spans="3:17">
      <c r="C506" s="159"/>
      <c r="D506" s="165" t="s">
        <v>421</v>
      </c>
      <c r="E506" s="161">
        <v>37964</v>
      </c>
      <c r="F506" s="172" t="str">
        <f t="shared" si="24"/>
        <v>2003-04</v>
      </c>
      <c r="G506" s="68"/>
      <c r="H506" s="167" t="s">
        <v>279</v>
      </c>
      <c r="I506" s="173">
        <v>150735.53351548137</v>
      </c>
      <c r="J506" s="168">
        <f>IFERROR(MIN('MP Calculations'!$E$30/I506,1),"-")</f>
        <v>0.24630200300931615</v>
      </c>
      <c r="K506" s="12"/>
      <c r="L506" s="159">
        <v>1</v>
      </c>
      <c r="M506" s="159" t="s">
        <v>284</v>
      </c>
      <c r="N506" s="159">
        <v>645.54</v>
      </c>
      <c r="O506" s="185">
        <f t="shared" si="19"/>
        <v>645.54</v>
      </c>
      <c r="P506" s="215">
        <f t="shared" si="25"/>
        <v>158.99779502263394</v>
      </c>
      <c r="Q506" s="215" cm="1">
        <f t="array" ref="Q506">IF(P506="-",0,P506/(1+'General inputs'!$H$32)^IFERROR(INDEX('MP Calculations'!$C$40:$C$130,MATCH(F506,'MP Calculations'!$D$40:$D$130,0),0),-1))</f>
        <v>347.43835640688496</v>
      </c>
    </row>
    <row r="507" spans="3:17">
      <c r="C507" s="159"/>
      <c r="D507" s="165" t="s">
        <v>291</v>
      </c>
      <c r="E507" s="161">
        <v>37974</v>
      </c>
      <c r="F507" s="172" t="str">
        <f t="shared" si="24"/>
        <v>2003-04</v>
      </c>
      <c r="G507" s="68"/>
      <c r="H507" s="167" t="s">
        <v>279</v>
      </c>
      <c r="I507" s="173">
        <v>150735.53351548137</v>
      </c>
      <c r="J507" s="168">
        <f>IFERROR(MIN('MP Calculations'!$E$30/I507,1),"-")</f>
        <v>0.24630200300931615</v>
      </c>
      <c r="K507" s="12"/>
      <c r="L507" s="159">
        <v>17.140038000000001</v>
      </c>
      <c r="M507" s="159" t="s">
        <v>280</v>
      </c>
      <c r="N507" s="159">
        <v>589</v>
      </c>
      <c r="O507" s="185">
        <f t="shared" si="19"/>
        <v>10095.482382</v>
      </c>
      <c r="P507" s="215">
        <f t="shared" si="25"/>
        <v>2486.5375320318622</v>
      </c>
      <c r="Q507" s="215" cm="1">
        <f t="array" ref="Q507">IF(P507="-",0,P507/(1+'General inputs'!$H$32)^IFERROR(INDEX('MP Calculations'!$C$40:$C$130,MATCH(F507,'MP Calculations'!$D$40:$D$130,0),0),-1))</f>
        <v>5433.5251199565391</v>
      </c>
    </row>
    <row r="508" spans="3:17">
      <c r="C508" s="159"/>
      <c r="D508" s="165" t="s">
        <v>291</v>
      </c>
      <c r="E508" s="161">
        <v>37974</v>
      </c>
      <c r="F508" s="172" t="str">
        <f t="shared" si="24"/>
        <v>2003-04</v>
      </c>
      <c r="G508" s="68"/>
      <c r="H508" s="167" t="s">
        <v>279</v>
      </c>
      <c r="I508" s="173">
        <v>150735.53351548137</v>
      </c>
      <c r="J508" s="168">
        <f>IFERROR(MIN('MP Calculations'!$E$30/I508,1),"-")</f>
        <v>0.24630200300931615</v>
      </c>
      <c r="K508" s="12"/>
      <c r="L508" s="159">
        <v>32.045471999999997</v>
      </c>
      <c r="M508" s="159" t="s">
        <v>280</v>
      </c>
      <c r="N508" s="159">
        <v>589</v>
      </c>
      <c r="O508" s="185">
        <f t="shared" si="19"/>
        <v>18874.783007999999</v>
      </c>
      <c r="P508" s="215">
        <f t="shared" si="25"/>
        <v>4648.8968612366052</v>
      </c>
      <c r="Q508" s="215" cm="1">
        <f t="array" ref="Q508">IF(P508="-",0,P508/(1+'General inputs'!$H$32)^IFERROR(INDEX('MP Calculations'!$C$40:$C$130,MATCH(F508,'MP Calculations'!$D$40:$D$130,0),0),-1))</f>
        <v>10158.66342261691</v>
      </c>
    </row>
    <row r="509" spans="3:17">
      <c r="C509" s="159"/>
      <c r="D509" s="165" t="s">
        <v>291</v>
      </c>
      <c r="E509" s="161">
        <v>37974</v>
      </c>
      <c r="F509" s="172" t="str">
        <f t="shared" si="24"/>
        <v>2003-04</v>
      </c>
      <c r="G509" s="68"/>
      <c r="H509" s="167" t="s">
        <v>279</v>
      </c>
      <c r="I509" s="173">
        <v>150735.53351548137</v>
      </c>
      <c r="J509" s="168">
        <f>IFERROR(MIN('MP Calculations'!$E$30/I509,1),"-")</f>
        <v>0.24630200300931615</v>
      </c>
      <c r="K509" s="12"/>
      <c r="L509" s="159">
        <v>31.156613</v>
      </c>
      <c r="M509" s="159" t="s">
        <v>280</v>
      </c>
      <c r="N509" s="159">
        <v>589</v>
      </c>
      <c r="O509" s="185">
        <f t="shared" si="19"/>
        <v>18351.245057</v>
      </c>
      <c r="P509" s="215">
        <f t="shared" si="25"/>
        <v>4519.9484152539126</v>
      </c>
      <c r="Q509" s="215" cm="1">
        <f t="array" ref="Q509">IF(P509="-",0,P509/(1+'General inputs'!$H$32)^IFERROR(INDEX('MP Calculations'!$C$40:$C$130,MATCH(F509,'MP Calculations'!$D$40:$D$130,0),0),-1))</f>
        <v>9876.8882185829734</v>
      </c>
    </row>
    <row r="510" spans="3:17">
      <c r="C510" s="159"/>
      <c r="D510" s="165" t="s">
        <v>278</v>
      </c>
      <c r="E510" s="161">
        <v>37974</v>
      </c>
      <c r="F510" s="172" t="str">
        <f t="shared" si="24"/>
        <v>2003-04</v>
      </c>
      <c r="G510" s="68"/>
      <c r="H510" s="167" t="s">
        <v>279</v>
      </c>
      <c r="I510" s="173">
        <v>150735.53351548137</v>
      </c>
      <c r="J510" s="168">
        <f>IFERROR(MIN('MP Calculations'!$E$30/I510,1),"-")</f>
        <v>0.24630200300931615</v>
      </c>
      <c r="K510" s="12"/>
      <c r="L510" s="159">
        <v>1.6109610000000001</v>
      </c>
      <c r="M510" s="159" t="s">
        <v>280</v>
      </c>
      <c r="N510" s="159">
        <v>350</v>
      </c>
      <c r="O510" s="185">
        <f t="shared" si="19"/>
        <v>563.83635000000004</v>
      </c>
      <c r="P510" s="215">
        <f t="shared" si="25"/>
        <v>138.87402237446184</v>
      </c>
      <c r="Q510" s="215" cm="1">
        <f t="array" ref="Q510">IF(P510="-",0,P510/(1+'General inputs'!$H$32)^IFERROR(INDEX('MP Calculations'!$C$40:$C$130,MATCH(F510,'MP Calculations'!$D$40:$D$130,0),0),-1))</f>
        <v>303.46434725417038</v>
      </c>
    </row>
    <row r="511" spans="3:17">
      <c r="C511" s="159"/>
      <c r="D511" s="165" t="s">
        <v>291</v>
      </c>
      <c r="E511" s="161">
        <v>37974</v>
      </c>
      <c r="F511" s="172" t="str">
        <f t="shared" si="24"/>
        <v>2003-04</v>
      </c>
      <c r="G511" s="68"/>
      <c r="H511" s="167" t="s">
        <v>279</v>
      </c>
      <c r="I511" s="173">
        <v>150735.53351548137</v>
      </c>
      <c r="J511" s="168">
        <f>IFERROR(MIN('MP Calculations'!$E$30/I511,1),"-")</f>
        <v>0.24630200300931615</v>
      </c>
      <c r="K511" s="12"/>
      <c r="L511" s="159">
        <v>95.143029999999996</v>
      </c>
      <c r="M511" s="159" t="s">
        <v>280</v>
      </c>
      <c r="N511" s="159">
        <v>589</v>
      </c>
      <c r="O511" s="185">
        <f t="shared" si="19"/>
        <v>56039.24467</v>
      </c>
      <c r="P511" s="215">
        <f t="shared" si="25"/>
        <v>13802.578209350144</v>
      </c>
      <c r="Q511" s="215" cm="1">
        <f t="array" ref="Q511">IF(P511="-",0,P511/(1+'General inputs'!$H$32)^IFERROR(INDEX('MP Calculations'!$C$40:$C$130,MATCH(F511,'MP Calculations'!$D$40:$D$130,0),0),-1))</f>
        <v>30161.079193277084</v>
      </c>
    </row>
    <row r="512" spans="3:17">
      <c r="C512" s="159"/>
      <c r="D512" s="165" t="s">
        <v>291</v>
      </c>
      <c r="E512" s="161">
        <v>37974</v>
      </c>
      <c r="F512" s="172" t="str">
        <f t="shared" si="24"/>
        <v>2003-04</v>
      </c>
      <c r="G512" s="68"/>
      <c r="H512" s="167" t="s">
        <v>279</v>
      </c>
      <c r="I512" s="173">
        <v>150735.53351548137</v>
      </c>
      <c r="J512" s="168">
        <f>IFERROR(MIN('MP Calculations'!$E$30/I512,1),"-")</f>
        <v>0.24630200300931615</v>
      </c>
      <c r="K512" s="12"/>
      <c r="L512" s="159">
        <v>11.998575000000001</v>
      </c>
      <c r="M512" s="159" t="s">
        <v>280</v>
      </c>
      <c r="N512" s="159">
        <v>589</v>
      </c>
      <c r="O512" s="185">
        <f t="shared" si="19"/>
        <v>7067.1606750000001</v>
      </c>
      <c r="P512" s="215">
        <f t="shared" si="25"/>
        <v>1740.6558298411708</v>
      </c>
      <c r="Q512" s="215" cm="1">
        <f t="array" ref="Q512">IF(P512="-",0,P512/(1+'General inputs'!$H$32)^IFERROR(INDEX('MP Calculations'!$C$40:$C$130,MATCH(F512,'MP Calculations'!$D$40:$D$130,0),0),-1))</f>
        <v>3803.641431027313</v>
      </c>
    </row>
    <row r="513" spans="3:17">
      <c r="C513" s="159"/>
      <c r="D513" s="165" t="s">
        <v>291</v>
      </c>
      <c r="E513" s="161">
        <v>37974</v>
      </c>
      <c r="F513" s="172" t="str">
        <f t="shared" si="24"/>
        <v>2003-04</v>
      </c>
      <c r="G513" s="68"/>
      <c r="H513" s="167" t="s">
        <v>279</v>
      </c>
      <c r="I513" s="173">
        <v>150735.53351548137</v>
      </c>
      <c r="J513" s="168">
        <f>IFERROR(MIN('MP Calculations'!$E$30/I513,1),"-")</f>
        <v>0.24630200300931615</v>
      </c>
      <c r="K513" s="12"/>
      <c r="L513" s="159">
        <v>2.770524</v>
      </c>
      <c r="M513" s="159" t="s">
        <v>280</v>
      </c>
      <c r="N513" s="159">
        <v>589</v>
      </c>
      <c r="O513" s="185">
        <f t="shared" si="19"/>
        <v>1631.838636</v>
      </c>
      <c r="P513" s="215">
        <f t="shared" si="25"/>
        <v>401.92512463479034</v>
      </c>
      <c r="Q513" s="215" cm="1">
        <f t="array" ref="Q513">IF(P513="-",0,P513/(1+'General inputs'!$H$32)^IFERROR(INDEX('MP Calculations'!$C$40:$C$130,MATCH(F513,'MP Calculations'!$D$40:$D$130,0),0),-1))</f>
        <v>878.27761813844688</v>
      </c>
    </row>
    <row r="514" spans="3:17">
      <c r="C514" s="159"/>
      <c r="D514" s="165" t="s">
        <v>291</v>
      </c>
      <c r="E514" s="161">
        <v>37974</v>
      </c>
      <c r="F514" s="172" t="str">
        <f t="shared" si="24"/>
        <v>2003-04</v>
      </c>
      <c r="G514" s="68"/>
      <c r="H514" s="167" t="s">
        <v>279</v>
      </c>
      <c r="I514" s="173">
        <v>150735.53351548137</v>
      </c>
      <c r="J514" s="168">
        <f>IFERROR(MIN('MP Calculations'!$E$30/I514,1),"-")</f>
        <v>0.24630200300931615</v>
      </c>
      <c r="K514" s="12"/>
      <c r="L514" s="159">
        <v>116.414163</v>
      </c>
      <c r="M514" s="159" t="s">
        <v>280</v>
      </c>
      <c r="N514" s="159">
        <v>589</v>
      </c>
      <c r="O514" s="185">
        <f t="shared" si="19"/>
        <v>68567.942007000005</v>
      </c>
      <c r="P514" s="215">
        <f t="shared" si="25"/>
        <v>16888.421458550729</v>
      </c>
      <c r="Q514" s="215" cm="1">
        <f t="array" ref="Q514">IF(P514="-",0,P514/(1+'General inputs'!$H$32)^IFERROR(INDEX('MP Calculations'!$C$40:$C$130,MATCH(F514,'MP Calculations'!$D$40:$D$130,0),0),-1))</f>
        <v>36904.193501742237</v>
      </c>
    </row>
    <row r="515" spans="3:17">
      <c r="C515" s="159"/>
      <c r="D515" s="165" t="s">
        <v>291</v>
      </c>
      <c r="E515" s="161">
        <v>37974</v>
      </c>
      <c r="F515" s="172" t="str">
        <f t="shared" si="24"/>
        <v>2003-04</v>
      </c>
      <c r="G515" s="68"/>
      <c r="H515" s="167" t="s">
        <v>279</v>
      </c>
      <c r="I515" s="173">
        <v>150735.53351548137</v>
      </c>
      <c r="J515" s="168">
        <f>IFERROR(MIN('MP Calculations'!$E$30/I515,1),"-")</f>
        <v>0.24630200300931615</v>
      </c>
      <c r="K515" s="12"/>
      <c r="L515" s="159">
        <v>34.992673000000003</v>
      </c>
      <c r="M515" s="159" t="s">
        <v>280</v>
      </c>
      <c r="N515" s="159">
        <v>589</v>
      </c>
      <c r="O515" s="185">
        <f t="shared" si="19"/>
        <v>20610.684397000001</v>
      </c>
      <c r="P515" s="215">
        <f t="shared" si="25"/>
        <v>5076.4528503739593</v>
      </c>
      <c r="Q515" s="215" cm="1">
        <f t="array" ref="Q515">IF(P515="-",0,P515/(1+'General inputs'!$H$32)^IFERROR(INDEX('MP Calculations'!$C$40:$C$130,MATCH(F515,'MP Calculations'!$D$40:$D$130,0),0),-1))</f>
        <v>11092.9490214622</v>
      </c>
    </row>
    <row r="516" spans="3:17">
      <c r="C516" s="159"/>
      <c r="D516" s="165" t="s">
        <v>290</v>
      </c>
      <c r="E516" s="161">
        <v>37974</v>
      </c>
      <c r="F516" s="172" t="str">
        <f t="shared" si="24"/>
        <v>2003-04</v>
      </c>
      <c r="G516" s="68"/>
      <c r="H516" s="167" t="s">
        <v>279</v>
      </c>
      <c r="I516" s="173">
        <v>150735.53351548137</v>
      </c>
      <c r="J516" s="168">
        <f>IFERROR(MIN('MP Calculations'!$E$30/I516,1),"-")</f>
        <v>0.24630200300931615</v>
      </c>
      <c r="K516" s="12"/>
      <c r="L516" s="159">
        <v>56.803449999999998</v>
      </c>
      <c r="M516" s="159" t="s">
        <v>280</v>
      </c>
      <c r="N516" s="159">
        <v>548</v>
      </c>
      <c r="O516" s="185">
        <f t="shared" si="19"/>
        <v>31128.2906</v>
      </c>
      <c r="P516" s="215">
        <f t="shared" si="25"/>
        <v>7666.9603250360678</v>
      </c>
      <c r="Q516" s="215" cm="1">
        <f t="array" ref="Q516">IF(P516="-",0,P516/(1+'General inputs'!$H$32)^IFERROR(INDEX('MP Calculations'!$C$40:$C$130,MATCH(F516,'MP Calculations'!$D$40:$D$130,0),0),-1))</f>
        <v>16753.666889456716</v>
      </c>
    </row>
    <row r="517" spans="3:17">
      <c r="C517" s="159"/>
      <c r="D517" s="165" t="s">
        <v>291</v>
      </c>
      <c r="E517" s="161">
        <v>37974</v>
      </c>
      <c r="F517" s="172" t="str">
        <f t="shared" si="24"/>
        <v>2003-04</v>
      </c>
      <c r="G517" s="68"/>
      <c r="H517" s="167" t="s">
        <v>279</v>
      </c>
      <c r="I517" s="173">
        <v>150735.53351548137</v>
      </c>
      <c r="J517" s="168">
        <f>IFERROR(MIN('MP Calculations'!$E$30/I517,1),"-")</f>
        <v>0.24630200300931615</v>
      </c>
      <c r="K517" s="12"/>
      <c r="L517" s="159">
        <v>26.947562000000001</v>
      </c>
      <c r="M517" s="159" t="s">
        <v>280</v>
      </c>
      <c r="N517" s="159">
        <v>589</v>
      </c>
      <c r="O517" s="185">
        <f t="shared" si="19"/>
        <v>15872.114018</v>
      </c>
      <c r="P517" s="215">
        <f t="shared" si="25"/>
        <v>3909.3334746256451</v>
      </c>
      <c r="Q517" s="215" cm="1">
        <f t="array" ref="Q517">IF(P517="-",0,P517/(1+'General inputs'!$H$32)^IFERROR(INDEX('MP Calculations'!$C$40:$C$130,MATCH(F517,'MP Calculations'!$D$40:$D$130,0),0),-1))</f>
        <v>8542.5863728298773</v>
      </c>
    </row>
    <row r="518" spans="3:17">
      <c r="C518" s="159"/>
      <c r="D518" s="165" t="s">
        <v>278</v>
      </c>
      <c r="E518" s="161">
        <v>37974</v>
      </c>
      <c r="F518" s="172" t="str">
        <f t="shared" si="24"/>
        <v>2003-04</v>
      </c>
      <c r="G518" s="68"/>
      <c r="H518" s="167" t="s">
        <v>279</v>
      </c>
      <c r="I518" s="173">
        <v>150735.53351548137</v>
      </c>
      <c r="J518" s="168">
        <f>IFERROR(MIN('MP Calculations'!$E$30/I518,1),"-")</f>
        <v>0.24630200300931615</v>
      </c>
      <c r="K518" s="12"/>
      <c r="L518" s="159">
        <v>1.5092840000000001</v>
      </c>
      <c r="M518" s="159" t="s">
        <v>280</v>
      </c>
      <c r="N518" s="159">
        <v>350</v>
      </c>
      <c r="O518" s="185">
        <f t="shared" si="19"/>
        <v>528.24940000000004</v>
      </c>
      <c r="P518" s="215">
        <f t="shared" si="25"/>
        <v>130.10888530846947</v>
      </c>
      <c r="Q518" s="215" cm="1">
        <f t="array" ref="Q518">IF(P518="-",0,P518/(1+'General inputs'!$H$32)^IFERROR(INDEX('MP Calculations'!$C$40:$C$130,MATCH(F518,'MP Calculations'!$D$40:$D$130,0),0),-1))</f>
        <v>284.31096958968175</v>
      </c>
    </row>
    <row r="519" spans="3:17">
      <c r="C519" s="159"/>
      <c r="D519" s="165" t="s">
        <v>291</v>
      </c>
      <c r="E519" s="161">
        <v>37974</v>
      </c>
      <c r="F519" s="172" t="str">
        <f t="shared" si="24"/>
        <v>2003-04</v>
      </c>
      <c r="G519" s="68"/>
      <c r="H519" s="167" t="s">
        <v>279</v>
      </c>
      <c r="I519" s="173">
        <v>150735.53351548137</v>
      </c>
      <c r="J519" s="168">
        <f>IFERROR(MIN('MP Calculations'!$E$30/I519,1),"-")</f>
        <v>0.24630200300931615</v>
      </c>
      <c r="K519" s="12"/>
      <c r="L519" s="159">
        <v>1.3053729999999999</v>
      </c>
      <c r="M519" s="159" t="s">
        <v>280</v>
      </c>
      <c r="N519" s="159">
        <v>589</v>
      </c>
      <c r="O519" s="185">
        <f t="shared" si="19"/>
        <v>768.86469699999998</v>
      </c>
      <c r="P519" s="215">
        <f t="shared" si="25"/>
        <v>189.37291491425094</v>
      </c>
      <c r="Q519" s="215" cm="1">
        <f t="array" ref="Q519">IF(P519="-",0,P519/(1+'General inputs'!$H$32)^IFERROR(INDEX('MP Calculations'!$C$40:$C$130,MATCH(F519,'MP Calculations'!$D$40:$D$130,0),0),-1))</f>
        <v>413.81337581707965</v>
      </c>
    </row>
    <row r="520" spans="3:17">
      <c r="C520" s="159"/>
      <c r="D520" s="165" t="s">
        <v>291</v>
      </c>
      <c r="E520" s="161">
        <v>37974</v>
      </c>
      <c r="F520" s="172" t="str">
        <f t="shared" si="24"/>
        <v>2003-04</v>
      </c>
      <c r="G520" s="68"/>
      <c r="H520" s="167" t="s">
        <v>279</v>
      </c>
      <c r="I520" s="173">
        <v>150735.53351548137</v>
      </c>
      <c r="J520" s="168">
        <f>IFERROR(MIN('MP Calculations'!$E$30/I520,1),"-")</f>
        <v>0.24630200300931615</v>
      </c>
      <c r="K520" s="12"/>
      <c r="L520" s="159">
        <v>110.27681200000001</v>
      </c>
      <c r="M520" s="159" t="s">
        <v>280</v>
      </c>
      <c r="N520" s="159">
        <v>589</v>
      </c>
      <c r="O520" s="185">
        <f t="shared" si="19"/>
        <v>64953.042268000005</v>
      </c>
      <c r="P520" s="215">
        <f t="shared" si="25"/>
        <v>15998.064412157177</v>
      </c>
      <c r="Q520" s="215" cm="1">
        <f t="array" ref="Q520">IF(P520="-",0,P520/(1+'General inputs'!$H$32)^IFERROR(INDEX('MP Calculations'!$C$40:$C$130,MATCH(F520,'MP Calculations'!$D$40:$D$130,0),0),-1))</f>
        <v>34958.605584814031</v>
      </c>
    </row>
    <row r="521" spans="3:17">
      <c r="C521" s="159"/>
      <c r="D521" s="165" t="s">
        <v>291</v>
      </c>
      <c r="E521" s="161">
        <v>37974</v>
      </c>
      <c r="F521" s="172" t="str">
        <f t="shared" si="24"/>
        <v>2003-04</v>
      </c>
      <c r="G521" s="68"/>
      <c r="H521" s="167" t="s">
        <v>279</v>
      </c>
      <c r="I521" s="173">
        <v>150735.53351548137</v>
      </c>
      <c r="J521" s="168">
        <f>IFERROR(MIN('MP Calculations'!$E$30/I521,1),"-")</f>
        <v>0.24630200300931615</v>
      </c>
      <c r="K521" s="12"/>
      <c r="L521" s="159">
        <v>7.9460449999999998</v>
      </c>
      <c r="M521" s="159" t="s">
        <v>280</v>
      </c>
      <c r="N521" s="159">
        <v>589</v>
      </c>
      <c r="O521" s="185">
        <f t="shared" si="19"/>
        <v>4680.2205050000002</v>
      </c>
      <c r="P521" s="215">
        <f t="shared" si="25"/>
        <v>1152.7476849067732</v>
      </c>
      <c r="Q521" s="215" cm="1">
        <f t="array" ref="Q521">IF(P521="-",0,P521/(1+'General inputs'!$H$32)^IFERROR(INDEX('MP Calculations'!$C$40:$C$130,MATCH(F521,'MP Calculations'!$D$40:$D$130,0),0),-1))</f>
        <v>2518.9579574914046</v>
      </c>
    </row>
    <row r="522" spans="3:17">
      <c r="C522" s="159"/>
      <c r="D522" s="165" t="s">
        <v>278</v>
      </c>
      <c r="E522" s="161">
        <v>37974</v>
      </c>
      <c r="F522" s="172" t="str">
        <f t="shared" si="24"/>
        <v>2003-04</v>
      </c>
      <c r="G522" s="68"/>
      <c r="H522" s="167" t="s">
        <v>279</v>
      </c>
      <c r="I522" s="173">
        <v>150735.53351548137</v>
      </c>
      <c r="J522" s="168">
        <f>IFERROR(MIN('MP Calculations'!$E$30/I522,1),"-")</f>
        <v>0.24630200300931615</v>
      </c>
      <c r="K522" s="12"/>
      <c r="L522" s="159">
        <v>0.42366399999999999</v>
      </c>
      <c r="M522" s="159" t="s">
        <v>280</v>
      </c>
      <c r="N522" s="159">
        <v>350</v>
      </c>
      <c r="O522" s="185">
        <f t="shared" si="19"/>
        <v>148.2824</v>
      </c>
      <c r="P522" s="215">
        <f t="shared" si="25"/>
        <v>36.522252131028623</v>
      </c>
      <c r="Q522" s="215" cm="1">
        <f t="array" ref="Q522">IF(P522="-",0,P522/(1+'General inputs'!$H$32)^IFERROR(INDEX('MP Calculations'!$C$40:$C$130,MATCH(F522,'MP Calculations'!$D$40:$D$130,0),0),-1))</f>
        <v>79.807592620237756</v>
      </c>
    </row>
    <row r="523" spans="3:17">
      <c r="C523" s="159"/>
      <c r="D523" s="165" t="s">
        <v>291</v>
      </c>
      <c r="E523" s="161">
        <v>37974</v>
      </c>
      <c r="F523" s="172" t="str">
        <f t="shared" si="24"/>
        <v>2003-04</v>
      </c>
      <c r="G523" s="68"/>
      <c r="H523" s="167" t="s">
        <v>279</v>
      </c>
      <c r="I523" s="173">
        <v>150735.53351548137</v>
      </c>
      <c r="J523" s="168">
        <f>IFERROR(MIN('MP Calculations'!$E$30/I523,1),"-")</f>
        <v>0.24630200300931615</v>
      </c>
      <c r="K523" s="12"/>
      <c r="L523" s="159">
        <v>66.330027000000001</v>
      </c>
      <c r="M523" s="159" t="s">
        <v>280</v>
      </c>
      <c r="N523" s="159">
        <v>589</v>
      </c>
      <c r="O523" s="185">
        <f t="shared" si="19"/>
        <v>39068.385903000002</v>
      </c>
      <c r="P523" s="215">
        <f t="shared" si="25"/>
        <v>9622.6217022498313</v>
      </c>
      <c r="Q523" s="215" cm="1">
        <f t="array" ref="Q523">IF(P523="-",0,P523/(1+'General inputs'!$H$32)^IFERROR(INDEX('MP Calculations'!$C$40:$C$130,MATCH(F523,'MP Calculations'!$D$40:$D$130,0),0),-1))</f>
        <v>21027.133540304607</v>
      </c>
    </row>
    <row r="524" spans="3:17">
      <c r="C524" s="159"/>
      <c r="D524" s="165" t="s">
        <v>291</v>
      </c>
      <c r="E524" s="161">
        <v>37974</v>
      </c>
      <c r="F524" s="172" t="str">
        <f t="shared" si="24"/>
        <v>2003-04</v>
      </c>
      <c r="G524" s="68"/>
      <c r="H524" s="167" t="s">
        <v>279</v>
      </c>
      <c r="I524" s="173">
        <v>150735.53351548137</v>
      </c>
      <c r="J524" s="168">
        <f>IFERROR(MIN('MP Calculations'!$E$30/I524,1),"-")</f>
        <v>0.24630200300931615</v>
      </c>
      <c r="K524" s="12"/>
      <c r="L524" s="159">
        <v>21.719859</v>
      </c>
      <c r="M524" s="159" t="s">
        <v>280</v>
      </c>
      <c r="N524" s="159">
        <v>589</v>
      </c>
      <c r="O524" s="185">
        <f t="shared" si="19"/>
        <v>12792.996950999999</v>
      </c>
      <c r="P524" s="215">
        <f t="shared" si="25"/>
        <v>3150.940773523374</v>
      </c>
      <c r="Q524" s="215" cm="1">
        <f t="array" ref="Q524">IF(P524="-",0,P524/(1+'General inputs'!$H$32)^IFERROR(INDEX('MP Calculations'!$C$40:$C$130,MATCH(F524,'MP Calculations'!$D$40:$D$130,0),0),-1))</f>
        <v>6885.3639343398245</v>
      </c>
    </row>
    <row r="525" spans="3:17">
      <c r="C525" s="159"/>
      <c r="D525" s="165" t="s">
        <v>291</v>
      </c>
      <c r="E525" s="161">
        <v>37974</v>
      </c>
      <c r="F525" s="172" t="str">
        <f t="shared" si="24"/>
        <v>2003-04</v>
      </c>
      <c r="G525" s="68"/>
      <c r="H525" s="167" t="s">
        <v>279</v>
      </c>
      <c r="I525" s="173">
        <v>150735.53351548137</v>
      </c>
      <c r="J525" s="168">
        <f>IFERROR(MIN('MP Calculations'!$E$30/I525,1),"-")</f>
        <v>0.24630200300931615</v>
      </c>
      <c r="K525" s="12"/>
      <c r="L525" s="159">
        <v>3.2008030000000001</v>
      </c>
      <c r="M525" s="159" t="s">
        <v>280</v>
      </c>
      <c r="N525" s="159">
        <v>589</v>
      </c>
      <c r="O525" s="185">
        <f t="shared" si="19"/>
        <v>1885.2729670000001</v>
      </c>
      <c r="P525" s="215">
        <f t="shared" si="25"/>
        <v>464.34650799141639</v>
      </c>
      <c r="Q525" s="215" cm="1">
        <f t="array" ref="Q525">IF(P525="-",0,P525/(1+'General inputs'!$H$32)^IFERROR(INDEX('MP Calculations'!$C$40:$C$130,MATCH(F525,'MP Calculations'!$D$40:$D$130,0),0),-1))</f>
        <v>1014.6794017920059</v>
      </c>
    </row>
    <row r="526" spans="3:17">
      <c r="C526" s="159"/>
      <c r="D526" s="165" t="s">
        <v>278</v>
      </c>
      <c r="E526" s="161">
        <v>37974</v>
      </c>
      <c r="F526" s="172" t="str">
        <f t="shared" si="24"/>
        <v>2003-04</v>
      </c>
      <c r="G526" s="68"/>
      <c r="H526" s="167" t="s">
        <v>279</v>
      </c>
      <c r="I526" s="173">
        <v>150735.53351548137</v>
      </c>
      <c r="J526" s="168">
        <f>IFERROR(MIN('MP Calculations'!$E$30/I526,1),"-")</f>
        <v>0.24630200300931615</v>
      </c>
      <c r="K526" s="12"/>
      <c r="L526" s="159">
        <v>1.646908</v>
      </c>
      <c r="M526" s="159" t="s">
        <v>280</v>
      </c>
      <c r="N526" s="159">
        <v>350</v>
      </c>
      <c r="O526" s="185">
        <f t="shared" si="19"/>
        <v>576.41780000000006</v>
      </c>
      <c r="P526" s="215">
        <f t="shared" si="25"/>
        <v>141.97285871022342</v>
      </c>
      <c r="Q526" s="215" cm="1">
        <f t="array" ref="Q526">IF(P526="-",0,P526/(1+'General inputs'!$H$32)^IFERROR(INDEX('MP Calculations'!$C$40:$C$130,MATCH(F526,'MP Calculations'!$D$40:$D$130,0),0),-1))</f>
        <v>310.23585375913586</v>
      </c>
    </row>
    <row r="527" spans="3:17">
      <c r="C527" s="159"/>
      <c r="D527" s="165" t="s">
        <v>291</v>
      </c>
      <c r="E527" s="161">
        <v>37974</v>
      </c>
      <c r="F527" s="172" t="str">
        <f t="shared" si="24"/>
        <v>2003-04</v>
      </c>
      <c r="G527" s="68"/>
      <c r="H527" s="167" t="s">
        <v>279</v>
      </c>
      <c r="I527" s="173">
        <v>150735.53351548137</v>
      </c>
      <c r="J527" s="168">
        <f>IFERROR(MIN('MP Calculations'!$E$30/I527,1),"-")</f>
        <v>0.24630200300931615</v>
      </c>
      <c r="K527" s="12"/>
      <c r="L527" s="159">
        <v>112.561029</v>
      </c>
      <c r="M527" s="159" t="s">
        <v>280</v>
      </c>
      <c r="N527" s="159">
        <v>589</v>
      </c>
      <c r="O527" s="185">
        <f t="shared" si="19"/>
        <v>66298.446081000002</v>
      </c>
      <c r="P527" s="215">
        <f t="shared" si="25"/>
        <v>16329.440066155446</v>
      </c>
      <c r="Q527" s="215" cm="1">
        <f t="array" ref="Q527">IF(P527="-",0,P527/(1+'General inputs'!$H$32)^IFERROR(INDEX('MP Calculations'!$C$40:$C$130,MATCH(F527,'MP Calculations'!$D$40:$D$130,0),0),-1))</f>
        <v>35682.720108301772</v>
      </c>
    </row>
    <row r="528" spans="3:17">
      <c r="C528" s="159"/>
      <c r="D528" s="165" t="s">
        <v>291</v>
      </c>
      <c r="E528" s="161">
        <v>37974</v>
      </c>
      <c r="F528" s="172" t="str">
        <f t="shared" si="24"/>
        <v>2003-04</v>
      </c>
      <c r="G528" s="68"/>
      <c r="H528" s="167" t="s">
        <v>279</v>
      </c>
      <c r="I528" s="173">
        <v>150735.53351548137</v>
      </c>
      <c r="J528" s="168">
        <f>IFERROR(MIN('MP Calculations'!$E$30/I528,1),"-")</f>
        <v>0.24630200300931615</v>
      </c>
      <c r="K528" s="12"/>
      <c r="L528" s="159">
        <v>121.524641</v>
      </c>
      <c r="M528" s="159" t="s">
        <v>280</v>
      </c>
      <c r="N528" s="159">
        <v>589</v>
      </c>
      <c r="O528" s="185">
        <f t="shared" si="19"/>
        <v>71578.013548999996</v>
      </c>
      <c r="P528" s="215">
        <f t="shared" si="25"/>
        <v>17629.808108546669</v>
      </c>
      <c r="Q528" s="215" cm="1">
        <f t="array" ref="Q528">IF(P528="-",0,P528/(1+'General inputs'!$H$32)^IFERROR(INDEX('MP Calculations'!$C$40:$C$130,MATCH(F528,'MP Calculations'!$D$40:$D$130,0),0),-1))</f>
        <v>38524.254705106272</v>
      </c>
    </row>
    <row r="529" spans="3:17">
      <c r="C529" s="159"/>
      <c r="D529" s="165" t="s">
        <v>291</v>
      </c>
      <c r="E529" s="161">
        <v>37974</v>
      </c>
      <c r="F529" s="172" t="str">
        <f t="shared" si="24"/>
        <v>2003-04</v>
      </c>
      <c r="G529" s="68"/>
      <c r="H529" s="167" t="s">
        <v>279</v>
      </c>
      <c r="I529" s="173">
        <v>150735.53351548137</v>
      </c>
      <c r="J529" s="168">
        <f>IFERROR(MIN('MP Calculations'!$E$30/I529,1),"-")</f>
        <v>0.24630200300931615</v>
      </c>
      <c r="K529" s="12"/>
      <c r="L529" s="159">
        <v>1.2006239999999999</v>
      </c>
      <c r="M529" s="159" t="s">
        <v>280</v>
      </c>
      <c r="N529" s="159">
        <v>589</v>
      </c>
      <c r="O529" s="185">
        <f t="shared" si="19"/>
        <v>707.16753599999993</v>
      </c>
      <c r="P529" s="215">
        <f t="shared" si="25"/>
        <v>174.17678057996267</v>
      </c>
      <c r="Q529" s="215" cm="1">
        <f t="array" ref="Q529">IF(P529="-",0,P529/(1+'General inputs'!$H$32)^IFERROR(INDEX('MP Calculations'!$C$40:$C$130,MATCH(F529,'MP Calculations'!$D$40:$D$130,0),0),-1))</f>
        <v>380.6071295537792</v>
      </c>
    </row>
    <row r="530" spans="3:17">
      <c r="C530" s="159"/>
      <c r="D530" s="165" t="s">
        <v>291</v>
      </c>
      <c r="E530" s="161">
        <v>37974</v>
      </c>
      <c r="F530" s="172" t="str">
        <f t="shared" si="24"/>
        <v>2003-04</v>
      </c>
      <c r="G530" s="68"/>
      <c r="H530" s="167" t="s">
        <v>279</v>
      </c>
      <c r="I530" s="173">
        <v>150735.53351548137</v>
      </c>
      <c r="J530" s="168">
        <f>IFERROR(MIN('MP Calculations'!$E$30/I530,1),"-")</f>
        <v>0.24630200300931615</v>
      </c>
      <c r="K530" s="12"/>
      <c r="L530" s="159">
        <v>1.1999679999999999</v>
      </c>
      <c r="M530" s="159" t="s">
        <v>280</v>
      </c>
      <c r="N530" s="159">
        <v>589</v>
      </c>
      <c r="O530" s="185">
        <f t="shared" si="19"/>
        <v>706.78115199999991</v>
      </c>
      <c r="P530" s="215">
        <f t="shared" si="25"/>
        <v>174.08161342683192</v>
      </c>
      <c r="Q530" s="215" cm="1">
        <f t="array" ref="Q530">IF(P530="-",0,P530/(1+'General inputs'!$H$32)^IFERROR(INDEX('MP Calculations'!$C$40:$C$130,MATCH(F530,'MP Calculations'!$D$40:$D$130,0),0),-1))</f>
        <v>380.39917246064493</v>
      </c>
    </row>
    <row r="531" spans="3:17">
      <c r="C531" s="159"/>
      <c r="D531" s="165" t="s">
        <v>291</v>
      </c>
      <c r="E531" s="161">
        <v>37974</v>
      </c>
      <c r="F531" s="172" t="str">
        <f t="shared" si="24"/>
        <v>2003-04</v>
      </c>
      <c r="G531" s="68"/>
      <c r="H531" s="167" t="s">
        <v>279</v>
      </c>
      <c r="I531" s="173">
        <v>150735.53351548137</v>
      </c>
      <c r="J531" s="168">
        <f>IFERROR(MIN('MP Calculations'!$E$30/I531,1),"-")</f>
        <v>0.24630200300931615</v>
      </c>
      <c r="K531" s="12"/>
      <c r="L531" s="159">
        <v>1.3992869999999999</v>
      </c>
      <c r="M531" s="159" t="s">
        <v>280</v>
      </c>
      <c r="N531" s="159">
        <v>589</v>
      </c>
      <c r="O531" s="185">
        <f t="shared" si="19"/>
        <v>824.18004299999996</v>
      </c>
      <c r="P531" s="215">
        <f t="shared" si="25"/>
        <v>202.99719543120429</v>
      </c>
      <c r="Q531" s="215" cm="1">
        <f t="array" ref="Q531">IF(P531="-",0,P531/(1+'General inputs'!$H$32)^IFERROR(INDEX('MP Calculations'!$C$40:$C$130,MATCH(F531,'MP Calculations'!$D$40:$D$130,0),0),-1))</f>
        <v>443.58484295826088</v>
      </c>
    </row>
    <row r="532" spans="3:17">
      <c r="C532" s="159"/>
      <c r="D532" s="165" t="s">
        <v>278</v>
      </c>
      <c r="E532" s="161">
        <v>38084</v>
      </c>
      <c r="F532" s="172" t="str">
        <f t="shared" si="24"/>
        <v>2003-04</v>
      </c>
      <c r="G532" s="68"/>
      <c r="H532" s="167" t="s">
        <v>279</v>
      </c>
      <c r="I532" s="173">
        <v>150735.53351548137</v>
      </c>
      <c r="J532" s="168">
        <f>IFERROR(MIN('MP Calculations'!$E$30/I532,1),"-")</f>
        <v>0.24630200300931615</v>
      </c>
      <c r="K532" s="12"/>
      <c r="L532" s="159">
        <v>59.300283</v>
      </c>
      <c r="M532" s="159" t="s">
        <v>280</v>
      </c>
      <c r="N532" s="159">
        <v>350</v>
      </c>
      <c r="O532" s="185">
        <f t="shared" si="19"/>
        <v>20755.099050000001</v>
      </c>
      <c r="P532" s="215">
        <f t="shared" si="25"/>
        <v>5112.0224686717547</v>
      </c>
      <c r="Q532" s="215" cm="1">
        <f t="array" ref="Q532">IF(P532="-",0,P532/(1+'General inputs'!$H$32)^IFERROR(INDEX('MP Calculations'!$C$40:$C$130,MATCH(F532,'MP Calculations'!$D$40:$D$130,0),0),-1))</f>
        <v>11170.674940350867</v>
      </c>
    </row>
    <row r="533" spans="3:17">
      <c r="C533" s="159"/>
      <c r="D533" s="165" t="s">
        <v>278</v>
      </c>
      <c r="E533" s="161">
        <v>38084</v>
      </c>
      <c r="F533" s="172" t="str">
        <f t="shared" si="24"/>
        <v>2003-04</v>
      </c>
      <c r="G533" s="68"/>
      <c r="H533" s="167" t="s">
        <v>279</v>
      </c>
      <c r="I533" s="173">
        <v>150735.53351548137</v>
      </c>
      <c r="J533" s="168">
        <f>IFERROR(MIN('MP Calculations'!$E$30/I533,1),"-")</f>
        <v>0.24630200300931615</v>
      </c>
      <c r="K533" s="12"/>
      <c r="L533" s="159">
        <v>7.1007809999999996</v>
      </c>
      <c r="M533" s="159" t="s">
        <v>280</v>
      </c>
      <c r="N533" s="159">
        <v>350</v>
      </c>
      <c r="O533" s="185">
        <f t="shared" si="19"/>
        <v>2485.2733499999999</v>
      </c>
      <c r="P533" s="215">
        <f t="shared" si="25"/>
        <v>612.12780413067321</v>
      </c>
      <c r="Q533" s="215" cm="1">
        <f t="array" ref="Q533">IF(P533="-",0,P533/(1+'General inputs'!$H$32)^IFERROR(INDEX('MP Calculations'!$C$40:$C$130,MATCH(F533,'MP Calculations'!$D$40:$D$130,0),0),-1))</f>
        <v>1337.6077205840581</v>
      </c>
    </row>
    <row r="534" spans="3:17">
      <c r="C534" s="159"/>
      <c r="D534" s="165" t="s">
        <v>278</v>
      </c>
      <c r="E534" s="161">
        <v>38084</v>
      </c>
      <c r="F534" s="172" t="str">
        <f t="shared" ref="F534:F597" si="27">IF(E534="","-",IF(OR(E534&lt;$E$15,E534&gt;$E$16),"ERROR - date outside of range",IF(MONTH(E534)&gt;=7,YEAR(E534)&amp;"-"&amp;IF(YEAR(E534)=1999,"00",IF(AND(YEAR(E534)&gt;=2000,YEAR(E534)&lt;2009),"0","")&amp;RIGHT(YEAR(E534),2)+1),RIGHT(YEAR(E534),4)-1&amp;"-"&amp;RIGHT(YEAR(E534),2))))</f>
        <v>2003-04</v>
      </c>
      <c r="G534" s="68"/>
      <c r="H534" s="167" t="s">
        <v>279</v>
      </c>
      <c r="I534" s="173">
        <v>150735.53351548137</v>
      </c>
      <c r="J534" s="168">
        <f>IFERROR(MIN('MP Calculations'!$E$30/I534,1),"-")</f>
        <v>0.24630200300931615</v>
      </c>
      <c r="K534" s="12"/>
      <c r="L534" s="159">
        <v>8.8002839999999996</v>
      </c>
      <c r="M534" s="159" t="s">
        <v>280</v>
      </c>
      <c r="N534" s="159">
        <v>350</v>
      </c>
      <c r="O534" s="185">
        <f t="shared" si="19"/>
        <v>3080.0994000000001</v>
      </c>
      <c r="P534" s="215">
        <f t="shared" si="25"/>
        <v>758.63465168779294</v>
      </c>
      <c r="Q534" s="215" cm="1">
        <f t="array" ref="Q534">IF(P534="-",0,P534/(1+'General inputs'!$H$32)^IFERROR(INDEX('MP Calculations'!$C$40:$C$130,MATCH(F534,'MP Calculations'!$D$40:$D$130,0),0),-1))</f>
        <v>1657.7511433928689</v>
      </c>
    </row>
    <row r="535" spans="3:17">
      <c r="C535" s="159"/>
      <c r="D535" s="165" t="s">
        <v>278</v>
      </c>
      <c r="E535" s="161">
        <v>38084</v>
      </c>
      <c r="F535" s="172" t="str">
        <f t="shared" si="27"/>
        <v>2003-04</v>
      </c>
      <c r="G535" s="68"/>
      <c r="H535" s="167" t="s">
        <v>279</v>
      </c>
      <c r="I535" s="173">
        <v>150735.53351548137</v>
      </c>
      <c r="J535" s="168">
        <f>IFERROR(MIN('MP Calculations'!$E$30/I535,1),"-")</f>
        <v>0.24630200300931615</v>
      </c>
      <c r="K535" s="12"/>
      <c r="L535" s="159">
        <v>7.0009079999999999</v>
      </c>
      <c r="M535" s="159" t="s">
        <v>280</v>
      </c>
      <c r="N535" s="159">
        <v>350</v>
      </c>
      <c r="O535" s="185">
        <f t="shared" si="19"/>
        <v>2450.3177999999998</v>
      </c>
      <c r="P535" s="215">
        <f t="shared" ref="P535:P597" si="28">IF(O535="-","-",IF(OR(E535&lt;$E$15,E535&gt;$E$16),0,O535*J535))</f>
        <v>603.51818214938089</v>
      </c>
      <c r="Q535" s="215" cm="1">
        <f t="array" ref="Q535">IF(P535="-",0,P535/(1+'General inputs'!$H$32)^IFERROR(INDEX('MP Calculations'!$C$40:$C$130,MATCH(F535,'MP Calculations'!$D$40:$D$130,0),0),-1))</f>
        <v>1318.7941709367881</v>
      </c>
    </row>
    <row r="536" spans="3:17">
      <c r="C536" s="159"/>
      <c r="D536" s="165" t="s">
        <v>278</v>
      </c>
      <c r="E536" s="161">
        <v>38084</v>
      </c>
      <c r="F536" s="172" t="str">
        <f t="shared" si="27"/>
        <v>2003-04</v>
      </c>
      <c r="G536" s="68"/>
      <c r="H536" s="167" t="s">
        <v>279</v>
      </c>
      <c r="I536" s="173">
        <v>150735.53351548137</v>
      </c>
      <c r="J536" s="168">
        <f>IFERROR(MIN('MP Calculations'!$E$30/I536,1),"-")</f>
        <v>0.24630200300931615</v>
      </c>
      <c r="K536" s="12"/>
      <c r="L536" s="159">
        <v>24.103728</v>
      </c>
      <c r="M536" s="159" t="s">
        <v>280</v>
      </c>
      <c r="N536" s="159">
        <v>350</v>
      </c>
      <c r="O536" s="185">
        <f t="shared" si="19"/>
        <v>8436.3047999999999</v>
      </c>
      <c r="P536" s="215">
        <f t="shared" si="28"/>
        <v>2077.8787702371083</v>
      </c>
      <c r="Q536" s="215" cm="1">
        <f t="array" ref="Q536">IF(P536="-",0,P536/(1+'General inputs'!$H$32)^IFERROR(INDEX('MP Calculations'!$C$40:$C$130,MATCH(F536,'MP Calculations'!$D$40:$D$130,0),0),-1))</f>
        <v>4540.5333114284385</v>
      </c>
    </row>
    <row r="537" spans="3:17">
      <c r="C537" s="159"/>
      <c r="D537" s="165" t="s">
        <v>278</v>
      </c>
      <c r="E537" s="161">
        <v>38084</v>
      </c>
      <c r="F537" s="172" t="str">
        <f t="shared" si="27"/>
        <v>2003-04</v>
      </c>
      <c r="G537" s="68"/>
      <c r="H537" s="167" t="s">
        <v>279</v>
      </c>
      <c r="I537" s="173">
        <v>150735.53351548137</v>
      </c>
      <c r="J537" s="168">
        <f>IFERROR(MIN('MP Calculations'!$E$30/I537,1),"-")</f>
        <v>0.24630200300931615</v>
      </c>
      <c r="K537" s="12"/>
      <c r="L537" s="159">
        <v>57.800075</v>
      </c>
      <c r="M537" s="159" t="s">
        <v>280</v>
      </c>
      <c r="N537" s="159">
        <v>350</v>
      </c>
      <c r="O537" s="185">
        <f t="shared" si="19"/>
        <v>20230.026249999999</v>
      </c>
      <c r="P537" s="215">
        <f t="shared" si="28"/>
        <v>4982.6959863060447</v>
      </c>
      <c r="Q537" s="215" cm="1">
        <f t="array" ref="Q537">IF(P537="-",0,P537/(1+'General inputs'!$H$32)^IFERROR(INDEX('MP Calculations'!$C$40:$C$130,MATCH(F537,'MP Calculations'!$D$40:$D$130,0),0),-1))</f>
        <v>10888.073659832293</v>
      </c>
    </row>
    <row r="538" spans="3:17">
      <c r="C538" s="159"/>
      <c r="D538" s="165" t="s">
        <v>278</v>
      </c>
      <c r="E538" s="161">
        <v>38084</v>
      </c>
      <c r="F538" s="172" t="str">
        <f t="shared" si="27"/>
        <v>2003-04</v>
      </c>
      <c r="G538" s="68"/>
      <c r="H538" s="167" t="s">
        <v>279</v>
      </c>
      <c r="I538" s="173">
        <v>150735.53351548137</v>
      </c>
      <c r="J538" s="168">
        <f>IFERROR(MIN('MP Calculations'!$E$30/I538,1),"-")</f>
        <v>0.24630200300931615</v>
      </c>
      <c r="K538" s="12"/>
      <c r="L538" s="159">
        <v>15.699484999999999</v>
      </c>
      <c r="M538" s="159" t="s">
        <v>280</v>
      </c>
      <c r="N538" s="159">
        <v>350</v>
      </c>
      <c r="O538" s="185">
        <f t="shared" si="19"/>
        <v>5494.8197499999997</v>
      </c>
      <c r="P538" s="215">
        <f t="shared" si="28"/>
        <v>1353.3851106001498</v>
      </c>
      <c r="Q538" s="215" cm="1">
        <f t="array" ref="Q538">IF(P538="-",0,P538/(1+'General inputs'!$H$32)^IFERROR(INDEX('MP Calculations'!$C$40:$C$130,MATCH(F538,'MP Calculations'!$D$40:$D$130,0),0),-1))</f>
        <v>2957.386285423197</v>
      </c>
    </row>
    <row r="539" spans="3:17">
      <c r="C539" s="159"/>
      <c r="D539" s="165" t="s">
        <v>278</v>
      </c>
      <c r="E539" s="161">
        <v>38084</v>
      </c>
      <c r="F539" s="172" t="str">
        <f t="shared" si="27"/>
        <v>2003-04</v>
      </c>
      <c r="G539" s="68"/>
      <c r="H539" s="167" t="s">
        <v>279</v>
      </c>
      <c r="I539" s="173">
        <v>150735.53351548137</v>
      </c>
      <c r="J539" s="168">
        <f>IFERROR(MIN('MP Calculations'!$E$30/I539,1),"-")</f>
        <v>0.24630200300931615</v>
      </c>
      <c r="K539" s="12"/>
      <c r="L539" s="159">
        <v>15.097541</v>
      </c>
      <c r="M539" s="159" t="s">
        <v>280</v>
      </c>
      <c r="N539" s="159">
        <v>350</v>
      </c>
      <c r="O539" s="185">
        <f t="shared" si="19"/>
        <v>5284.1393499999995</v>
      </c>
      <c r="P539" s="215">
        <f t="shared" si="28"/>
        <v>1301.4941060853457</v>
      </c>
      <c r="Q539" s="215" cm="1">
        <f t="array" ref="Q539">IF(P539="-",0,P539/(1+'General inputs'!$H$32)^IFERROR(INDEX('MP Calculations'!$C$40:$C$130,MATCH(F539,'MP Calculations'!$D$40:$D$130,0),0),-1))</f>
        <v>2843.9952455137486</v>
      </c>
    </row>
    <row r="540" spans="3:17">
      <c r="C540" s="159"/>
      <c r="D540" s="165" t="s">
        <v>424</v>
      </c>
      <c r="E540" s="161">
        <v>38107</v>
      </c>
      <c r="F540" s="172" t="str">
        <f t="shared" si="27"/>
        <v>2003-04</v>
      </c>
      <c r="G540" s="68"/>
      <c r="H540" s="167" t="s">
        <v>279</v>
      </c>
      <c r="I540" s="173">
        <v>150735.53351548137</v>
      </c>
      <c r="J540" s="168">
        <f>IFERROR(MIN('MP Calculations'!$E$30/I540,1),"-")</f>
        <v>0.24630200300931615</v>
      </c>
      <c r="K540" s="12"/>
      <c r="L540" s="159">
        <v>1</v>
      </c>
      <c r="M540" s="159" t="s">
        <v>284</v>
      </c>
      <c r="N540" s="159">
        <v>939002.14</v>
      </c>
      <c r="O540" s="185">
        <f t="shared" si="19"/>
        <v>939002.14</v>
      </c>
      <c r="P540" s="215">
        <f t="shared" si="28"/>
        <v>231278.10791203432</v>
      </c>
      <c r="Q540" s="215" cm="1">
        <f t="array" ref="Q540">IF(P540="-",0,P540/(1+'General inputs'!$H$32)^IFERROR(INDEX('MP Calculations'!$C$40:$C$130,MATCH(F540,'MP Calculations'!$D$40:$D$130,0),0),-1))</f>
        <v>505383.64808400365</v>
      </c>
    </row>
    <row r="541" spans="3:17">
      <c r="C541" s="159"/>
      <c r="D541" s="165" t="s">
        <v>282</v>
      </c>
      <c r="E541" s="161">
        <v>38112</v>
      </c>
      <c r="F541" s="172" t="str">
        <f t="shared" si="27"/>
        <v>2003-04</v>
      </c>
      <c r="G541" s="68"/>
      <c r="H541" s="167" t="s">
        <v>279</v>
      </c>
      <c r="I541" s="173">
        <v>150735.53351548137</v>
      </c>
      <c r="J541" s="168">
        <f>IFERROR(MIN('MP Calculations'!$E$30/I541,1),"-")</f>
        <v>0.24630200300931615</v>
      </c>
      <c r="K541" s="12"/>
      <c r="L541" s="159">
        <v>77.252105</v>
      </c>
      <c r="M541" s="159" t="s">
        <v>280</v>
      </c>
      <c r="N541" s="159">
        <v>511</v>
      </c>
      <c r="O541" s="185">
        <f t="shared" si="19"/>
        <v>39475.825655000001</v>
      </c>
      <c r="P541" s="215">
        <f t="shared" si="28"/>
        <v>9722.9749292730503</v>
      </c>
      <c r="Q541" s="215" cm="1">
        <f t="array" ref="Q541">IF(P541="-",0,P541/(1+'General inputs'!$H$32)^IFERROR(INDEX('MP Calculations'!$C$40:$C$130,MATCH(F541,'MP Calculations'!$D$40:$D$130,0),0),-1))</f>
        <v>21246.423123862107</v>
      </c>
    </row>
    <row r="542" spans="3:17">
      <c r="C542" s="159"/>
      <c r="D542" s="165" t="s">
        <v>282</v>
      </c>
      <c r="E542" s="161">
        <v>38112</v>
      </c>
      <c r="F542" s="172" t="str">
        <f t="shared" si="27"/>
        <v>2003-04</v>
      </c>
      <c r="G542" s="68"/>
      <c r="H542" s="167" t="s">
        <v>279</v>
      </c>
      <c r="I542" s="173">
        <v>150735.53351548137</v>
      </c>
      <c r="J542" s="168">
        <f>IFERROR(MIN('MP Calculations'!$E$30/I542,1),"-")</f>
        <v>0.24630200300931615</v>
      </c>
      <c r="K542" s="12"/>
      <c r="L542" s="159">
        <v>102.76271800000001</v>
      </c>
      <c r="M542" s="159" t="s">
        <v>280</v>
      </c>
      <c r="N542" s="159">
        <v>511</v>
      </c>
      <c r="O542" s="185">
        <f t="shared" ref="O542:O597" si="29">IF(N542="","-",L542*N542)</f>
        <v>52511.748898000005</v>
      </c>
      <c r="P542" s="215">
        <f t="shared" si="28"/>
        <v>12933.748935099651</v>
      </c>
      <c r="Q542" s="215" cm="1">
        <f t="array" ref="Q542">IF(P542="-",0,P542/(1+'General inputs'!$H$32)^IFERROR(INDEX('MP Calculations'!$C$40:$C$130,MATCH(F542,'MP Calculations'!$D$40:$D$130,0),0),-1))</f>
        <v>28262.533273185509</v>
      </c>
    </row>
    <row r="543" spans="3:17">
      <c r="C543" s="159"/>
      <c r="D543" s="165" t="s">
        <v>282</v>
      </c>
      <c r="E543" s="161">
        <v>38112</v>
      </c>
      <c r="F543" s="172" t="str">
        <f t="shared" si="27"/>
        <v>2003-04</v>
      </c>
      <c r="G543" s="68"/>
      <c r="H543" s="167" t="s">
        <v>279</v>
      </c>
      <c r="I543" s="173">
        <v>150735.53351548137</v>
      </c>
      <c r="J543" s="168">
        <f>IFERROR(MIN('MP Calculations'!$E$30/I543,1),"-")</f>
        <v>0.24630200300931615</v>
      </c>
      <c r="K543" s="12"/>
      <c r="L543" s="159">
        <v>81.563198</v>
      </c>
      <c r="M543" s="159" t="s">
        <v>280</v>
      </c>
      <c r="N543" s="159">
        <v>511</v>
      </c>
      <c r="O543" s="185">
        <f t="shared" si="29"/>
        <v>41678.794177999996</v>
      </c>
      <c r="P543" s="215">
        <f t="shared" si="28"/>
        <v>10265.570489054424</v>
      </c>
      <c r="Q543" s="215" cm="1">
        <f t="array" ref="Q543">IF(P543="-",0,P543/(1+'General inputs'!$H$32)^IFERROR(INDEX('MP Calculations'!$C$40:$C$130,MATCH(F543,'MP Calculations'!$D$40:$D$130,0),0),-1))</f>
        <v>22432.090569484721</v>
      </c>
    </row>
    <row r="544" spans="3:17">
      <c r="C544" s="159"/>
      <c r="D544" s="165" t="s">
        <v>282</v>
      </c>
      <c r="E544" s="161">
        <v>38112</v>
      </c>
      <c r="F544" s="172" t="str">
        <f t="shared" si="27"/>
        <v>2003-04</v>
      </c>
      <c r="G544" s="68"/>
      <c r="H544" s="167" t="s">
        <v>279</v>
      </c>
      <c r="I544" s="173">
        <v>150735.53351548137</v>
      </c>
      <c r="J544" s="168">
        <f>IFERROR(MIN('MP Calculations'!$E$30/I544,1),"-")</f>
        <v>0.24630200300931615</v>
      </c>
      <c r="K544" s="12"/>
      <c r="L544" s="159">
        <v>44.137411999999998</v>
      </c>
      <c r="M544" s="159" t="s">
        <v>280</v>
      </c>
      <c r="N544" s="159">
        <v>511</v>
      </c>
      <c r="O544" s="185">
        <f t="shared" si="29"/>
        <v>22554.217531999999</v>
      </c>
      <c r="P544" s="215">
        <f t="shared" si="28"/>
        <v>5555.1489544394344</v>
      </c>
      <c r="Q544" s="215" cm="1">
        <f t="array" ref="Q544">IF(P544="-",0,P544/(1+'General inputs'!$H$32)^IFERROR(INDEX('MP Calculations'!$C$40:$C$130,MATCH(F544,'MP Calculations'!$D$40:$D$130,0),0),-1))</f>
        <v>12138.984833413</v>
      </c>
    </row>
    <row r="545" spans="3:17">
      <c r="C545" s="159"/>
      <c r="D545" s="165" t="s">
        <v>282</v>
      </c>
      <c r="E545" s="161">
        <v>38112</v>
      </c>
      <c r="F545" s="172" t="str">
        <f t="shared" si="27"/>
        <v>2003-04</v>
      </c>
      <c r="G545" s="68"/>
      <c r="H545" s="167" t="s">
        <v>279</v>
      </c>
      <c r="I545" s="173">
        <v>150735.53351548137</v>
      </c>
      <c r="J545" s="168">
        <f>IFERROR(MIN('MP Calculations'!$E$30/I545,1),"-")</f>
        <v>0.24630200300931615</v>
      </c>
      <c r="K545" s="12"/>
      <c r="L545" s="159">
        <v>73.569402999999994</v>
      </c>
      <c r="M545" s="159" t="s">
        <v>280</v>
      </c>
      <c r="N545" s="159">
        <v>511</v>
      </c>
      <c r="O545" s="185">
        <f t="shared" si="29"/>
        <v>37593.964932999996</v>
      </c>
      <c r="P545" s="215">
        <f t="shared" si="28"/>
        <v>9259.4688640598906</v>
      </c>
      <c r="Q545" s="215" cm="1">
        <f t="array" ref="Q545">IF(P545="-",0,P545/(1+'General inputs'!$H$32)^IFERROR(INDEX('MP Calculations'!$C$40:$C$130,MATCH(F545,'MP Calculations'!$D$40:$D$130,0),0),-1))</f>
        <v>20233.58023846638</v>
      </c>
    </row>
    <row r="546" spans="3:17">
      <c r="C546" s="159"/>
      <c r="D546" s="165" t="s">
        <v>282</v>
      </c>
      <c r="E546" s="161">
        <v>38112</v>
      </c>
      <c r="F546" s="172" t="str">
        <f t="shared" si="27"/>
        <v>2003-04</v>
      </c>
      <c r="G546" s="68"/>
      <c r="H546" s="167" t="s">
        <v>279</v>
      </c>
      <c r="I546" s="173">
        <v>150735.53351548137</v>
      </c>
      <c r="J546" s="168">
        <f>IFERROR(MIN('MP Calculations'!$E$30/I546,1),"-")</f>
        <v>0.24630200300931615</v>
      </c>
      <c r="K546" s="12"/>
      <c r="L546" s="159">
        <v>78.019058000000001</v>
      </c>
      <c r="M546" s="159" t="s">
        <v>280</v>
      </c>
      <c r="N546" s="159">
        <v>511</v>
      </c>
      <c r="O546" s="185">
        <f t="shared" si="29"/>
        <v>39867.738638000003</v>
      </c>
      <c r="P546" s="215">
        <f t="shared" si="28"/>
        <v>9819.5038819913061</v>
      </c>
      <c r="Q546" s="215" cm="1">
        <f t="array" ref="Q546">IF(P546="-",0,P546/(1+'General inputs'!$H$32)^IFERROR(INDEX('MP Calculations'!$C$40:$C$130,MATCH(F546,'MP Calculations'!$D$40:$D$130,0),0),-1))</f>
        <v>21457.355990404907</v>
      </c>
    </row>
    <row r="547" spans="3:17">
      <c r="C547" s="159"/>
      <c r="D547" s="165" t="s">
        <v>278</v>
      </c>
      <c r="E547" s="161">
        <v>38117</v>
      </c>
      <c r="F547" s="172" t="str">
        <f t="shared" si="27"/>
        <v>2003-04</v>
      </c>
      <c r="G547" s="68"/>
      <c r="H547" s="167" t="s">
        <v>279</v>
      </c>
      <c r="I547" s="173">
        <v>150735.53351548137</v>
      </c>
      <c r="J547" s="168">
        <f>IFERROR(MIN('MP Calculations'!$E$30/I547,1),"-")</f>
        <v>0.24630200300931615</v>
      </c>
      <c r="K547" s="12"/>
      <c r="L547" s="159">
        <v>66.168537999999998</v>
      </c>
      <c r="M547" s="159" t="s">
        <v>280</v>
      </c>
      <c r="N547" s="159">
        <v>350</v>
      </c>
      <c r="O547" s="185">
        <f t="shared" si="29"/>
        <v>23158.988300000001</v>
      </c>
      <c r="P547" s="215">
        <f t="shared" si="28"/>
        <v>5704.1052059593176</v>
      </c>
      <c r="Q547" s="215" cm="1">
        <f t="array" ref="Q547">IF(P547="-",0,P547/(1+'General inputs'!$H$32)^IFERROR(INDEX('MP Calculations'!$C$40:$C$130,MATCH(F547,'MP Calculations'!$D$40:$D$130,0),0),-1))</f>
        <v>12464.480637912879</v>
      </c>
    </row>
    <row r="548" spans="3:17">
      <c r="C548" s="159"/>
      <c r="D548" s="165" t="s">
        <v>278</v>
      </c>
      <c r="E548" s="161">
        <v>38117</v>
      </c>
      <c r="F548" s="172" t="str">
        <f t="shared" si="27"/>
        <v>2003-04</v>
      </c>
      <c r="G548" s="68"/>
      <c r="H548" s="167" t="s">
        <v>279</v>
      </c>
      <c r="I548" s="173">
        <v>150735.53351548137</v>
      </c>
      <c r="J548" s="168">
        <f>IFERROR(MIN('MP Calculations'!$E$30/I548,1),"-")</f>
        <v>0.24630200300931615</v>
      </c>
      <c r="K548" s="12"/>
      <c r="L548" s="159">
        <v>15.314517</v>
      </c>
      <c r="M548" s="159" t="s">
        <v>280</v>
      </c>
      <c r="N548" s="159">
        <v>350</v>
      </c>
      <c r="O548" s="185">
        <f t="shared" si="29"/>
        <v>5360.0809500000005</v>
      </c>
      <c r="P548" s="215">
        <f t="shared" si="28"/>
        <v>1320.1986742770782</v>
      </c>
      <c r="Q548" s="215" cm="1">
        <f t="array" ref="Q548">IF(P548="-",0,P548/(1+'General inputs'!$H$32)^IFERROR(INDEX('MP Calculations'!$C$40:$C$130,MATCH(F548,'MP Calculations'!$D$40:$D$130,0),0),-1))</f>
        <v>2884.8680414472451</v>
      </c>
    </row>
    <row r="549" spans="3:17">
      <c r="C549" s="159"/>
      <c r="D549" s="165" t="s">
        <v>278</v>
      </c>
      <c r="E549" s="161">
        <v>38117</v>
      </c>
      <c r="F549" s="172" t="str">
        <f t="shared" si="27"/>
        <v>2003-04</v>
      </c>
      <c r="G549" s="68"/>
      <c r="H549" s="167" t="s">
        <v>279</v>
      </c>
      <c r="I549" s="173">
        <v>150735.53351548137</v>
      </c>
      <c r="J549" s="168">
        <f>IFERROR(MIN('MP Calculations'!$E$30/I549,1),"-")</f>
        <v>0.24630200300931615</v>
      </c>
      <c r="K549" s="12"/>
      <c r="L549" s="159">
        <v>37.924205999999998</v>
      </c>
      <c r="M549" s="159" t="s">
        <v>280</v>
      </c>
      <c r="N549" s="159">
        <v>350</v>
      </c>
      <c r="O549" s="185">
        <f t="shared" si="29"/>
        <v>13273.472099999999</v>
      </c>
      <c r="P549" s="215">
        <f t="shared" si="28"/>
        <v>3269.2827651182738</v>
      </c>
      <c r="Q549" s="215" cm="1">
        <f t="array" ref="Q549">IF(P549="-",0,P549/(1+'General inputs'!$H$32)^IFERROR(INDEX('MP Calculations'!$C$40:$C$130,MATCH(F549,'MP Calculations'!$D$40:$D$130,0),0),-1))</f>
        <v>7143.9621560811784</v>
      </c>
    </row>
    <row r="550" spans="3:17">
      <c r="C550" s="159"/>
      <c r="D550" s="165" t="s">
        <v>278</v>
      </c>
      <c r="E550" s="161">
        <v>38117</v>
      </c>
      <c r="F550" s="172" t="str">
        <f t="shared" si="27"/>
        <v>2003-04</v>
      </c>
      <c r="G550" s="68"/>
      <c r="H550" s="167" t="s">
        <v>279</v>
      </c>
      <c r="I550" s="173">
        <v>150735.53351548137</v>
      </c>
      <c r="J550" s="168">
        <f>IFERROR(MIN('MP Calculations'!$E$30/I550,1),"-")</f>
        <v>0.24630200300931615</v>
      </c>
      <c r="K550" s="12"/>
      <c r="L550" s="159">
        <v>0.31835200000000002</v>
      </c>
      <c r="M550" s="159" t="s">
        <v>280</v>
      </c>
      <c r="N550" s="159">
        <v>350</v>
      </c>
      <c r="O550" s="185">
        <f t="shared" si="29"/>
        <v>111.42320000000001</v>
      </c>
      <c r="P550" s="215">
        <f t="shared" si="28"/>
        <v>27.443757341707638</v>
      </c>
      <c r="Q550" s="215" cm="1">
        <f t="array" ref="Q550">IF(P550="-",0,P550/(1+'General inputs'!$H$32)^IFERROR(INDEX('MP Calculations'!$C$40:$C$130,MATCH(F550,'MP Calculations'!$D$40:$D$130,0),0),-1))</f>
        <v>59.969472803537549</v>
      </c>
    </row>
    <row r="551" spans="3:17">
      <c r="C551" s="159"/>
      <c r="D551" s="165" t="s">
        <v>278</v>
      </c>
      <c r="E551" s="161">
        <v>38117</v>
      </c>
      <c r="F551" s="172" t="str">
        <f t="shared" si="27"/>
        <v>2003-04</v>
      </c>
      <c r="G551" s="68"/>
      <c r="H551" s="167" t="s">
        <v>279</v>
      </c>
      <c r="I551" s="173">
        <v>150735.53351548137</v>
      </c>
      <c r="J551" s="168">
        <f>IFERROR(MIN('MP Calculations'!$E$30/I551,1),"-")</f>
        <v>0.24630200300931615</v>
      </c>
      <c r="K551" s="12"/>
      <c r="L551" s="159">
        <v>15.672783000000001</v>
      </c>
      <c r="M551" s="159" t="s">
        <v>280</v>
      </c>
      <c r="N551" s="159">
        <v>350</v>
      </c>
      <c r="O551" s="185">
        <f t="shared" si="29"/>
        <v>5485.4740500000007</v>
      </c>
      <c r="P551" s="215">
        <f t="shared" si="28"/>
        <v>1351.0832459706257</v>
      </c>
      <c r="Q551" s="215" cm="1">
        <f t="array" ref="Q551">IF(P551="-",0,P551/(1+'General inputs'!$H$32)^IFERROR(INDEX('MP Calculations'!$C$40:$C$130,MATCH(F551,'MP Calculations'!$D$40:$D$130,0),0),-1))</f>
        <v>2952.3563033191108</v>
      </c>
    </row>
    <row r="552" spans="3:17">
      <c r="C552" s="159"/>
      <c r="D552" s="165" t="s">
        <v>278</v>
      </c>
      <c r="E552" s="161">
        <v>38117</v>
      </c>
      <c r="F552" s="172" t="str">
        <f t="shared" si="27"/>
        <v>2003-04</v>
      </c>
      <c r="G552" s="68"/>
      <c r="H552" s="167" t="s">
        <v>279</v>
      </c>
      <c r="I552" s="173">
        <v>150735.53351548137</v>
      </c>
      <c r="J552" s="168">
        <f>IFERROR(MIN('MP Calculations'!$E$30/I552,1),"-")</f>
        <v>0.24630200300931615</v>
      </c>
      <c r="K552" s="12"/>
      <c r="L552" s="159">
        <v>0.31489200000000001</v>
      </c>
      <c r="M552" s="159" t="s">
        <v>280</v>
      </c>
      <c r="N552" s="159">
        <v>350</v>
      </c>
      <c r="O552" s="185">
        <f t="shared" si="29"/>
        <v>110.2122</v>
      </c>
      <c r="P552" s="215">
        <f t="shared" si="28"/>
        <v>27.145485616063354</v>
      </c>
      <c r="Q552" s="215" cm="1">
        <f t="array" ref="Q552">IF(P552="-",0,P552/(1+'General inputs'!$H$32)^IFERROR(INDEX('MP Calculations'!$C$40:$C$130,MATCH(F552,'MP Calculations'!$D$40:$D$130,0),0),-1))</f>
        <v>59.317696229492967</v>
      </c>
    </row>
    <row r="553" spans="3:17">
      <c r="C553" s="159"/>
      <c r="D553" s="165" t="s">
        <v>278</v>
      </c>
      <c r="E553" s="161">
        <v>38117</v>
      </c>
      <c r="F553" s="172" t="str">
        <f t="shared" si="27"/>
        <v>2003-04</v>
      </c>
      <c r="G553" s="68"/>
      <c r="H553" s="167" t="s">
        <v>279</v>
      </c>
      <c r="I553" s="173">
        <v>150735.53351548137</v>
      </c>
      <c r="J553" s="168">
        <f>IFERROR(MIN('MP Calculations'!$E$30/I553,1),"-")</f>
        <v>0.24630200300931615</v>
      </c>
      <c r="K553" s="12"/>
      <c r="L553" s="159">
        <v>27.254579</v>
      </c>
      <c r="M553" s="159" t="s">
        <v>280</v>
      </c>
      <c r="N553" s="159">
        <v>350</v>
      </c>
      <c r="O553" s="185">
        <f t="shared" si="29"/>
        <v>9539.1026500000007</v>
      </c>
      <c r="P553" s="215">
        <f t="shared" si="28"/>
        <v>2349.5000896064757</v>
      </c>
      <c r="Q553" s="215" cm="1">
        <f t="array" ref="Q553">IF(P553="-",0,P553/(1+'General inputs'!$H$32)^IFERROR(INDEX('MP Calculations'!$C$40:$C$130,MATCH(F553,'MP Calculations'!$D$40:$D$130,0),0),-1))</f>
        <v>5134.0740253315998</v>
      </c>
    </row>
    <row r="554" spans="3:17">
      <c r="C554" s="159"/>
      <c r="D554" s="165" t="s">
        <v>278</v>
      </c>
      <c r="E554" s="161">
        <v>38117</v>
      </c>
      <c r="F554" s="172" t="str">
        <f t="shared" si="27"/>
        <v>2003-04</v>
      </c>
      <c r="G554" s="68"/>
      <c r="H554" s="167" t="s">
        <v>279</v>
      </c>
      <c r="I554" s="173">
        <v>150735.53351548137</v>
      </c>
      <c r="J554" s="168">
        <f>IFERROR(MIN('MP Calculations'!$E$30/I554,1),"-")</f>
        <v>0.24630200300931615</v>
      </c>
      <c r="K554" s="12"/>
      <c r="L554" s="159">
        <v>1.3044230000000001</v>
      </c>
      <c r="M554" s="159" t="s">
        <v>280</v>
      </c>
      <c r="N554" s="159">
        <v>350</v>
      </c>
      <c r="O554" s="185">
        <f t="shared" si="29"/>
        <v>456.54805000000005</v>
      </c>
      <c r="P554" s="215">
        <f t="shared" si="28"/>
        <v>112.44869918499744</v>
      </c>
      <c r="Q554" s="215" cm="1">
        <f t="array" ref="Q554">IF(P554="-",0,P554/(1+'General inputs'!$H$32)^IFERROR(INDEX('MP Calculations'!$C$40:$C$130,MATCH(F554,'MP Calculations'!$D$40:$D$130,0),0),-1))</f>
        <v>245.72033353900358</v>
      </c>
    </row>
    <row r="555" spans="3:17">
      <c r="C555" s="159"/>
      <c r="D555" s="165" t="s">
        <v>282</v>
      </c>
      <c r="E555" s="161">
        <v>38127</v>
      </c>
      <c r="F555" s="172" t="str">
        <f t="shared" si="27"/>
        <v>2003-04</v>
      </c>
      <c r="G555" s="68"/>
      <c r="H555" s="167" t="s">
        <v>279</v>
      </c>
      <c r="I555" s="173">
        <v>150735.53351548137</v>
      </c>
      <c r="J555" s="168">
        <f>IFERROR(MIN('MP Calculations'!$E$30/I555,1),"-")</f>
        <v>0.24630200300931615</v>
      </c>
      <c r="K555" s="12"/>
      <c r="L555" s="159">
        <v>11.999536000000001</v>
      </c>
      <c r="M555" s="159" t="s">
        <v>280</v>
      </c>
      <c r="N555" s="159">
        <v>511</v>
      </c>
      <c r="O555" s="185">
        <f t="shared" si="29"/>
        <v>6131.7628960000002</v>
      </c>
      <c r="P555" s="215">
        <f t="shared" si="28"/>
        <v>1510.2654832630051</v>
      </c>
      <c r="Q555" s="215" cm="1">
        <f t="array" ref="Q555">IF(P555="-",0,P555/(1+'General inputs'!$H$32)^IFERROR(INDEX('MP Calculations'!$C$40:$C$130,MATCH(F555,'MP Calculations'!$D$40:$D$130,0),0),-1))</f>
        <v>3300.1976987684125</v>
      </c>
    </row>
    <row r="556" spans="3:17">
      <c r="C556" s="159"/>
      <c r="D556" s="165" t="s">
        <v>278</v>
      </c>
      <c r="E556" s="161">
        <v>38163</v>
      </c>
      <c r="F556" s="172" t="str">
        <f t="shared" si="27"/>
        <v>2003-04</v>
      </c>
      <c r="G556" s="68"/>
      <c r="H556" s="167" t="s">
        <v>279</v>
      </c>
      <c r="I556" s="173">
        <v>150735.53351548137</v>
      </c>
      <c r="J556" s="168">
        <f>IFERROR(MIN('MP Calculations'!$E$30/I556,1),"-")</f>
        <v>0.24630200300931615</v>
      </c>
      <c r="K556" s="12"/>
      <c r="L556" s="159">
        <v>2.4982069999999998</v>
      </c>
      <c r="M556" s="159" t="s">
        <v>280</v>
      </c>
      <c r="N556" s="159">
        <v>350</v>
      </c>
      <c r="O556" s="185">
        <f t="shared" si="29"/>
        <v>874.37244999999996</v>
      </c>
      <c r="P556" s="215">
        <f t="shared" si="28"/>
        <v>215.35968581116313</v>
      </c>
      <c r="Q556" s="215" cm="1">
        <f t="array" ref="Q556">IF(P556="-",0,P556/(1+'General inputs'!$H$32)^IFERROR(INDEX('MP Calculations'!$C$40:$C$130,MATCH(F556,'MP Calculations'!$D$40:$D$130,0),0),-1))</f>
        <v>470.59907506190353</v>
      </c>
    </row>
    <row r="557" spans="3:17">
      <c r="C557" s="159"/>
      <c r="D557" s="165" t="s">
        <v>426</v>
      </c>
      <c r="E557" s="161">
        <v>38169</v>
      </c>
      <c r="F557" s="172" t="str">
        <f t="shared" si="27"/>
        <v>2004-05</v>
      </c>
      <c r="G557" s="68"/>
      <c r="H557" s="167" t="s">
        <v>279</v>
      </c>
      <c r="I557" s="173">
        <v>150735.53351548137</v>
      </c>
      <c r="J557" s="168">
        <f>IFERROR(MIN('MP Calculations'!$E$30/I557,1),"-")</f>
        <v>0.24630200300931615</v>
      </c>
      <c r="K557" s="12"/>
      <c r="L557" s="159">
        <v>1</v>
      </c>
      <c r="M557" s="159" t="s">
        <v>284</v>
      </c>
      <c r="N557" s="159">
        <v>1209.3</v>
      </c>
      <c r="O557" s="185">
        <f t="shared" si="29"/>
        <v>1209.3</v>
      </c>
      <c r="P557" s="215">
        <f t="shared" si="28"/>
        <v>297.85301223916599</v>
      </c>
      <c r="Q557" s="215" cm="1">
        <f t="array" ref="Q557">IF(P557="-",0,P557/(1+'General inputs'!$H$32)^IFERROR(INDEX('MP Calculations'!$C$40:$C$130,MATCH(F557,'MP Calculations'!$D$40:$D$130,0),0),-1))</f>
        <v>624.62726589128579</v>
      </c>
    </row>
    <row r="558" spans="3:17">
      <c r="C558" s="159"/>
      <c r="D558" s="165" t="s">
        <v>425</v>
      </c>
      <c r="E558" s="161">
        <v>38169</v>
      </c>
      <c r="F558" s="172" t="str">
        <f t="shared" si="27"/>
        <v>2004-05</v>
      </c>
      <c r="G558" s="68"/>
      <c r="H558" s="167" t="s">
        <v>279</v>
      </c>
      <c r="I558" s="173">
        <v>150735.53351548137</v>
      </c>
      <c r="J558" s="168">
        <f>IFERROR(MIN('MP Calculations'!$E$30/I558,1),"-")</f>
        <v>0.24630200300931615</v>
      </c>
      <c r="K558" s="12"/>
      <c r="L558" s="159">
        <v>1</v>
      </c>
      <c r="M558" s="159" t="s">
        <v>284</v>
      </c>
      <c r="N558" s="159">
        <v>976.04</v>
      </c>
      <c r="O558" s="185">
        <f t="shared" si="29"/>
        <v>976.04</v>
      </c>
      <c r="P558" s="215">
        <f t="shared" si="28"/>
        <v>240.40060701721293</v>
      </c>
      <c r="Q558" s="215" cm="1">
        <f t="array" ref="Q558">IF(P558="-",0,P558/(1+'General inputs'!$H$32)^IFERROR(INDEX('MP Calculations'!$C$40:$C$130,MATCH(F558,'MP Calculations'!$D$40:$D$130,0),0),-1))</f>
        <v>504.1438820809812</v>
      </c>
    </row>
    <row r="559" spans="3:17">
      <c r="C559" s="159"/>
      <c r="D559" s="165" t="s">
        <v>278</v>
      </c>
      <c r="E559" s="161">
        <v>38184</v>
      </c>
      <c r="F559" s="172" t="str">
        <f t="shared" si="27"/>
        <v>2004-05</v>
      </c>
      <c r="G559" s="68"/>
      <c r="H559" s="167" t="s">
        <v>279</v>
      </c>
      <c r="I559" s="173">
        <v>150735.53351548137</v>
      </c>
      <c r="J559" s="168">
        <f>IFERROR(MIN('MP Calculations'!$E$30/I559,1),"-")</f>
        <v>0.24630200300931615</v>
      </c>
      <c r="K559" s="12"/>
      <c r="L559" s="159">
        <v>49.863123000000002</v>
      </c>
      <c r="M559" s="159" t="s">
        <v>280</v>
      </c>
      <c r="N559" s="159">
        <v>350</v>
      </c>
      <c r="O559" s="185">
        <f t="shared" si="29"/>
        <v>17452.093049999999</v>
      </c>
      <c r="P559" s="215">
        <f t="shared" si="28"/>
        <v>4298.4854749199658</v>
      </c>
      <c r="Q559" s="215" cm="1">
        <f t="array" ref="Q559">IF(P559="-",0,P559/(1+'General inputs'!$H$32)^IFERROR(INDEX('MP Calculations'!$C$40:$C$130,MATCH(F559,'MP Calculations'!$D$40:$D$130,0),0),-1))</f>
        <v>9014.3497609375772</v>
      </c>
    </row>
    <row r="560" spans="3:17">
      <c r="C560" s="159"/>
      <c r="D560" s="165" t="s">
        <v>278</v>
      </c>
      <c r="E560" s="161">
        <v>38184</v>
      </c>
      <c r="F560" s="172" t="str">
        <f t="shared" si="27"/>
        <v>2004-05</v>
      </c>
      <c r="G560" s="68"/>
      <c r="H560" s="167" t="s">
        <v>279</v>
      </c>
      <c r="I560" s="173">
        <v>150735.53351548137</v>
      </c>
      <c r="J560" s="168">
        <f>IFERROR(MIN('MP Calculations'!$E$30/I560,1),"-")</f>
        <v>0.24630200300931615</v>
      </c>
      <c r="K560" s="12"/>
      <c r="L560" s="159">
        <v>25.573129000000002</v>
      </c>
      <c r="M560" s="159" t="s">
        <v>280</v>
      </c>
      <c r="N560" s="159">
        <v>350</v>
      </c>
      <c r="O560" s="185">
        <f t="shared" si="29"/>
        <v>8950.595150000001</v>
      </c>
      <c r="P560" s="215">
        <f t="shared" si="28"/>
        <v>2204.5495135704709</v>
      </c>
      <c r="Q560" s="215" cm="1">
        <f t="array" ref="Q560">IF(P560="-",0,P560/(1+'General inputs'!$H$32)^IFERROR(INDEX('MP Calculations'!$C$40:$C$130,MATCH(F560,'MP Calculations'!$D$40:$D$130,0),0),-1))</f>
        <v>4623.1586675302278</v>
      </c>
    </row>
    <row r="561" spans="3:17">
      <c r="C561" s="159"/>
      <c r="D561" s="165" t="s">
        <v>278</v>
      </c>
      <c r="E561" s="161">
        <v>38184</v>
      </c>
      <c r="F561" s="172" t="str">
        <f t="shared" si="27"/>
        <v>2004-05</v>
      </c>
      <c r="G561" s="68"/>
      <c r="H561" s="167" t="s">
        <v>279</v>
      </c>
      <c r="I561" s="173">
        <v>150735.53351548137</v>
      </c>
      <c r="J561" s="168">
        <f>IFERROR(MIN('MP Calculations'!$E$30/I561,1),"-")</f>
        <v>0.24630200300931615</v>
      </c>
      <c r="K561" s="12"/>
      <c r="L561" s="159">
        <v>31.216647999999999</v>
      </c>
      <c r="M561" s="159" t="s">
        <v>280</v>
      </c>
      <c r="N561" s="159">
        <v>350</v>
      </c>
      <c r="O561" s="185">
        <f t="shared" si="29"/>
        <v>10925.826799999999</v>
      </c>
      <c r="P561" s="215">
        <f t="shared" si="28"/>
        <v>2691.0530253728666</v>
      </c>
      <c r="Q561" s="215" cm="1">
        <f t="array" ref="Q561">IF(P561="-",0,P561/(1+'General inputs'!$H$32)^IFERROR(INDEX('MP Calculations'!$C$40:$C$130,MATCH(F561,'MP Calculations'!$D$40:$D$130,0),0),-1))</f>
        <v>5643.4047148645786</v>
      </c>
    </row>
    <row r="562" spans="3:17">
      <c r="C562" s="159"/>
      <c r="D562" s="165" t="s">
        <v>278</v>
      </c>
      <c r="E562" s="161">
        <v>38184</v>
      </c>
      <c r="F562" s="172" t="str">
        <f t="shared" si="27"/>
        <v>2004-05</v>
      </c>
      <c r="G562" s="68"/>
      <c r="H562" s="167" t="s">
        <v>279</v>
      </c>
      <c r="I562" s="173">
        <v>150735.53351548137</v>
      </c>
      <c r="J562" s="168">
        <f>IFERROR(MIN('MP Calculations'!$E$30/I562,1),"-")</f>
        <v>0.24630200300931615</v>
      </c>
      <c r="K562" s="12"/>
      <c r="L562" s="159">
        <v>20.750807999999999</v>
      </c>
      <c r="M562" s="159" t="s">
        <v>280</v>
      </c>
      <c r="N562" s="159">
        <v>350</v>
      </c>
      <c r="O562" s="185">
        <f t="shared" si="29"/>
        <v>7262.7828</v>
      </c>
      <c r="P562" s="215">
        <f t="shared" si="28"/>
        <v>1788.8379510616096</v>
      </c>
      <c r="Q562" s="215" cm="1">
        <f t="array" ref="Q562">IF(P562="-",0,P562/(1+'General inputs'!$H$32)^IFERROR(INDEX('MP Calculations'!$C$40:$C$130,MATCH(F562,'MP Calculations'!$D$40:$D$130,0),0),-1))</f>
        <v>3751.3703490666148</v>
      </c>
    </row>
    <row r="563" spans="3:17">
      <c r="C563" s="159"/>
      <c r="D563" s="165" t="s">
        <v>282</v>
      </c>
      <c r="E563" s="161">
        <v>38184</v>
      </c>
      <c r="F563" s="172" t="str">
        <f t="shared" si="27"/>
        <v>2004-05</v>
      </c>
      <c r="G563" s="68"/>
      <c r="H563" s="167" t="s">
        <v>279</v>
      </c>
      <c r="I563" s="173">
        <v>150735.53351548137</v>
      </c>
      <c r="J563" s="168">
        <f>IFERROR(MIN('MP Calculations'!$E$30/I563,1),"-")</f>
        <v>0.24630200300931615</v>
      </c>
      <c r="K563" s="12"/>
      <c r="L563" s="159">
        <v>24.589493000000001</v>
      </c>
      <c r="M563" s="159" t="s">
        <v>280</v>
      </c>
      <c r="N563" s="159">
        <v>511</v>
      </c>
      <c r="O563" s="185">
        <f t="shared" si="29"/>
        <v>12565.230923000001</v>
      </c>
      <c r="P563" s="215">
        <f t="shared" si="28"/>
        <v>3094.8415446094987</v>
      </c>
      <c r="Q563" s="215" cm="1">
        <f t="array" ref="Q563">IF(P563="-",0,P563/(1+'General inputs'!$H$32)^IFERROR(INDEX('MP Calculations'!$C$40:$C$130,MATCH(F563,'MP Calculations'!$D$40:$D$130,0),0),-1))</f>
        <v>6490.1892307335884</v>
      </c>
    </row>
    <row r="564" spans="3:17">
      <c r="C564" s="159"/>
      <c r="D564" s="165" t="s">
        <v>282</v>
      </c>
      <c r="E564" s="161">
        <v>38184</v>
      </c>
      <c r="F564" s="172" t="str">
        <f t="shared" si="27"/>
        <v>2004-05</v>
      </c>
      <c r="G564" s="68"/>
      <c r="H564" s="167" t="s">
        <v>279</v>
      </c>
      <c r="I564" s="173">
        <v>150735.53351548137</v>
      </c>
      <c r="J564" s="168">
        <f>IFERROR(MIN('MP Calculations'!$E$30/I564,1),"-")</f>
        <v>0.24630200300931615</v>
      </c>
      <c r="K564" s="12"/>
      <c r="L564" s="159">
        <v>23.983277000000001</v>
      </c>
      <c r="M564" s="159" t="s">
        <v>280</v>
      </c>
      <c r="N564" s="159">
        <v>511</v>
      </c>
      <c r="O564" s="185">
        <f t="shared" si="29"/>
        <v>12255.454547000001</v>
      </c>
      <c r="P564" s="215">
        <f t="shared" si="28"/>
        <v>3018.5430027157317</v>
      </c>
      <c r="Q564" s="215" cm="1">
        <f t="array" ref="Q564">IF(P564="-",0,P564/(1+'General inputs'!$H$32)^IFERROR(INDEX('MP Calculations'!$C$40:$C$130,MATCH(F564,'MP Calculations'!$D$40:$D$130,0),0),-1))</f>
        <v>6330.1836318097558</v>
      </c>
    </row>
    <row r="565" spans="3:17">
      <c r="C565" s="159"/>
      <c r="D565" s="165" t="s">
        <v>282</v>
      </c>
      <c r="E565" s="161">
        <v>38184</v>
      </c>
      <c r="F565" s="172" t="str">
        <f t="shared" si="27"/>
        <v>2004-05</v>
      </c>
      <c r="G565" s="68"/>
      <c r="H565" s="167" t="s">
        <v>279</v>
      </c>
      <c r="I565" s="173">
        <v>150735.53351548137</v>
      </c>
      <c r="J565" s="168">
        <f>IFERROR(MIN('MP Calculations'!$E$30/I565,1),"-")</f>
        <v>0.24630200300931615</v>
      </c>
      <c r="K565" s="12"/>
      <c r="L565" s="159">
        <v>56.664912000000001</v>
      </c>
      <c r="M565" s="159" t="s">
        <v>280</v>
      </c>
      <c r="N565" s="159">
        <v>511</v>
      </c>
      <c r="O565" s="185">
        <f t="shared" si="29"/>
        <v>28955.770032</v>
      </c>
      <c r="P565" s="215">
        <f t="shared" si="28"/>
        <v>7131.8641575587308</v>
      </c>
      <c r="Q565" s="215" cm="1">
        <f t="array" ref="Q565">IF(P565="-",0,P565/(1+'General inputs'!$H$32)^IFERROR(INDEX('MP Calculations'!$C$40:$C$130,MATCH(F565,'MP Calculations'!$D$40:$D$130,0),0),-1))</f>
        <v>14956.225474956578</v>
      </c>
    </row>
    <row r="566" spans="3:17">
      <c r="C566" s="159"/>
      <c r="D566" s="165" t="s">
        <v>278</v>
      </c>
      <c r="E566" s="161">
        <v>38184</v>
      </c>
      <c r="F566" s="172" t="str">
        <f t="shared" si="27"/>
        <v>2004-05</v>
      </c>
      <c r="G566" s="68"/>
      <c r="H566" s="167" t="s">
        <v>279</v>
      </c>
      <c r="I566" s="173">
        <v>150735.53351548137</v>
      </c>
      <c r="J566" s="168">
        <f>IFERROR(MIN('MP Calculations'!$E$30/I566,1),"-")</f>
        <v>0.24630200300931615</v>
      </c>
      <c r="K566" s="12"/>
      <c r="L566" s="159">
        <v>43.923820999999997</v>
      </c>
      <c r="M566" s="159" t="s">
        <v>280</v>
      </c>
      <c r="N566" s="159">
        <v>350</v>
      </c>
      <c r="O566" s="185">
        <f t="shared" si="29"/>
        <v>15373.337349999998</v>
      </c>
      <c r="P566" s="215">
        <f t="shared" si="28"/>
        <v>3786.4837822429317</v>
      </c>
      <c r="Q566" s="215" cm="1">
        <f t="array" ref="Q566">IF(P566="-",0,P566/(1+'General inputs'!$H$32)^IFERROR(INDEX('MP Calculations'!$C$40:$C$130,MATCH(F566,'MP Calculations'!$D$40:$D$130,0),0),-1))</f>
        <v>7940.6315029809666</v>
      </c>
    </row>
    <row r="567" spans="3:17">
      <c r="C567" s="159"/>
      <c r="D567" s="165" t="s">
        <v>278</v>
      </c>
      <c r="E567" s="161">
        <v>38184</v>
      </c>
      <c r="F567" s="172" t="str">
        <f t="shared" si="27"/>
        <v>2004-05</v>
      </c>
      <c r="G567" s="68"/>
      <c r="H567" s="167" t="s">
        <v>279</v>
      </c>
      <c r="I567" s="173">
        <v>150735.53351548137</v>
      </c>
      <c r="J567" s="168">
        <f>IFERROR(MIN('MP Calculations'!$E$30/I567,1),"-")</f>
        <v>0.24630200300931615</v>
      </c>
      <c r="K567" s="12"/>
      <c r="L567" s="159">
        <v>28.480841999999999</v>
      </c>
      <c r="M567" s="159" t="s">
        <v>280</v>
      </c>
      <c r="N567" s="159">
        <v>350</v>
      </c>
      <c r="O567" s="185">
        <f t="shared" si="29"/>
        <v>9968.2947000000004</v>
      </c>
      <c r="P567" s="215">
        <f t="shared" si="28"/>
        <v>2455.2109511971503</v>
      </c>
      <c r="Q567" s="215" cm="1">
        <f t="array" ref="Q567">IF(P567="-",0,P567/(1+'General inputs'!$H$32)^IFERROR(INDEX('MP Calculations'!$C$40:$C$130,MATCH(F567,'MP Calculations'!$D$40:$D$130,0),0),-1))</f>
        <v>5148.8205276272183</v>
      </c>
    </row>
    <row r="568" spans="3:17">
      <c r="C568" s="159"/>
      <c r="D568" s="165" t="s">
        <v>278</v>
      </c>
      <c r="E568" s="161">
        <v>38184</v>
      </c>
      <c r="F568" s="172" t="str">
        <f t="shared" si="27"/>
        <v>2004-05</v>
      </c>
      <c r="G568" s="68"/>
      <c r="H568" s="167" t="s">
        <v>279</v>
      </c>
      <c r="I568" s="173">
        <v>150735.53351548137</v>
      </c>
      <c r="J568" s="168">
        <f>IFERROR(MIN('MP Calculations'!$E$30/I568,1),"-")</f>
        <v>0.24630200300931615</v>
      </c>
      <c r="K568" s="12"/>
      <c r="L568" s="159">
        <v>24.727374000000001</v>
      </c>
      <c r="M568" s="159" t="s">
        <v>280</v>
      </c>
      <c r="N568" s="159">
        <v>350</v>
      </c>
      <c r="O568" s="185">
        <f t="shared" si="29"/>
        <v>8654.5809000000008</v>
      </c>
      <c r="P568" s="215">
        <f t="shared" si="28"/>
        <v>2131.6406108761703</v>
      </c>
      <c r="Q568" s="215" cm="1">
        <f t="array" ref="Q568">IF(P568="-",0,P568/(1+'General inputs'!$H$32)^IFERROR(INDEX('MP Calculations'!$C$40:$C$130,MATCH(F568,'MP Calculations'!$D$40:$D$130,0),0),-1))</f>
        <v>4470.2614777159879</v>
      </c>
    </row>
    <row r="569" spans="3:17">
      <c r="C569" s="159"/>
      <c r="D569" s="165" t="s">
        <v>278</v>
      </c>
      <c r="E569" s="161">
        <v>38185</v>
      </c>
      <c r="F569" s="172" t="str">
        <f t="shared" si="27"/>
        <v>2004-05</v>
      </c>
      <c r="G569" s="68"/>
      <c r="H569" s="167" t="s">
        <v>279</v>
      </c>
      <c r="I569" s="173">
        <v>150735.53351548137</v>
      </c>
      <c r="J569" s="168">
        <f>IFERROR(MIN('MP Calculations'!$E$30/I569,1),"-")</f>
        <v>0.24630200300931615</v>
      </c>
      <c r="K569" s="12"/>
      <c r="L569" s="159">
        <v>48.545558</v>
      </c>
      <c r="M569" s="159" t="s">
        <v>280</v>
      </c>
      <c r="N569" s="159">
        <v>350</v>
      </c>
      <c r="O569" s="185">
        <f t="shared" si="29"/>
        <v>16990.945299999999</v>
      </c>
      <c r="P569" s="215">
        <f t="shared" si="28"/>
        <v>4184.9038604117259</v>
      </c>
      <c r="Q569" s="215" cm="1">
        <f t="array" ref="Q569">IF(P569="-",0,P569/(1+'General inputs'!$H$32)^IFERROR(INDEX('MP Calculations'!$C$40:$C$130,MATCH(F569,'MP Calculations'!$D$40:$D$130,0),0),-1))</f>
        <v>8776.1578662427783</v>
      </c>
    </row>
    <row r="570" spans="3:17">
      <c r="C570" s="159"/>
      <c r="D570" s="165" t="s">
        <v>278</v>
      </c>
      <c r="E570" s="161">
        <v>38185</v>
      </c>
      <c r="F570" s="172" t="str">
        <f t="shared" si="27"/>
        <v>2004-05</v>
      </c>
      <c r="G570" s="68"/>
      <c r="H570" s="167" t="s">
        <v>279</v>
      </c>
      <c r="I570" s="173">
        <v>150735.53351548137</v>
      </c>
      <c r="J570" s="168">
        <f>IFERROR(MIN('MP Calculations'!$E$30/I570,1),"-")</f>
        <v>0.24630200300931615</v>
      </c>
      <c r="K570" s="12"/>
      <c r="L570" s="159">
        <v>14.304511</v>
      </c>
      <c r="M570" s="159" t="s">
        <v>280</v>
      </c>
      <c r="N570" s="159">
        <v>350</v>
      </c>
      <c r="O570" s="185">
        <f t="shared" si="29"/>
        <v>5006.5788499999999</v>
      </c>
      <c r="P570" s="215">
        <f t="shared" si="28"/>
        <v>1233.1303989790786</v>
      </c>
      <c r="Q570" s="215" cm="1">
        <f t="array" ref="Q570">IF(P570="-",0,P570/(1+'General inputs'!$H$32)^IFERROR(INDEX('MP Calculations'!$C$40:$C$130,MATCH(F570,'MP Calculations'!$D$40:$D$130,0),0),-1))</f>
        <v>2585.9965753284032</v>
      </c>
    </row>
    <row r="571" spans="3:17">
      <c r="C571" s="159"/>
      <c r="D571" s="165" t="s">
        <v>278</v>
      </c>
      <c r="E571" s="161">
        <v>38185</v>
      </c>
      <c r="F571" s="172" t="str">
        <f t="shared" si="27"/>
        <v>2004-05</v>
      </c>
      <c r="G571" s="68"/>
      <c r="H571" s="167" t="s">
        <v>279</v>
      </c>
      <c r="I571" s="173">
        <v>150735.53351548137</v>
      </c>
      <c r="J571" s="168">
        <f>IFERROR(MIN('MP Calculations'!$E$30/I571,1),"-")</f>
        <v>0.24630200300931615</v>
      </c>
      <c r="K571" s="12"/>
      <c r="L571" s="159">
        <v>64.265482000000006</v>
      </c>
      <c r="M571" s="159" t="s">
        <v>280</v>
      </c>
      <c r="N571" s="159">
        <v>350</v>
      </c>
      <c r="O571" s="185">
        <f t="shared" si="29"/>
        <v>22492.918700000002</v>
      </c>
      <c r="P571" s="215">
        <f t="shared" si="28"/>
        <v>5540.0509293357036</v>
      </c>
      <c r="Q571" s="215" cm="1">
        <f t="array" ref="Q571">IF(P571="-",0,P571/(1+'General inputs'!$H$32)^IFERROR(INDEX('MP Calculations'!$C$40:$C$130,MATCH(F571,'MP Calculations'!$D$40:$D$130,0),0),-1))</f>
        <v>11618.035482920677</v>
      </c>
    </row>
    <row r="572" spans="3:17">
      <c r="C572" s="159"/>
      <c r="D572" s="165" t="s">
        <v>278</v>
      </c>
      <c r="E572" s="161">
        <v>38185</v>
      </c>
      <c r="F572" s="172" t="str">
        <f t="shared" si="27"/>
        <v>2004-05</v>
      </c>
      <c r="G572" s="68"/>
      <c r="H572" s="167" t="s">
        <v>279</v>
      </c>
      <c r="I572" s="173">
        <v>150735.53351548137</v>
      </c>
      <c r="J572" s="168">
        <f>IFERROR(MIN('MP Calculations'!$E$30/I572,1),"-")</f>
        <v>0.24630200300931615</v>
      </c>
      <c r="K572" s="12"/>
      <c r="L572" s="159">
        <v>27.9939</v>
      </c>
      <c r="M572" s="159" t="s">
        <v>280</v>
      </c>
      <c r="N572" s="159">
        <v>350</v>
      </c>
      <c r="O572" s="185">
        <f t="shared" si="29"/>
        <v>9797.8649999999998</v>
      </c>
      <c r="P572" s="215">
        <f t="shared" si="28"/>
        <v>2413.2337747148731</v>
      </c>
      <c r="Q572" s="215" cm="1">
        <f t="array" ref="Q572">IF(P572="-",0,P572/(1+'General inputs'!$H$32)^IFERROR(INDEX('MP Calculations'!$C$40:$C$130,MATCH(F572,'MP Calculations'!$D$40:$D$130,0),0),-1))</f>
        <v>5060.7902311435728</v>
      </c>
    </row>
    <row r="573" spans="3:17">
      <c r="C573" s="159"/>
      <c r="D573" s="165" t="s">
        <v>278</v>
      </c>
      <c r="E573" s="161">
        <v>38197</v>
      </c>
      <c r="F573" s="172" t="str">
        <f t="shared" si="27"/>
        <v>2004-05</v>
      </c>
      <c r="G573" s="68"/>
      <c r="H573" s="167" t="s">
        <v>279</v>
      </c>
      <c r="I573" s="173">
        <v>150735.53351548137</v>
      </c>
      <c r="J573" s="168">
        <f>IFERROR(MIN('MP Calculations'!$E$30/I573,1),"-")</f>
        <v>0.24630200300931615</v>
      </c>
      <c r="K573" s="12"/>
      <c r="L573" s="159">
        <v>3.9597920000000002</v>
      </c>
      <c r="M573" s="159" t="s">
        <v>280</v>
      </c>
      <c r="N573" s="159">
        <v>350</v>
      </c>
      <c r="O573" s="185">
        <f t="shared" si="29"/>
        <v>1385.9272000000001</v>
      </c>
      <c r="P573" s="215">
        <f t="shared" si="28"/>
        <v>341.35664538509315</v>
      </c>
      <c r="Q573" s="215" cm="1">
        <f t="array" ref="Q573">IF(P573="-",0,P573/(1+'General inputs'!$H$32)^IFERROR(INDEX('MP Calculations'!$C$40:$C$130,MATCH(F573,'MP Calculations'!$D$40:$D$130,0),0),-1))</f>
        <v>715.85869317817355</v>
      </c>
    </row>
    <row r="574" spans="3:17">
      <c r="C574" s="159"/>
      <c r="D574" s="165" t="s">
        <v>281</v>
      </c>
      <c r="E574" s="161">
        <v>38197</v>
      </c>
      <c r="F574" s="172" t="str">
        <f t="shared" si="27"/>
        <v>2004-05</v>
      </c>
      <c r="G574" s="68"/>
      <c r="H574" s="167" t="s">
        <v>279</v>
      </c>
      <c r="I574" s="173">
        <v>150735.53351548137</v>
      </c>
      <c r="J574" s="168">
        <f>IFERROR(MIN('MP Calculations'!$E$30/I574,1),"-")</f>
        <v>0.24630200300931615</v>
      </c>
      <c r="K574" s="12"/>
      <c r="L574" s="159">
        <v>0.27272099999999999</v>
      </c>
      <c r="M574" s="159" t="s">
        <v>280</v>
      </c>
      <c r="N574" s="159">
        <v>940</v>
      </c>
      <c r="O574" s="185">
        <f t="shared" si="29"/>
        <v>256.35773999999998</v>
      </c>
      <c r="P574" s="215">
        <f t="shared" si="28"/>
        <v>63.141424848941483</v>
      </c>
      <c r="Q574" s="215" cm="1">
        <f t="array" ref="Q574">IF(P574="-",0,P574/(1+'General inputs'!$H$32)^IFERROR(INDEX('MP Calculations'!$C$40:$C$130,MATCH(F574,'MP Calculations'!$D$40:$D$130,0),0),-1))</f>
        <v>132.41382140599447</v>
      </c>
    </row>
    <row r="575" spans="3:17">
      <c r="C575" s="159"/>
      <c r="D575" s="165" t="s">
        <v>281</v>
      </c>
      <c r="E575" s="161">
        <v>38197</v>
      </c>
      <c r="F575" s="172" t="str">
        <f t="shared" si="27"/>
        <v>2004-05</v>
      </c>
      <c r="G575" s="68"/>
      <c r="H575" s="167" t="s">
        <v>279</v>
      </c>
      <c r="I575" s="173">
        <v>150735.53351548137</v>
      </c>
      <c r="J575" s="168">
        <f>IFERROR(MIN('MP Calculations'!$E$30/I575,1),"-")</f>
        <v>0.24630200300931615</v>
      </c>
      <c r="K575" s="12"/>
      <c r="L575" s="159">
        <v>0.51448000000000005</v>
      </c>
      <c r="M575" s="159" t="s">
        <v>280</v>
      </c>
      <c r="N575" s="159">
        <v>940</v>
      </c>
      <c r="O575" s="185">
        <f t="shared" si="29"/>
        <v>483.61120000000005</v>
      </c>
      <c r="P575" s="215">
        <f t="shared" si="28"/>
        <v>119.114407237739</v>
      </c>
      <c r="Q575" s="215" cm="1">
        <f t="array" ref="Q575">IF(P575="-",0,P575/(1+'General inputs'!$H$32)^IFERROR(INDEX('MP Calculations'!$C$40:$C$130,MATCH(F575,'MP Calculations'!$D$40:$D$130,0),0),-1))</f>
        <v>249.79470901381279</v>
      </c>
    </row>
    <row r="576" spans="3:17">
      <c r="C576" s="159"/>
      <c r="D576" s="165" t="s">
        <v>282</v>
      </c>
      <c r="E576" s="161">
        <v>38197</v>
      </c>
      <c r="F576" s="172" t="str">
        <f t="shared" si="27"/>
        <v>2004-05</v>
      </c>
      <c r="G576" s="68"/>
      <c r="H576" s="167" t="s">
        <v>279</v>
      </c>
      <c r="I576" s="173">
        <v>150735.53351548137</v>
      </c>
      <c r="J576" s="168">
        <f>IFERROR(MIN('MP Calculations'!$E$30/I576,1),"-")</f>
        <v>0.24630200300931615</v>
      </c>
      <c r="K576" s="12"/>
      <c r="L576" s="159">
        <v>0.398704</v>
      </c>
      <c r="M576" s="159" t="s">
        <v>280</v>
      </c>
      <c r="N576" s="159">
        <v>511</v>
      </c>
      <c r="O576" s="185">
        <f t="shared" si="29"/>
        <v>203.73774399999999</v>
      </c>
      <c r="P576" s="215">
        <f t="shared" si="28"/>
        <v>50.181014435799284</v>
      </c>
      <c r="Q576" s="215" cm="1">
        <f t="array" ref="Q576">IF(P576="-",0,P576/(1+'General inputs'!$H$32)^IFERROR(INDEX('MP Calculations'!$C$40:$C$130,MATCH(F576,'MP Calculations'!$D$40:$D$130,0),0),-1))</f>
        <v>105.23455717653081</v>
      </c>
    </row>
    <row r="577" spans="3:17">
      <c r="C577" s="159"/>
      <c r="D577" s="165" t="s">
        <v>281</v>
      </c>
      <c r="E577" s="161">
        <v>38197</v>
      </c>
      <c r="F577" s="172" t="str">
        <f t="shared" si="27"/>
        <v>2004-05</v>
      </c>
      <c r="G577" s="68"/>
      <c r="H577" s="167" t="s">
        <v>279</v>
      </c>
      <c r="I577" s="173">
        <v>150735.53351548137</v>
      </c>
      <c r="J577" s="168">
        <f>IFERROR(MIN('MP Calculations'!$E$30/I577,1),"-")</f>
        <v>0.24630200300931615</v>
      </c>
      <c r="K577" s="12"/>
      <c r="L577" s="159">
        <v>1.2981039999999999</v>
      </c>
      <c r="M577" s="159" t="s">
        <v>280</v>
      </c>
      <c r="N577" s="159">
        <v>940</v>
      </c>
      <c r="O577" s="185">
        <f t="shared" si="29"/>
        <v>1220.21776</v>
      </c>
      <c r="P577" s="215">
        <f t="shared" si="28"/>
        <v>300.54207839554101</v>
      </c>
      <c r="Q577" s="215" cm="1">
        <f t="array" ref="Q577">IF(P577="-",0,P577/(1+'General inputs'!$H$32)^IFERROR(INDEX('MP Calculations'!$C$40:$C$130,MATCH(F577,'MP Calculations'!$D$40:$D$130,0),0),-1))</f>
        <v>630.26650394508329</v>
      </c>
    </row>
    <row r="578" spans="3:17">
      <c r="C578" s="159"/>
      <c r="D578" s="165" t="s">
        <v>282</v>
      </c>
      <c r="E578" s="161">
        <v>38197</v>
      </c>
      <c r="F578" s="172" t="str">
        <f t="shared" si="27"/>
        <v>2004-05</v>
      </c>
      <c r="G578" s="68"/>
      <c r="H578" s="167" t="s">
        <v>279</v>
      </c>
      <c r="I578" s="173">
        <v>150735.53351548137</v>
      </c>
      <c r="J578" s="168">
        <f>IFERROR(MIN('MP Calculations'!$E$30/I578,1),"-")</f>
        <v>0.24630200300931615</v>
      </c>
      <c r="K578" s="12"/>
      <c r="L578" s="159">
        <v>0.39745799999999998</v>
      </c>
      <c r="M578" s="159" t="s">
        <v>280</v>
      </c>
      <c r="N578" s="159">
        <v>511</v>
      </c>
      <c r="O578" s="185">
        <f t="shared" si="29"/>
        <v>203.10103799999999</v>
      </c>
      <c r="P578" s="215">
        <f t="shared" si="28"/>
        <v>50.024192472671231</v>
      </c>
      <c r="Q578" s="215" cm="1">
        <f t="array" ref="Q578">IF(P578="-",0,P578/(1+'General inputs'!$H$32)^IFERROR(INDEX('MP Calculations'!$C$40:$C$130,MATCH(F578,'MP Calculations'!$D$40:$D$130,0),0),-1))</f>
        <v>104.90568598827598</v>
      </c>
    </row>
    <row r="579" spans="3:17">
      <c r="C579" s="159"/>
      <c r="D579" s="165" t="s">
        <v>278</v>
      </c>
      <c r="E579" s="161">
        <v>38197</v>
      </c>
      <c r="F579" s="172" t="str">
        <f t="shared" si="27"/>
        <v>2004-05</v>
      </c>
      <c r="G579" s="68"/>
      <c r="H579" s="167" t="s">
        <v>279</v>
      </c>
      <c r="I579" s="173">
        <v>150735.53351548137</v>
      </c>
      <c r="J579" s="168">
        <f>IFERROR(MIN('MP Calculations'!$E$30/I579,1),"-")</f>
        <v>0.24630200300931615</v>
      </c>
      <c r="K579" s="12"/>
      <c r="L579" s="159">
        <v>0.34281499999999998</v>
      </c>
      <c r="M579" s="159" t="s">
        <v>280</v>
      </c>
      <c r="N579" s="159">
        <v>350</v>
      </c>
      <c r="O579" s="185">
        <f t="shared" si="29"/>
        <v>119.98524999999999</v>
      </c>
      <c r="P579" s="215">
        <f t="shared" si="28"/>
        <v>29.55260740657355</v>
      </c>
      <c r="Q579" s="215" cm="1">
        <f t="array" ref="Q579">IF(P579="-",0,P579/(1+'General inputs'!$H$32)^IFERROR(INDEX('MP Calculations'!$C$40:$C$130,MATCH(F579,'MP Calculations'!$D$40:$D$130,0),0),-1))</f>
        <v>61.97474460827123</v>
      </c>
    </row>
    <row r="580" spans="3:17">
      <c r="C580" s="159"/>
      <c r="D580" s="165" t="s">
        <v>281</v>
      </c>
      <c r="E580" s="161">
        <v>38197</v>
      </c>
      <c r="F580" s="172" t="str">
        <f t="shared" si="27"/>
        <v>2004-05</v>
      </c>
      <c r="G580" s="68"/>
      <c r="H580" s="167" t="s">
        <v>279</v>
      </c>
      <c r="I580" s="173">
        <v>150735.53351548137</v>
      </c>
      <c r="J580" s="168">
        <f>IFERROR(MIN('MP Calculations'!$E$30/I580,1),"-")</f>
        <v>0.24630200300931615</v>
      </c>
      <c r="K580" s="12"/>
      <c r="L580" s="159">
        <v>0.100658</v>
      </c>
      <c r="M580" s="159" t="s">
        <v>280</v>
      </c>
      <c r="N580" s="159">
        <v>940</v>
      </c>
      <c r="O580" s="185">
        <f t="shared" si="29"/>
        <v>94.618520000000004</v>
      </c>
      <c r="P580" s="215">
        <f t="shared" si="28"/>
        <v>23.304730997777042</v>
      </c>
      <c r="Q580" s="215" cm="1">
        <f t="array" ref="Q580">IF(P580="-",0,P580/(1+'General inputs'!$H$32)^IFERROR(INDEX('MP Calculations'!$C$40:$C$130,MATCH(F580,'MP Calculations'!$D$40:$D$130,0),0),-1))</f>
        <v>48.872328992210328</v>
      </c>
    </row>
    <row r="581" spans="3:17">
      <c r="C581" s="159"/>
      <c r="D581" s="165" t="s">
        <v>281</v>
      </c>
      <c r="E581" s="161">
        <v>38197</v>
      </c>
      <c r="F581" s="172" t="str">
        <f t="shared" si="27"/>
        <v>2004-05</v>
      </c>
      <c r="G581" s="68"/>
      <c r="H581" s="167" t="s">
        <v>279</v>
      </c>
      <c r="I581" s="173">
        <v>150735.53351548137</v>
      </c>
      <c r="J581" s="168">
        <f>IFERROR(MIN('MP Calculations'!$E$30/I581,1),"-")</f>
        <v>0.24630200300931615</v>
      </c>
      <c r="K581" s="12"/>
      <c r="L581" s="159">
        <v>0.51438899999999999</v>
      </c>
      <c r="M581" s="159" t="s">
        <v>280</v>
      </c>
      <c r="N581" s="159">
        <v>940</v>
      </c>
      <c r="O581" s="185">
        <f t="shared" si="29"/>
        <v>483.52565999999996</v>
      </c>
      <c r="P581" s="215">
        <f t="shared" si="28"/>
        <v>119.09333856440156</v>
      </c>
      <c r="Q581" s="215" cm="1">
        <f t="array" ref="Q581">IF(P581="-",0,P581/(1+'General inputs'!$H$32)^IFERROR(INDEX('MP Calculations'!$C$40:$C$130,MATCH(F581,'MP Calculations'!$D$40:$D$130,0),0),-1))</f>
        <v>249.75052591919243</v>
      </c>
    </row>
    <row r="582" spans="3:17">
      <c r="C582" s="159"/>
      <c r="D582" s="165" t="s">
        <v>278</v>
      </c>
      <c r="E582" s="161">
        <v>38197</v>
      </c>
      <c r="F582" s="172" t="str">
        <f t="shared" si="27"/>
        <v>2004-05</v>
      </c>
      <c r="G582" s="68"/>
      <c r="H582" s="167" t="s">
        <v>279</v>
      </c>
      <c r="I582" s="173">
        <v>150735.53351548137</v>
      </c>
      <c r="J582" s="168">
        <f>IFERROR(MIN('MP Calculations'!$E$30/I582,1),"-")</f>
        <v>0.24630200300931615</v>
      </c>
      <c r="K582" s="12"/>
      <c r="L582" s="159">
        <v>0.38118200000000002</v>
      </c>
      <c r="M582" s="159" t="s">
        <v>280</v>
      </c>
      <c r="N582" s="159">
        <v>350</v>
      </c>
      <c r="O582" s="185">
        <f t="shared" si="29"/>
        <v>133.41370000000001</v>
      </c>
      <c r="P582" s="215">
        <f t="shared" si="28"/>
        <v>32.860061538884004</v>
      </c>
      <c r="Q582" s="215" cm="1">
        <f t="array" ref="Q582">IF(P582="-",0,P582/(1+'General inputs'!$H$32)^IFERROR(INDEX('MP Calculations'!$C$40:$C$130,MATCH(F582,'MP Calculations'!$D$40:$D$130,0),0),-1))</f>
        <v>68.910803492466911</v>
      </c>
    </row>
    <row r="583" spans="3:17">
      <c r="C583" s="159"/>
      <c r="D583" s="165" t="s">
        <v>278</v>
      </c>
      <c r="E583" s="161">
        <v>38197</v>
      </c>
      <c r="F583" s="172" t="str">
        <f t="shared" si="27"/>
        <v>2004-05</v>
      </c>
      <c r="G583" s="68"/>
      <c r="H583" s="167" t="s">
        <v>279</v>
      </c>
      <c r="I583" s="173">
        <v>150735.53351548137</v>
      </c>
      <c r="J583" s="168">
        <f>IFERROR(MIN('MP Calculations'!$E$30/I583,1),"-")</f>
        <v>0.24630200300931615</v>
      </c>
      <c r="K583" s="12"/>
      <c r="L583" s="159">
        <v>3.9231989999999999</v>
      </c>
      <c r="M583" s="159" t="s">
        <v>280</v>
      </c>
      <c r="N583" s="159">
        <v>350</v>
      </c>
      <c r="O583" s="185">
        <f t="shared" si="29"/>
        <v>1373.1196499999999</v>
      </c>
      <c r="P583" s="215">
        <f t="shared" si="28"/>
        <v>338.2021201664511</v>
      </c>
      <c r="Q583" s="215" cm="1">
        <f t="array" ref="Q583">IF(P583="-",0,P583/(1+'General inputs'!$H$32)^IFERROR(INDEX('MP Calculations'!$C$40:$C$130,MATCH(F583,'MP Calculations'!$D$40:$D$130,0),0),-1))</f>
        <v>709.24334137195001</v>
      </c>
    </row>
    <row r="584" spans="3:17">
      <c r="C584" s="159"/>
      <c r="D584" s="165" t="s">
        <v>278</v>
      </c>
      <c r="E584" s="161">
        <v>38210</v>
      </c>
      <c r="F584" s="172" t="str">
        <f t="shared" si="27"/>
        <v>2004-05</v>
      </c>
      <c r="G584" s="68"/>
      <c r="H584" s="167" t="s">
        <v>279</v>
      </c>
      <c r="I584" s="173">
        <v>150735.53351548137</v>
      </c>
      <c r="J584" s="168">
        <f>IFERROR(MIN('MP Calculations'!$E$30/I584,1),"-")</f>
        <v>0.24630200300931615</v>
      </c>
      <c r="K584" s="12"/>
      <c r="L584" s="159">
        <v>15.154677</v>
      </c>
      <c r="M584" s="159" t="s">
        <v>280</v>
      </c>
      <c r="N584" s="159">
        <v>350</v>
      </c>
      <c r="O584" s="185">
        <f t="shared" si="29"/>
        <v>5304.1369500000001</v>
      </c>
      <c r="P584" s="215">
        <f t="shared" si="28"/>
        <v>1306.4195550207251</v>
      </c>
      <c r="Q584" s="215" cm="1">
        <f t="array" ref="Q584">IF(P584="-",0,P584/(1+'General inputs'!$H$32)^IFERROR(INDEX('MP Calculations'!$C$40:$C$130,MATCH(F584,'MP Calculations'!$D$40:$D$130,0),0),-1))</f>
        <v>2739.6911940721443</v>
      </c>
    </row>
    <row r="585" spans="3:17">
      <c r="C585" s="159"/>
      <c r="D585" s="165" t="s">
        <v>278</v>
      </c>
      <c r="E585" s="161">
        <v>38210</v>
      </c>
      <c r="F585" s="172" t="str">
        <f t="shared" si="27"/>
        <v>2004-05</v>
      </c>
      <c r="G585" s="68"/>
      <c r="H585" s="167" t="s">
        <v>279</v>
      </c>
      <c r="I585" s="173">
        <v>150735.53351548137</v>
      </c>
      <c r="J585" s="168">
        <f>IFERROR(MIN('MP Calculations'!$E$30/I585,1),"-")</f>
        <v>0.24630200300931615</v>
      </c>
      <c r="K585" s="12"/>
      <c r="L585" s="159">
        <v>3.8803489999999998</v>
      </c>
      <c r="M585" s="159" t="s">
        <v>280</v>
      </c>
      <c r="N585" s="159">
        <v>350</v>
      </c>
      <c r="O585" s="185">
        <f t="shared" si="29"/>
        <v>1358.1221499999999</v>
      </c>
      <c r="P585" s="215">
        <f t="shared" si="28"/>
        <v>334.50820587631893</v>
      </c>
      <c r="Q585" s="215" cm="1">
        <f t="array" ref="Q585">IF(P585="-",0,P585/(1+'General inputs'!$H$32)^IFERROR(INDEX('MP Calculations'!$C$40:$C$130,MATCH(F585,'MP Calculations'!$D$40:$D$130,0),0),-1))</f>
        <v>701.49683726196542</v>
      </c>
    </row>
    <row r="586" spans="3:17">
      <c r="C586" s="159"/>
      <c r="D586" s="165" t="s">
        <v>278</v>
      </c>
      <c r="E586" s="161">
        <v>38210</v>
      </c>
      <c r="F586" s="172" t="str">
        <f t="shared" si="27"/>
        <v>2004-05</v>
      </c>
      <c r="G586" s="68"/>
      <c r="H586" s="167" t="s">
        <v>279</v>
      </c>
      <c r="I586" s="173">
        <v>150735.53351548137</v>
      </c>
      <c r="J586" s="168">
        <f>IFERROR(MIN('MP Calculations'!$E$30/I586,1),"-")</f>
        <v>0.24630200300931615</v>
      </c>
      <c r="K586" s="12"/>
      <c r="L586" s="159">
        <v>3.3231410000000001</v>
      </c>
      <c r="M586" s="159" t="s">
        <v>280</v>
      </c>
      <c r="N586" s="159">
        <v>350</v>
      </c>
      <c r="O586" s="185">
        <f t="shared" si="29"/>
        <v>1163.09935</v>
      </c>
      <c r="P586" s="215">
        <f t="shared" si="28"/>
        <v>286.47369960383367</v>
      </c>
      <c r="Q586" s="215" cm="1">
        <f t="array" ref="Q586">IF(P586="-",0,P586/(1+'General inputs'!$H$32)^IFERROR(INDEX('MP Calculations'!$C$40:$C$130,MATCH(F586,'MP Calculations'!$D$40:$D$130,0),0),-1))</f>
        <v>600.76372029308834</v>
      </c>
    </row>
    <row r="587" spans="3:17">
      <c r="C587" s="159"/>
      <c r="D587" s="165" t="s">
        <v>278</v>
      </c>
      <c r="E587" s="161">
        <v>38210</v>
      </c>
      <c r="F587" s="172" t="str">
        <f t="shared" si="27"/>
        <v>2004-05</v>
      </c>
      <c r="G587" s="68"/>
      <c r="H587" s="167" t="s">
        <v>279</v>
      </c>
      <c r="I587" s="173">
        <v>150735.53351548137</v>
      </c>
      <c r="J587" s="168">
        <f>IFERROR(MIN('MP Calculations'!$E$30/I587,1),"-")</f>
        <v>0.24630200300931615</v>
      </c>
      <c r="K587" s="12"/>
      <c r="L587" s="159">
        <v>8.1785549999999994</v>
      </c>
      <c r="M587" s="159" t="s">
        <v>280</v>
      </c>
      <c r="N587" s="159">
        <v>350</v>
      </c>
      <c r="O587" s="185">
        <f t="shared" si="29"/>
        <v>2862.4942499999997</v>
      </c>
      <c r="P587" s="215">
        <f t="shared" si="28"/>
        <v>705.03806737765012</v>
      </c>
      <c r="Q587" s="215" cm="1">
        <f t="array" ref="Q587">IF(P587="-",0,P587/(1+'General inputs'!$H$32)^IFERROR(INDEX('MP Calculations'!$C$40:$C$130,MATCH(F587,'MP Calculations'!$D$40:$D$130,0),0),-1))</f>
        <v>1478.5346539378372</v>
      </c>
    </row>
    <row r="588" spans="3:17">
      <c r="C588" s="159"/>
      <c r="D588" s="165" t="s">
        <v>278</v>
      </c>
      <c r="E588" s="161">
        <v>38210</v>
      </c>
      <c r="F588" s="172" t="str">
        <f t="shared" si="27"/>
        <v>2004-05</v>
      </c>
      <c r="G588" s="68"/>
      <c r="H588" s="167" t="s">
        <v>279</v>
      </c>
      <c r="I588" s="173">
        <v>150735.53351548137</v>
      </c>
      <c r="J588" s="168">
        <f>IFERROR(MIN('MP Calculations'!$E$30/I588,1),"-")</f>
        <v>0.24630200300931615</v>
      </c>
      <c r="K588" s="12"/>
      <c r="L588" s="159">
        <v>17.850584000000001</v>
      </c>
      <c r="M588" s="159" t="s">
        <v>280</v>
      </c>
      <c r="N588" s="159">
        <v>350</v>
      </c>
      <c r="O588" s="185">
        <f t="shared" si="29"/>
        <v>6247.7044000000005</v>
      </c>
      <c r="P588" s="215">
        <f t="shared" si="28"/>
        <v>1538.8221079301179</v>
      </c>
      <c r="Q588" s="215" cm="1">
        <f t="array" ref="Q588">IF(P588="-",0,P588/(1+'General inputs'!$H$32)^IFERROR(INDEX('MP Calculations'!$C$40:$C$130,MATCH(F588,'MP Calculations'!$D$40:$D$130,0),0),-1))</f>
        <v>3227.062364565415</v>
      </c>
    </row>
    <row r="589" spans="3:17">
      <c r="C589" s="159"/>
      <c r="D589" s="165" t="s">
        <v>278</v>
      </c>
      <c r="E589" s="161">
        <v>38210</v>
      </c>
      <c r="F589" s="172" t="str">
        <f t="shared" si="27"/>
        <v>2004-05</v>
      </c>
      <c r="G589" s="68"/>
      <c r="H589" s="167" t="s">
        <v>279</v>
      </c>
      <c r="I589" s="173">
        <v>150735.53351548137</v>
      </c>
      <c r="J589" s="168">
        <f>IFERROR(MIN('MP Calculations'!$E$30/I589,1),"-")</f>
        <v>0.24630200300931615</v>
      </c>
      <c r="K589" s="12"/>
      <c r="L589" s="159">
        <v>0.35102899999999998</v>
      </c>
      <c r="M589" s="159" t="s">
        <v>280</v>
      </c>
      <c r="N589" s="159">
        <v>350</v>
      </c>
      <c r="O589" s="185">
        <f t="shared" si="29"/>
        <v>122.86014999999999</v>
      </c>
      <c r="P589" s="215">
        <f t="shared" si="28"/>
        <v>30.260701035025033</v>
      </c>
      <c r="Q589" s="215" cm="1">
        <f t="array" ref="Q589">IF(P589="-",0,P589/(1+'General inputs'!$H$32)^IFERROR(INDEX('MP Calculations'!$C$40:$C$130,MATCH(F589,'MP Calculations'!$D$40:$D$130,0),0),-1))</f>
        <v>63.459687076402261</v>
      </c>
    </row>
    <row r="590" spans="3:17">
      <c r="C590" s="159"/>
      <c r="D590" s="165" t="s">
        <v>278</v>
      </c>
      <c r="E590" s="161">
        <v>38210</v>
      </c>
      <c r="F590" s="172" t="str">
        <f t="shared" si="27"/>
        <v>2004-05</v>
      </c>
      <c r="G590" s="68"/>
      <c r="H590" s="167" t="s">
        <v>279</v>
      </c>
      <c r="I590" s="173">
        <v>150735.53351548137</v>
      </c>
      <c r="J590" s="168">
        <f>IFERROR(MIN('MP Calculations'!$E$30/I590,1),"-")</f>
        <v>0.24630200300931615</v>
      </c>
      <c r="K590" s="12"/>
      <c r="L590" s="159">
        <v>7.0452760000000003</v>
      </c>
      <c r="M590" s="159" t="s">
        <v>280</v>
      </c>
      <c r="N590" s="159">
        <v>350</v>
      </c>
      <c r="O590" s="185">
        <f t="shared" si="29"/>
        <v>2465.8466000000003</v>
      </c>
      <c r="P590" s="215">
        <f t="shared" si="28"/>
        <v>607.34295669371204</v>
      </c>
      <c r="Q590" s="215" cm="1">
        <f t="array" ref="Q590">IF(P590="-",0,P590/(1+'General inputs'!$H$32)^IFERROR(INDEX('MP Calculations'!$C$40:$C$130,MATCH(F590,'MP Calculations'!$D$40:$D$130,0),0),-1))</f>
        <v>1273.658331154654</v>
      </c>
    </row>
    <row r="591" spans="3:17">
      <c r="C591" s="159"/>
      <c r="D591" s="165" t="s">
        <v>278</v>
      </c>
      <c r="E591" s="161">
        <v>38210</v>
      </c>
      <c r="F591" s="172" t="str">
        <f t="shared" si="27"/>
        <v>2004-05</v>
      </c>
      <c r="G591" s="68"/>
      <c r="H591" s="167" t="s">
        <v>279</v>
      </c>
      <c r="I591" s="173">
        <v>150735.53351548137</v>
      </c>
      <c r="J591" s="168">
        <f>IFERROR(MIN('MP Calculations'!$E$30/I591,1),"-")</f>
        <v>0.24630200300931615</v>
      </c>
      <c r="K591" s="12"/>
      <c r="L591" s="159">
        <v>21.997446</v>
      </c>
      <c r="M591" s="159" t="s">
        <v>280</v>
      </c>
      <c r="N591" s="159">
        <v>350</v>
      </c>
      <c r="O591" s="185">
        <f t="shared" si="29"/>
        <v>7699.1061</v>
      </c>
      <c r="P591" s="215">
        <f t="shared" si="28"/>
        <v>1896.3052538112443</v>
      </c>
      <c r="Q591" s="215" cm="1">
        <f t="array" ref="Q591">IF(P591="-",0,P591/(1+'General inputs'!$H$32)^IFERROR(INDEX('MP Calculations'!$C$40:$C$130,MATCH(F591,'MP Calculations'!$D$40:$D$130,0),0),-1))</f>
        <v>3976.739926444985</v>
      </c>
    </row>
    <row r="592" spans="3:17">
      <c r="C592" s="159"/>
      <c r="D592" s="165" t="s">
        <v>278</v>
      </c>
      <c r="E592" s="161">
        <v>38210</v>
      </c>
      <c r="F592" s="172" t="str">
        <f t="shared" si="27"/>
        <v>2004-05</v>
      </c>
      <c r="G592" s="68"/>
      <c r="H592" s="167" t="s">
        <v>279</v>
      </c>
      <c r="I592" s="173">
        <v>150735.53351548137</v>
      </c>
      <c r="J592" s="168">
        <f>IFERROR(MIN('MP Calculations'!$E$30/I592,1),"-")</f>
        <v>0.24630200300931615</v>
      </c>
      <c r="K592" s="12"/>
      <c r="L592" s="159">
        <v>1.6015060000000001</v>
      </c>
      <c r="M592" s="159" t="s">
        <v>280</v>
      </c>
      <c r="N592" s="159">
        <v>350</v>
      </c>
      <c r="O592" s="185">
        <f t="shared" si="29"/>
        <v>560.52710000000002</v>
      </c>
      <c r="P592" s="215">
        <f t="shared" si="28"/>
        <v>138.05894747100325</v>
      </c>
      <c r="Q592" s="215" cm="1">
        <f t="array" ref="Q592">IF(P592="-",0,P592/(1+'General inputs'!$H$32)^IFERROR(INDEX('MP Calculations'!$C$40:$C$130,MATCH(F592,'MP Calculations'!$D$40:$D$130,0),0),-1))</f>
        <v>289.52328614154578</v>
      </c>
    </row>
    <row r="593" spans="3:17">
      <c r="C593" s="159"/>
      <c r="D593" s="165" t="s">
        <v>278</v>
      </c>
      <c r="E593" s="161">
        <v>38210</v>
      </c>
      <c r="F593" s="172" t="str">
        <f t="shared" si="27"/>
        <v>2004-05</v>
      </c>
      <c r="G593" s="68"/>
      <c r="H593" s="167" t="s">
        <v>279</v>
      </c>
      <c r="I593" s="173">
        <v>150735.53351548137</v>
      </c>
      <c r="J593" s="168">
        <f>IFERROR(MIN('MP Calculations'!$E$30/I593,1),"-")</f>
        <v>0.24630200300931615</v>
      </c>
      <c r="K593" s="12"/>
      <c r="L593" s="159">
        <v>3.6688990000000001</v>
      </c>
      <c r="M593" s="159" t="s">
        <v>280</v>
      </c>
      <c r="N593" s="159">
        <v>350</v>
      </c>
      <c r="O593" s="185">
        <f t="shared" si="29"/>
        <v>1284.11465</v>
      </c>
      <c r="P593" s="215">
        <f t="shared" si="28"/>
        <v>316.28001038860697</v>
      </c>
      <c r="Q593" s="215" cm="1">
        <f t="array" ref="Q593">IF(P593="-",0,P593/(1+'General inputs'!$H$32)^IFERROR(INDEX('MP Calculations'!$C$40:$C$130,MATCH(F593,'MP Calculations'!$D$40:$D$130,0),0),-1))</f>
        <v>663.27050601211067</v>
      </c>
    </row>
    <row r="594" spans="3:17">
      <c r="C594" s="159"/>
      <c r="D594" s="165" t="s">
        <v>278</v>
      </c>
      <c r="E594" s="161">
        <v>38210</v>
      </c>
      <c r="F594" s="172" t="str">
        <f t="shared" si="27"/>
        <v>2004-05</v>
      </c>
      <c r="G594" s="68"/>
      <c r="H594" s="167" t="s">
        <v>279</v>
      </c>
      <c r="I594" s="173">
        <v>150735.53351548137</v>
      </c>
      <c r="J594" s="168">
        <f>IFERROR(MIN('MP Calculations'!$E$30/I594,1),"-")</f>
        <v>0.24630200300931615</v>
      </c>
      <c r="K594" s="12"/>
      <c r="L594" s="159">
        <v>5.5279920000000002</v>
      </c>
      <c r="M594" s="159" t="s">
        <v>280</v>
      </c>
      <c r="N594" s="159">
        <v>350</v>
      </c>
      <c r="O594" s="185">
        <f t="shared" si="29"/>
        <v>1934.7972</v>
      </c>
      <c r="P594" s="215">
        <f t="shared" si="28"/>
        <v>476.54442577681647</v>
      </c>
      <c r="Q594" s="215" cm="1">
        <f t="array" ref="Q594">IF(P594="-",0,P594/(1+'General inputs'!$H$32)^IFERROR(INDEX('MP Calculations'!$C$40:$C$130,MATCH(F594,'MP Calculations'!$D$40:$D$130,0),0),-1))</f>
        <v>999.36085759539844</v>
      </c>
    </row>
    <row r="595" spans="3:17">
      <c r="C595" s="159"/>
      <c r="D595" s="165" t="s">
        <v>278</v>
      </c>
      <c r="E595" s="161">
        <v>38210</v>
      </c>
      <c r="F595" s="172" t="str">
        <f t="shared" si="27"/>
        <v>2004-05</v>
      </c>
      <c r="G595" s="68"/>
      <c r="H595" s="167" t="s">
        <v>279</v>
      </c>
      <c r="I595" s="173">
        <v>150735.53351548137</v>
      </c>
      <c r="J595" s="168">
        <f>IFERROR(MIN('MP Calculations'!$E$30/I595,1),"-")</f>
        <v>0.24630200300931615</v>
      </c>
      <c r="K595" s="12"/>
      <c r="L595" s="159">
        <v>0.399592</v>
      </c>
      <c r="M595" s="159" t="s">
        <v>280</v>
      </c>
      <c r="N595" s="159">
        <v>350</v>
      </c>
      <c r="O595" s="185">
        <f t="shared" si="29"/>
        <v>139.85720000000001</v>
      </c>
      <c r="P595" s="215">
        <f t="shared" si="28"/>
        <v>34.447108495274534</v>
      </c>
      <c r="Q595" s="215" cm="1">
        <f t="array" ref="Q595">IF(P595="-",0,P595/(1+'General inputs'!$H$32)^IFERROR(INDEX('MP Calculations'!$C$40:$C$130,MATCH(F595,'MP Calculations'!$D$40:$D$130,0),0),-1))</f>
        <v>72.238998140420691</v>
      </c>
    </row>
    <row r="596" spans="3:17">
      <c r="C596" s="159"/>
      <c r="D596" s="165" t="s">
        <v>278</v>
      </c>
      <c r="E596" s="161">
        <v>38210</v>
      </c>
      <c r="F596" s="172" t="str">
        <f t="shared" si="27"/>
        <v>2004-05</v>
      </c>
      <c r="G596" s="68"/>
      <c r="H596" s="167" t="s">
        <v>279</v>
      </c>
      <c r="I596" s="173">
        <v>150735.53351548137</v>
      </c>
      <c r="J596" s="168">
        <f>IFERROR(MIN('MP Calculations'!$E$30/I596,1),"-")</f>
        <v>0.24630200300931615</v>
      </c>
      <c r="K596" s="12"/>
      <c r="L596" s="159">
        <v>50.033721</v>
      </c>
      <c r="M596" s="159" t="s">
        <v>280</v>
      </c>
      <c r="N596" s="159">
        <v>350</v>
      </c>
      <c r="O596" s="185">
        <f t="shared" si="29"/>
        <v>17511.802350000002</v>
      </c>
      <c r="P596" s="215">
        <f t="shared" si="28"/>
        <v>4313.19199510825</v>
      </c>
      <c r="Q596" s="215" cm="1">
        <f t="array" ref="Q596">IF(P596="-",0,P596/(1+'General inputs'!$H$32)^IFERROR(INDEX('MP Calculations'!$C$40:$C$130,MATCH(F596,'MP Calculations'!$D$40:$D$130,0),0),-1))</f>
        <v>9045.1907902994244</v>
      </c>
    </row>
    <row r="597" spans="3:17">
      <c r="C597" s="159"/>
      <c r="D597" s="165" t="s">
        <v>281</v>
      </c>
      <c r="E597" s="161">
        <v>38272</v>
      </c>
      <c r="F597" s="172" t="str">
        <f t="shared" si="27"/>
        <v>2004-05</v>
      </c>
      <c r="G597" s="68"/>
      <c r="H597" s="167" t="s">
        <v>279</v>
      </c>
      <c r="I597" s="173">
        <v>150735.53351548137</v>
      </c>
      <c r="J597" s="168">
        <f>IFERROR(MIN('MP Calculations'!$E$30/I597,1),"-")</f>
        <v>0.24630200300931615</v>
      </c>
      <c r="K597" s="12"/>
      <c r="L597" s="159">
        <v>2.475956</v>
      </c>
      <c r="M597" s="159" t="s">
        <v>280</v>
      </c>
      <c r="N597" s="159">
        <v>940</v>
      </c>
      <c r="O597" s="185">
        <f t="shared" si="29"/>
        <v>2327.3986399999999</v>
      </c>
      <c r="P597" s="215">
        <f t="shared" si="28"/>
        <v>573.24294683315827</v>
      </c>
      <c r="Q597" s="215" cm="1">
        <f t="array" ref="Q597">IF(P597="-",0,P597/(1+'General inputs'!$H$32)^IFERROR(INDEX('MP Calculations'!$C$40:$C$130,MATCH(F597,'MP Calculations'!$D$40:$D$130,0),0),-1))</f>
        <v>1202.1472332277324</v>
      </c>
    </row>
    <row r="598" spans="3:17">
      <c r="C598" s="159"/>
      <c r="D598" s="165" t="s">
        <v>289</v>
      </c>
      <c r="E598" s="161">
        <v>38272</v>
      </c>
      <c r="F598" s="172" t="str">
        <f t="shared" ref="F598:F661" si="30">IF(E598="","-",IF(OR(E598&lt;$E$15,E598&gt;$E$16),"ERROR - date outside of range",IF(MONTH(E598)&gt;=7,YEAR(E598)&amp;"-"&amp;IF(YEAR(E598)=1999,"00",IF(AND(YEAR(E598)&gt;=2000,YEAR(E598)&lt;2009),"0","")&amp;RIGHT(YEAR(E598),2)+1),RIGHT(YEAR(E598),4)-1&amp;"-"&amp;RIGHT(YEAR(E598),2))))</f>
        <v>2004-05</v>
      </c>
      <c r="G598" s="68"/>
      <c r="H598" s="167" t="s">
        <v>279</v>
      </c>
      <c r="I598" s="173">
        <v>150735.53351548137</v>
      </c>
      <c r="J598" s="168">
        <f>IFERROR(MIN('MP Calculations'!$E$30/I598,1),"-")</f>
        <v>0.24630200300931615</v>
      </c>
      <c r="K598" s="12"/>
      <c r="L598" s="159">
        <v>5.2729600000000003</v>
      </c>
      <c r="M598" s="159" t="s">
        <v>280</v>
      </c>
      <c r="N598" s="159">
        <v>726</v>
      </c>
      <c r="O598" s="185">
        <f t="shared" ref="O598:O661" si="31">IF(N598="","-",L598*N598)</f>
        <v>3828.1689600000004</v>
      </c>
      <c r="P598" s="215">
        <f t="shared" ref="P598:P661" si="32">IF(O598="-","-",IF(OR(E598&lt;$E$15,E598&gt;$E$16),0,O598*J598))</f>
        <v>942.88568270609073</v>
      </c>
      <c r="Q598" s="215" cm="1">
        <f t="array" ref="Q598">IF(P598="-",0,P598/(1+'General inputs'!$H$32)^IFERROR(INDEX('MP Calculations'!$C$40:$C$130,MATCH(F598,'MP Calculations'!$D$40:$D$130,0),0),-1))</f>
        <v>1977.3246596003366</v>
      </c>
    </row>
    <row r="599" spans="3:17">
      <c r="C599" s="159"/>
      <c r="D599" s="165" t="s">
        <v>289</v>
      </c>
      <c r="E599" s="161">
        <v>38272</v>
      </c>
      <c r="F599" s="172" t="str">
        <f t="shared" si="30"/>
        <v>2004-05</v>
      </c>
      <c r="G599" s="68"/>
      <c r="H599" s="167" t="s">
        <v>279</v>
      </c>
      <c r="I599" s="173">
        <v>150735.53351548137</v>
      </c>
      <c r="J599" s="168">
        <f>IFERROR(MIN('MP Calculations'!$E$30/I599,1),"-")</f>
        <v>0.24630200300931615</v>
      </c>
      <c r="K599" s="12"/>
      <c r="L599" s="159">
        <v>0.190217</v>
      </c>
      <c r="M599" s="159" t="s">
        <v>280</v>
      </c>
      <c r="N599" s="159">
        <v>726</v>
      </c>
      <c r="O599" s="185">
        <f t="shared" si="31"/>
        <v>138.097542</v>
      </c>
      <c r="P599" s="215">
        <f t="shared" si="32"/>
        <v>34.013701205263168</v>
      </c>
      <c r="Q599" s="215" cm="1">
        <f t="array" ref="Q599">IF(P599="-",0,P599/(1+'General inputs'!$H$32)^IFERROR(INDEX('MP Calculations'!$C$40:$C$130,MATCH(F599,'MP Calculations'!$D$40:$D$130,0),0),-1))</f>
        <v>71.330100128807587</v>
      </c>
    </row>
    <row r="600" spans="3:17">
      <c r="C600" s="159"/>
      <c r="D600" s="165" t="s">
        <v>281</v>
      </c>
      <c r="E600" s="161">
        <v>38272</v>
      </c>
      <c r="F600" s="172" t="str">
        <f t="shared" si="30"/>
        <v>2004-05</v>
      </c>
      <c r="G600" s="68"/>
      <c r="H600" s="167" t="s">
        <v>279</v>
      </c>
      <c r="I600" s="173">
        <v>150735.53351548137</v>
      </c>
      <c r="J600" s="168">
        <f>IFERROR(MIN('MP Calculations'!$E$30/I600,1),"-")</f>
        <v>0.24630200300931615</v>
      </c>
      <c r="K600" s="12"/>
      <c r="L600" s="159">
        <v>1.856239</v>
      </c>
      <c r="M600" s="159" t="s">
        <v>280</v>
      </c>
      <c r="N600" s="159">
        <v>940</v>
      </c>
      <c r="O600" s="185">
        <f t="shared" si="31"/>
        <v>1744.86466</v>
      </c>
      <c r="P600" s="215">
        <f t="shared" si="32"/>
        <v>429.76366073816939</v>
      </c>
      <c r="Q600" s="215" cm="1">
        <f t="array" ref="Q600">IF(P600="-",0,P600/(1+'General inputs'!$H$32)^IFERROR(INDEX('MP Calculations'!$C$40:$C$130,MATCH(F600,'MP Calculations'!$D$40:$D$130,0),0),-1))</f>
        <v>901.25696016383688</v>
      </c>
    </row>
    <row r="601" spans="3:17">
      <c r="C601" s="159"/>
      <c r="D601" s="165" t="s">
        <v>281</v>
      </c>
      <c r="E601" s="161">
        <v>38272</v>
      </c>
      <c r="F601" s="172" t="str">
        <f t="shared" si="30"/>
        <v>2004-05</v>
      </c>
      <c r="G601" s="68"/>
      <c r="H601" s="167" t="s">
        <v>279</v>
      </c>
      <c r="I601" s="173">
        <v>150735.53351548137</v>
      </c>
      <c r="J601" s="168">
        <f>IFERROR(MIN('MP Calculations'!$E$30/I601,1),"-")</f>
        <v>0.24630200300931615</v>
      </c>
      <c r="K601" s="12"/>
      <c r="L601" s="159">
        <v>1.0966279999999999</v>
      </c>
      <c r="M601" s="159" t="s">
        <v>280</v>
      </c>
      <c r="N601" s="159">
        <v>940</v>
      </c>
      <c r="O601" s="185">
        <f t="shared" si="31"/>
        <v>1030.83032</v>
      </c>
      <c r="P601" s="215">
        <f t="shared" si="32"/>
        <v>253.89557257873435</v>
      </c>
      <c r="Q601" s="215" cm="1">
        <f t="array" ref="Q601">IF(P601="-",0,P601/(1+'General inputs'!$H$32)^IFERROR(INDEX('MP Calculations'!$C$40:$C$130,MATCH(F601,'MP Calculations'!$D$40:$D$130,0),0),-1))</f>
        <v>532.44416139869281</v>
      </c>
    </row>
    <row r="602" spans="3:17">
      <c r="C602" s="159"/>
      <c r="D602" s="165" t="s">
        <v>281</v>
      </c>
      <c r="E602" s="161">
        <v>38272</v>
      </c>
      <c r="F602" s="172" t="str">
        <f t="shared" si="30"/>
        <v>2004-05</v>
      </c>
      <c r="G602" s="68"/>
      <c r="H602" s="167" t="s">
        <v>279</v>
      </c>
      <c r="I602" s="173">
        <v>150735.53351548137</v>
      </c>
      <c r="J602" s="168">
        <f>IFERROR(MIN('MP Calculations'!$E$30/I602,1),"-")</f>
        <v>0.24630200300931615</v>
      </c>
      <c r="K602" s="12"/>
      <c r="L602" s="159">
        <v>1.834168</v>
      </c>
      <c r="M602" s="159" t="s">
        <v>280</v>
      </c>
      <c r="N602" s="159">
        <v>940</v>
      </c>
      <c r="O602" s="185">
        <f t="shared" si="31"/>
        <v>1724.1179199999999</v>
      </c>
      <c r="P602" s="215">
        <f t="shared" si="32"/>
        <v>424.65369712025586</v>
      </c>
      <c r="Q602" s="215" cm="1">
        <f t="array" ref="Q602">IF(P602="-",0,P602/(1+'General inputs'!$H$32)^IFERROR(INDEX('MP Calculations'!$C$40:$C$130,MATCH(F602,'MP Calculations'!$D$40:$D$130,0),0),-1))</f>
        <v>890.54086036861861</v>
      </c>
    </row>
    <row r="603" spans="3:17">
      <c r="C603" s="159"/>
      <c r="D603" s="165" t="s">
        <v>281</v>
      </c>
      <c r="E603" s="161">
        <v>38272</v>
      </c>
      <c r="F603" s="172" t="str">
        <f t="shared" si="30"/>
        <v>2004-05</v>
      </c>
      <c r="G603" s="68"/>
      <c r="H603" s="167" t="s">
        <v>279</v>
      </c>
      <c r="I603" s="173">
        <v>150735.53351548137</v>
      </c>
      <c r="J603" s="168">
        <f>IFERROR(MIN('MP Calculations'!$E$30/I603,1),"-")</f>
        <v>0.24630200300931615</v>
      </c>
      <c r="K603" s="12"/>
      <c r="L603" s="159">
        <v>10.997959</v>
      </c>
      <c r="M603" s="159" t="s">
        <v>280</v>
      </c>
      <c r="N603" s="159">
        <v>940</v>
      </c>
      <c r="O603" s="185">
        <f t="shared" si="31"/>
        <v>10338.081459999999</v>
      </c>
      <c r="P603" s="215">
        <f t="shared" si="32"/>
        <v>2546.2901708714753</v>
      </c>
      <c r="Q603" s="215" cm="1">
        <f t="array" ref="Q603">IF(P603="-",0,P603/(1+'General inputs'!$H$32)^IFERROR(INDEX('MP Calculations'!$C$40:$C$130,MATCH(F603,'MP Calculations'!$D$40:$D$130,0),0),-1))</f>
        <v>5339.8226717284306</v>
      </c>
    </row>
    <row r="604" spans="3:17">
      <c r="C604" s="159"/>
      <c r="D604" s="165" t="s">
        <v>291</v>
      </c>
      <c r="E604" s="161">
        <v>38272</v>
      </c>
      <c r="F604" s="172" t="str">
        <f t="shared" si="30"/>
        <v>2004-05</v>
      </c>
      <c r="G604" s="68"/>
      <c r="H604" s="167" t="s">
        <v>279</v>
      </c>
      <c r="I604" s="173">
        <v>150735.53351548137</v>
      </c>
      <c r="J604" s="168">
        <f>IFERROR(MIN('MP Calculations'!$E$30/I604,1),"-")</f>
        <v>0.24630200300931615</v>
      </c>
      <c r="K604" s="12"/>
      <c r="L604" s="159">
        <v>0.50037200000000004</v>
      </c>
      <c r="M604" s="159" t="s">
        <v>280</v>
      </c>
      <c r="N604" s="159">
        <v>589</v>
      </c>
      <c r="O604" s="185">
        <f t="shared" si="31"/>
        <v>294.71910800000001</v>
      </c>
      <c r="P604" s="215">
        <f t="shared" si="32"/>
        <v>72.589906625518978</v>
      </c>
      <c r="Q604" s="215" cm="1">
        <f t="array" ref="Q604">IF(P604="-",0,P604/(1+'General inputs'!$H$32)^IFERROR(INDEX('MP Calculations'!$C$40:$C$130,MATCH(F604,'MP Calculations'!$D$40:$D$130,0),0),-1))</f>
        <v>152.22822346478011</v>
      </c>
    </row>
    <row r="605" spans="3:17">
      <c r="C605" s="159"/>
      <c r="D605" s="165" t="s">
        <v>289</v>
      </c>
      <c r="E605" s="161">
        <v>38272</v>
      </c>
      <c r="F605" s="172" t="str">
        <f t="shared" si="30"/>
        <v>2004-05</v>
      </c>
      <c r="G605" s="68"/>
      <c r="H605" s="167" t="s">
        <v>279</v>
      </c>
      <c r="I605" s="173">
        <v>150735.53351548137</v>
      </c>
      <c r="J605" s="168">
        <f>IFERROR(MIN('MP Calculations'!$E$30/I605,1),"-")</f>
        <v>0.24630200300931615</v>
      </c>
      <c r="K605" s="12"/>
      <c r="L605" s="159">
        <v>0.82847000000000004</v>
      </c>
      <c r="M605" s="159" t="s">
        <v>280</v>
      </c>
      <c r="N605" s="159">
        <v>726</v>
      </c>
      <c r="O605" s="185">
        <f t="shared" si="31"/>
        <v>601.46922000000006</v>
      </c>
      <c r="P605" s="215">
        <f t="shared" si="32"/>
        <v>148.14307363445104</v>
      </c>
      <c r="Q605" s="215" cm="1">
        <f t="array" ref="Q605">IF(P605="-",0,P605/(1+'General inputs'!$H$32)^IFERROR(INDEX('MP Calculations'!$C$40:$C$130,MATCH(F605,'MP Calculations'!$D$40:$D$130,0),0),-1))</f>
        <v>310.6706974335271</v>
      </c>
    </row>
    <row r="606" spans="3:17">
      <c r="C606" s="159"/>
      <c r="D606" s="165" t="s">
        <v>289</v>
      </c>
      <c r="E606" s="161">
        <v>38272</v>
      </c>
      <c r="F606" s="172" t="str">
        <f t="shared" si="30"/>
        <v>2004-05</v>
      </c>
      <c r="G606" s="68"/>
      <c r="H606" s="167" t="s">
        <v>279</v>
      </c>
      <c r="I606" s="173">
        <v>150735.53351548137</v>
      </c>
      <c r="J606" s="168">
        <f>IFERROR(MIN('MP Calculations'!$E$30/I606,1),"-")</f>
        <v>0.24630200300931615</v>
      </c>
      <c r="K606" s="12"/>
      <c r="L606" s="159">
        <v>1.763727</v>
      </c>
      <c r="M606" s="159" t="s">
        <v>280</v>
      </c>
      <c r="N606" s="159">
        <v>726</v>
      </c>
      <c r="O606" s="185">
        <f t="shared" si="31"/>
        <v>1280.4658019999999</v>
      </c>
      <c r="P606" s="215">
        <f t="shared" si="32"/>
        <v>315.38129181753038</v>
      </c>
      <c r="Q606" s="215" cm="1">
        <f t="array" ref="Q606">IF(P606="-",0,P606/(1+'General inputs'!$H$32)^IFERROR(INDEX('MP Calculations'!$C$40:$C$130,MATCH(F606,'MP Calculations'!$D$40:$D$130,0),0),-1))</f>
        <v>661.38580415988793</v>
      </c>
    </row>
    <row r="607" spans="3:17">
      <c r="C607" s="159"/>
      <c r="D607" s="165" t="s">
        <v>281</v>
      </c>
      <c r="E607" s="161">
        <v>38272</v>
      </c>
      <c r="F607" s="172" t="str">
        <f t="shared" si="30"/>
        <v>2004-05</v>
      </c>
      <c r="G607" s="68"/>
      <c r="H607" s="167" t="s">
        <v>279</v>
      </c>
      <c r="I607" s="173">
        <v>150735.53351548137</v>
      </c>
      <c r="J607" s="168">
        <f>IFERROR(MIN('MP Calculations'!$E$30/I607,1),"-")</f>
        <v>0.24630200300931615</v>
      </c>
      <c r="K607" s="12"/>
      <c r="L607" s="159">
        <v>0.78392899999999999</v>
      </c>
      <c r="M607" s="159" t="s">
        <v>280</v>
      </c>
      <c r="N607" s="159">
        <v>940</v>
      </c>
      <c r="O607" s="185">
        <f t="shared" si="31"/>
        <v>736.89325999999994</v>
      </c>
      <c r="P607" s="215">
        <f t="shared" si="32"/>
        <v>181.49828594206477</v>
      </c>
      <c r="Q607" s="215" cm="1">
        <f t="array" ref="Q607">IF(P607="-",0,P607/(1+'General inputs'!$H$32)^IFERROR(INDEX('MP Calculations'!$C$40:$C$130,MATCH(F607,'MP Calculations'!$D$40:$D$130,0),0),-1))</f>
        <v>380.61988112752528</v>
      </c>
    </row>
    <row r="608" spans="3:17">
      <c r="C608" s="159"/>
      <c r="D608" s="165" t="s">
        <v>289</v>
      </c>
      <c r="E608" s="161">
        <v>38272</v>
      </c>
      <c r="F608" s="172" t="str">
        <f t="shared" si="30"/>
        <v>2004-05</v>
      </c>
      <c r="G608" s="68"/>
      <c r="H608" s="167" t="s">
        <v>279</v>
      </c>
      <c r="I608" s="173">
        <v>150735.53351548137</v>
      </c>
      <c r="J608" s="168">
        <f>IFERROR(MIN('MP Calculations'!$E$30/I608,1),"-")</f>
        <v>0.24630200300931615</v>
      </c>
      <c r="K608" s="12"/>
      <c r="L608" s="159">
        <v>5.1800930000000003</v>
      </c>
      <c r="M608" s="159" t="s">
        <v>280</v>
      </c>
      <c r="N608" s="159">
        <v>726</v>
      </c>
      <c r="O608" s="185">
        <f t="shared" si="31"/>
        <v>3760.7475180000001</v>
      </c>
      <c r="P608" s="215">
        <f t="shared" si="32"/>
        <v>926.27964649571425</v>
      </c>
      <c r="Q608" s="215" cm="1">
        <f t="array" ref="Q608">IF(P608="-",0,P608/(1+'General inputs'!$H$32)^IFERROR(INDEX('MP Calculations'!$C$40:$C$130,MATCH(F608,'MP Calculations'!$D$40:$D$130,0),0),-1))</f>
        <v>1942.5001570129655</v>
      </c>
    </row>
    <row r="609" spans="3:17">
      <c r="C609" s="159"/>
      <c r="D609" s="165" t="s">
        <v>281</v>
      </c>
      <c r="E609" s="161">
        <v>38272</v>
      </c>
      <c r="F609" s="172" t="str">
        <f t="shared" si="30"/>
        <v>2004-05</v>
      </c>
      <c r="G609" s="68"/>
      <c r="H609" s="167" t="s">
        <v>279</v>
      </c>
      <c r="I609" s="173">
        <v>150735.53351548137</v>
      </c>
      <c r="J609" s="168">
        <f>IFERROR(MIN('MP Calculations'!$E$30/I609,1),"-")</f>
        <v>0.24630200300931615</v>
      </c>
      <c r="K609" s="12"/>
      <c r="L609" s="159">
        <v>0.56321699999999997</v>
      </c>
      <c r="M609" s="159" t="s">
        <v>280</v>
      </c>
      <c r="N609" s="159">
        <v>940</v>
      </c>
      <c r="O609" s="185">
        <f t="shared" si="31"/>
        <v>529.42397999999991</v>
      </c>
      <c r="P609" s="215">
        <f t="shared" si="32"/>
        <v>130.39818671516412</v>
      </c>
      <c r="Q609" s="215" cm="1">
        <f t="array" ref="Q609">IF(P609="-",0,P609/(1+'General inputs'!$H$32)^IFERROR(INDEX('MP Calculations'!$C$40:$C$130,MATCH(F609,'MP Calculations'!$D$40:$D$130,0),0),-1))</f>
        <v>273.45791211831863</v>
      </c>
    </row>
    <row r="610" spans="3:17">
      <c r="C610" s="159"/>
      <c r="D610" s="165" t="s">
        <v>291</v>
      </c>
      <c r="E610" s="161">
        <v>38272</v>
      </c>
      <c r="F610" s="172" t="str">
        <f t="shared" si="30"/>
        <v>2004-05</v>
      </c>
      <c r="G610" s="68"/>
      <c r="H610" s="167" t="s">
        <v>279</v>
      </c>
      <c r="I610" s="173">
        <v>150735.53351548137</v>
      </c>
      <c r="J610" s="168">
        <f>IFERROR(MIN('MP Calculations'!$E$30/I610,1),"-")</f>
        <v>0.24630200300931615</v>
      </c>
      <c r="K610" s="12"/>
      <c r="L610" s="159">
        <v>3.922901</v>
      </c>
      <c r="M610" s="159" t="s">
        <v>280</v>
      </c>
      <c r="N610" s="159">
        <v>589</v>
      </c>
      <c r="O610" s="185">
        <f t="shared" si="31"/>
        <v>2310.5886890000002</v>
      </c>
      <c r="P610" s="215">
        <f t="shared" si="32"/>
        <v>569.10262223136988</v>
      </c>
      <c r="Q610" s="215" cm="1">
        <f t="array" ref="Q610">IF(P610="-",0,P610/(1+'General inputs'!$H$32)^IFERROR(INDEX('MP Calculations'!$C$40:$C$130,MATCH(F610,'MP Calculations'!$D$40:$D$130,0),0),-1))</f>
        <v>1193.464562481932</v>
      </c>
    </row>
    <row r="611" spans="3:17">
      <c r="C611" s="159"/>
      <c r="D611" s="165" t="s">
        <v>281</v>
      </c>
      <c r="E611" s="161">
        <v>38272</v>
      </c>
      <c r="F611" s="172" t="str">
        <f t="shared" si="30"/>
        <v>2004-05</v>
      </c>
      <c r="G611" s="68"/>
      <c r="H611" s="167" t="s">
        <v>279</v>
      </c>
      <c r="I611" s="173">
        <v>150735.53351548137</v>
      </c>
      <c r="J611" s="168">
        <f>IFERROR(MIN('MP Calculations'!$E$30/I611,1),"-")</f>
        <v>0.24630200300931615</v>
      </c>
      <c r="K611" s="12"/>
      <c r="L611" s="159">
        <v>2.2963450000000001</v>
      </c>
      <c r="M611" s="159" t="s">
        <v>280</v>
      </c>
      <c r="N611" s="159">
        <v>940</v>
      </c>
      <c r="O611" s="185">
        <f t="shared" si="31"/>
        <v>2158.5643</v>
      </c>
      <c r="P611" s="215">
        <f t="shared" si="32"/>
        <v>531.65871071440245</v>
      </c>
      <c r="Q611" s="215" cm="1">
        <f t="array" ref="Q611">IF(P611="-",0,P611/(1+'General inputs'!$H$32)^IFERROR(INDEX('MP Calculations'!$C$40:$C$130,MATCH(F611,'MP Calculations'!$D$40:$D$130,0),0),-1))</f>
        <v>1114.9409716030243</v>
      </c>
    </row>
    <row r="612" spans="3:17">
      <c r="C612" s="159"/>
      <c r="D612" s="165" t="s">
        <v>281</v>
      </c>
      <c r="E612" s="161">
        <v>38272</v>
      </c>
      <c r="F612" s="172" t="str">
        <f t="shared" si="30"/>
        <v>2004-05</v>
      </c>
      <c r="G612" s="68"/>
      <c r="H612" s="167" t="s">
        <v>279</v>
      </c>
      <c r="I612" s="173">
        <v>150735.53351548137</v>
      </c>
      <c r="J612" s="168">
        <f>IFERROR(MIN('MP Calculations'!$E$30/I612,1),"-")</f>
        <v>0.24630200300931615</v>
      </c>
      <c r="K612" s="12"/>
      <c r="L612" s="159">
        <v>4.1382719999999997</v>
      </c>
      <c r="M612" s="159" t="s">
        <v>280</v>
      </c>
      <c r="N612" s="159">
        <v>940</v>
      </c>
      <c r="O612" s="185">
        <f t="shared" si="31"/>
        <v>3889.9756799999996</v>
      </c>
      <c r="P612" s="215">
        <f t="shared" si="32"/>
        <v>958.1088016415265</v>
      </c>
      <c r="Q612" s="215" cm="1">
        <f t="array" ref="Q612">IF(P612="-",0,P612/(1+'General inputs'!$H$32)^IFERROR(INDEX('MP Calculations'!$C$40:$C$130,MATCH(F612,'MP Calculations'!$D$40:$D$130,0),0),-1))</f>
        <v>2009.2490476986645</v>
      </c>
    </row>
    <row r="613" spans="3:17">
      <c r="C613" s="159"/>
      <c r="D613" s="165" t="s">
        <v>281</v>
      </c>
      <c r="E613" s="161">
        <v>38272</v>
      </c>
      <c r="F613" s="172" t="str">
        <f t="shared" si="30"/>
        <v>2004-05</v>
      </c>
      <c r="G613" s="68"/>
      <c r="H613" s="167" t="s">
        <v>279</v>
      </c>
      <c r="I613" s="173">
        <v>150735.53351548137</v>
      </c>
      <c r="J613" s="168">
        <f>IFERROR(MIN('MP Calculations'!$E$30/I613,1),"-")</f>
        <v>0.24630200300931615</v>
      </c>
      <c r="K613" s="12"/>
      <c r="L613" s="159">
        <v>19.764638999999999</v>
      </c>
      <c r="M613" s="159" t="s">
        <v>280</v>
      </c>
      <c r="N613" s="159">
        <v>940</v>
      </c>
      <c r="O613" s="185">
        <f t="shared" si="31"/>
        <v>18578.76066</v>
      </c>
      <c r="P613" s="215">
        <f t="shared" si="32"/>
        <v>4575.9859639886845</v>
      </c>
      <c r="Q613" s="215" cm="1">
        <f t="array" ref="Q613">IF(P613="-",0,P613/(1+'General inputs'!$H$32)^IFERROR(INDEX('MP Calculations'!$C$40:$C$130,MATCH(F613,'MP Calculations'!$D$40:$D$130,0),0),-1))</f>
        <v>9596.2957700358729</v>
      </c>
    </row>
    <row r="614" spans="3:17">
      <c r="C614" s="159"/>
      <c r="D614" s="165" t="s">
        <v>281</v>
      </c>
      <c r="E614" s="161">
        <v>38272</v>
      </c>
      <c r="F614" s="172" t="str">
        <f t="shared" si="30"/>
        <v>2004-05</v>
      </c>
      <c r="G614" s="68"/>
      <c r="H614" s="167" t="s">
        <v>279</v>
      </c>
      <c r="I614" s="173">
        <v>150735.53351548137</v>
      </c>
      <c r="J614" s="168">
        <f>IFERROR(MIN('MP Calculations'!$E$30/I614,1),"-")</f>
        <v>0.24630200300931615</v>
      </c>
      <c r="K614" s="12"/>
      <c r="L614" s="159">
        <v>0.80289500000000003</v>
      </c>
      <c r="M614" s="159" t="s">
        <v>280</v>
      </c>
      <c r="N614" s="159">
        <v>940</v>
      </c>
      <c r="O614" s="185">
        <f t="shared" si="31"/>
        <v>754.72130000000004</v>
      </c>
      <c r="P614" s="215">
        <f t="shared" si="32"/>
        <v>185.88936790379501</v>
      </c>
      <c r="Q614" s="215" cm="1">
        <f t="array" ref="Q614">IF(P614="-",0,P614/(1+'General inputs'!$H$32)^IFERROR(INDEX('MP Calculations'!$C$40:$C$130,MATCH(F614,'MP Calculations'!$D$40:$D$130,0),0),-1))</f>
        <v>389.82841489201763</v>
      </c>
    </row>
    <row r="615" spans="3:17">
      <c r="C615" s="159"/>
      <c r="D615" s="165" t="s">
        <v>281</v>
      </c>
      <c r="E615" s="161">
        <v>38272</v>
      </c>
      <c r="F615" s="172" t="str">
        <f t="shared" si="30"/>
        <v>2004-05</v>
      </c>
      <c r="G615" s="68"/>
      <c r="H615" s="167" t="s">
        <v>279</v>
      </c>
      <c r="I615" s="173">
        <v>150735.53351548137</v>
      </c>
      <c r="J615" s="168">
        <f>IFERROR(MIN('MP Calculations'!$E$30/I615,1),"-")</f>
        <v>0.24630200300931615</v>
      </c>
      <c r="K615" s="12"/>
      <c r="L615" s="159">
        <v>7.6908050000000001</v>
      </c>
      <c r="M615" s="159" t="s">
        <v>280</v>
      </c>
      <c r="N615" s="159">
        <v>940</v>
      </c>
      <c r="O615" s="185">
        <f t="shared" si="31"/>
        <v>7229.3567000000003</v>
      </c>
      <c r="P615" s="215">
        <f t="shared" si="32"/>
        <v>1780.6050356788198</v>
      </c>
      <c r="Q615" s="215" cm="1">
        <f t="array" ref="Q615">IF(P615="-",0,P615/(1+'General inputs'!$H$32)^IFERROR(INDEX('MP Calculations'!$C$40:$C$130,MATCH(F615,'MP Calculations'!$D$40:$D$130,0),0),-1))</f>
        <v>3734.1051101247403</v>
      </c>
    </row>
    <row r="616" spans="3:17">
      <c r="C616" s="159"/>
      <c r="D616" s="165" t="s">
        <v>289</v>
      </c>
      <c r="E616" s="161">
        <v>38272</v>
      </c>
      <c r="F616" s="172" t="str">
        <f t="shared" si="30"/>
        <v>2004-05</v>
      </c>
      <c r="G616" s="68"/>
      <c r="H616" s="167" t="s">
        <v>279</v>
      </c>
      <c r="I616" s="173">
        <v>150735.53351548137</v>
      </c>
      <c r="J616" s="168">
        <f>IFERROR(MIN('MP Calculations'!$E$30/I616,1),"-")</f>
        <v>0.24630200300931615</v>
      </c>
      <c r="K616" s="12"/>
      <c r="L616" s="159">
        <v>4.0311950000000003</v>
      </c>
      <c r="M616" s="159" t="s">
        <v>280</v>
      </c>
      <c r="N616" s="159">
        <v>726</v>
      </c>
      <c r="O616" s="185">
        <f t="shared" si="31"/>
        <v>2926.6475700000001</v>
      </c>
      <c r="P616" s="215">
        <f t="shared" si="32"/>
        <v>720.83915859334786</v>
      </c>
      <c r="Q616" s="215" cm="1">
        <f t="array" ref="Q616">IF(P616="-",0,P616/(1+'General inputs'!$H$32)^IFERROR(INDEX('MP Calculations'!$C$40:$C$130,MATCH(F616,'MP Calculations'!$D$40:$D$130,0),0),-1))</f>
        <v>1511.671107149984</v>
      </c>
    </row>
    <row r="617" spans="3:17">
      <c r="C617" s="159"/>
      <c r="D617" s="165" t="s">
        <v>281</v>
      </c>
      <c r="E617" s="161">
        <v>38272</v>
      </c>
      <c r="F617" s="172" t="str">
        <f t="shared" si="30"/>
        <v>2004-05</v>
      </c>
      <c r="G617" s="68"/>
      <c r="H617" s="167" t="s">
        <v>279</v>
      </c>
      <c r="I617" s="173">
        <v>150735.53351548137</v>
      </c>
      <c r="J617" s="168">
        <f>IFERROR(MIN('MP Calculations'!$E$30/I617,1),"-")</f>
        <v>0.24630200300931615</v>
      </c>
      <c r="K617" s="12"/>
      <c r="L617" s="159">
        <v>0.79208599999999996</v>
      </c>
      <c r="M617" s="159" t="s">
        <v>280</v>
      </c>
      <c r="N617" s="159">
        <v>940</v>
      </c>
      <c r="O617" s="185">
        <f t="shared" si="31"/>
        <v>744.56083999999998</v>
      </c>
      <c r="P617" s="215">
        <f t="shared" si="32"/>
        <v>183.38682625429897</v>
      </c>
      <c r="Q617" s="215" cm="1">
        <f t="array" ref="Q617">IF(P617="-",0,P617/(1+'General inputs'!$H$32)^IFERROR(INDEX('MP Calculations'!$C$40:$C$130,MATCH(F617,'MP Calculations'!$D$40:$D$130,0),0),-1))</f>
        <v>384.58033720244697</v>
      </c>
    </row>
    <row r="618" spans="3:17">
      <c r="C618" s="159"/>
      <c r="D618" s="165" t="s">
        <v>289</v>
      </c>
      <c r="E618" s="161">
        <v>38272</v>
      </c>
      <c r="F618" s="172" t="str">
        <f t="shared" si="30"/>
        <v>2004-05</v>
      </c>
      <c r="G618" s="68"/>
      <c r="H618" s="167" t="s">
        <v>279</v>
      </c>
      <c r="I618" s="173">
        <v>150735.53351548137</v>
      </c>
      <c r="J618" s="168">
        <f>IFERROR(MIN('MP Calculations'!$E$30/I618,1),"-")</f>
        <v>0.24630200300931615</v>
      </c>
      <c r="K618" s="12"/>
      <c r="L618" s="159">
        <v>5.1621350000000001</v>
      </c>
      <c r="M618" s="159" t="s">
        <v>280</v>
      </c>
      <c r="N618" s="159">
        <v>726</v>
      </c>
      <c r="O618" s="185">
        <f t="shared" si="31"/>
        <v>3747.7100100000002</v>
      </c>
      <c r="P618" s="215">
        <f t="shared" si="32"/>
        <v>923.06848216106437</v>
      </c>
      <c r="Q618" s="215" cm="1">
        <f t="array" ref="Q618">IF(P618="-",0,P618/(1+'General inputs'!$H$32)^IFERROR(INDEX('MP Calculations'!$C$40:$C$130,MATCH(F618,'MP Calculations'!$D$40:$D$130,0),0),-1))</f>
        <v>1935.7660273709614</v>
      </c>
    </row>
    <row r="619" spans="3:17">
      <c r="C619" s="159"/>
      <c r="D619" s="165" t="s">
        <v>281</v>
      </c>
      <c r="E619" s="161">
        <v>38272</v>
      </c>
      <c r="F619" s="172" t="str">
        <f t="shared" si="30"/>
        <v>2004-05</v>
      </c>
      <c r="G619" s="68"/>
      <c r="H619" s="167" t="s">
        <v>279</v>
      </c>
      <c r="I619" s="173">
        <v>150735.53351548137</v>
      </c>
      <c r="J619" s="168">
        <f>IFERROR(MIN('MP Calculations'!$E$30/I619,1),"-")</f>
        <v>0.24630200300931615</v>
      </c>
      <c r="K619" s="12"/>
      <c r="L619" s="159">
        <v>0.56216100000000002</v>
      </c>
      <c r="M619" s="159" t="s">
        <v>280</v>
      </c>
      <c r="N619" s="159">
        <v>940</v>
      </c>
      <c r="O619" s="185">
        <f t="shared" si="31"/>
        <v>528.43133999999998</v>
      </c>
      <c r="P619" s="215">
        <f t="shared" si="32"/>
        <v>130.15369749489696</v>
      </c>
      <c r="Q619" s="215" cm="1">
        <f t="array" ref="Q619">IF(P619="-",0,P619/(1+'General inputs'!$H$32)^IFERROR(INDEX('MP Calculations'!$C$40:$C$130,MATCH(F619,'MP Calculations'!$D$40:$D$130,0),0),-1))</f>
        <v>272.94519400931813</v>
      </c>
    </row>
    <row r="620" spans="3:17">
      <c r="C620" s="159"/>
      <c r="D620" s="165" t="s">
        <v>281</v>
      </c>
      <c r="E620" s="161">
        <v>38272</v>
      </c>
      <c r="F620" s="172" t="str">
        <f t="shared" si="30"/>
        <v>2004-05</v>
      </c>
      <c r="G620" s="68"/>
      <c r="H620" s="167" t="s">
        <v>279</v>
      </c>
      <c r="I620" s="173">
        <v>150735.53351548137</v>
      </c>
      <c r="J620" s="168">
        <f>IFERROR(MIN('MP Calculations'!$E$30/I620,1),"-")</f>
        <v>0.24630200300931615</v>
      </c>
      <c r="K620" s="12"/>
      <c r="L620" s="159">
        <v>0.78406200000000004</v>
      </c>
      <c r="M620" s="159" t="s">
        <v>280</v>
      </c>
      <c r="N620" s="159">
        <v>940</v>
      </c>
      <c r="O620" s="185">
        <f t="shared" si="31"/>
        <v>737.01828</v>
      </c>
      <c r="P620" s="215">
        <f t="shared" si="32"/>
        <v>181.52907861848101</v>
      </c>
      <c r="Q620" s="215" cm="1">
        <f t="array" ref="Q620">IF(P620="-",0,P620/(1+'General inputs'!$H$32)^IFERROR(INDEX('MP Calculations'!$C$40:$C$130,MATCH(F620,'MP Calculations'!$D$40:$D$130,0),0),-1))</f>
        <v>380.68445641966269</v>
      </c>
    </row>
    <row r="621" spans="3:17">
      <c r="C621" s="159"/>
      <c r="D621" s="165" t="s">
        <v>281</v>
      </c>
      <c r="E621" s="161">
        <v>38272</v>
      </c>
      <c r="F621" s="172" t="str">
        <f t="shared" si="30"/>
        <v>2004-05</v>
      </c>
      <c r="G621" s="68"/>
      <c r="H621" s="167" t="s">
        <v>279</v>
      </c>
      <c r="I621" s="173">
        <v>150735.53351548137</v>
      </c>
      <c r="J621" s="168">
        <f>IFERROR(MIN('MP Calculations'!$E$30/I621,1),"-")</f>
        <v>0.24630200300931615</v>
      </c>
      <c r="K621" s="12"/>
      <c r="L621" s="159">
        <v>0.81083799999999995</v>
      </c>
      <c r="M621" s="159" t="s">
        <v>280</v>
      </c>
      <c r="N621" s="159">
        <v>940</v>
      </c>
      <c r="O621" s="185">
        <f t="shared" si="31"/>
        <v>762.1877199999999</v>
      </c>
      <c r="P621" s="215">
        <f t="shared" si="32"/>
        <v>187.7283621051038</v>
      </c>
      <c r="Q621" s="215" cm="1">
        <f t="array" ref="Q621">IF(P621="-",0,P621/(1+'General inputs'!$H$32)^IFERROR(INDEX('MP Calculations'!$C$40:$C$130,MATCH(F621,'MP Calculations'!$D$40:$D$130,0),0),-1))</f>
        <v>393.6849678653046</v>
      </c>
    </row>
    <row r="622" spans="3:17">
      <c r="C622" s="159"/>
      <c r="D622" s="165" t="s">
        <v>289</v>
      </c>
      <c r="E622" s="161">
        <v>38272</v>
      </c>
      <c r="F622" s="172" t="str">
        <f t="shared" si="30"/>
        <v>2004-05</v>
      </c>
      <c r="G622" s="68"/>
      <c r="H622" s="167" t="s">
        <v>279</v>
      </c>
      <c r="I622" s="173">
        <v>150735.53351548137</v>
      </c>
      <c r="J622" s="168">
        <f>IFERROR(MIN('MP Calculations'!$E$30/I622,1),"-")</f>
        <v>0.24630200300931615</v>
      </c>
      <c r="K622" s="12"/>
      <c r="L622" s="159">
        <v>0.447903</v>
      </c>
      <c r="M622" s="159" t="s">
        <v>280</v>
      </c>
      <c r="N622" s="159">
        <v>726</v>
      </c>
      <c r="O622" s="185">
        <f t="shared" si="31"/>
        <v>325.17757799999998</v>
      </c>
      <c r="P622" s="215">
        <f t="shared" si="32"/>
        <v>80.091888795118138</v>
      </c>
      <c r="Q622" s="215" cm="1">
        <f t="array" ref="Q622">IF(P622="-",0,P622/(1+'General inputs'!$H$32)^IFERROR(INDEX('MP Calculations'!$C$40:$C$130,MATCH(F622,'MP Calculations'!$D$40:$D$130,0),0),-1))</f>
        <v>167.96062306730366</v>
      </c>
    </row>
    <row r="623" spans="3:17">
      <c r="C623" s="159"/>
      <c r="D623" s="165" t="s">
        <v>281</v>
      </c>
      <c r="E623" s="161">
        <v>38272</v>
      </c>
      <c r="F623" s="172" t="str">
        <f t="shared" si="30"/>
        <v>2004-05</v>
      </c>
      <c r="G623" s="68"/>
      <c r="H623" s="167" t="s">
        <v>279</v>
      </c>
      <c r="I623" s="173">
        <v>150735.53351548137</v>
      </c>
      <c r="J623" s="168">
        <f>IFERROR(MIN('MP Calculations'!$E$30/I623,1),"-")</f>
        <v>0.24630200300931615</v>
      </c>
      <c r="K623" s="12"/>
      <c r="L623" s="159">
        <v>1.5951500000000001</v>
      </c>
      <c r="M623" s="159" t="s">
        <v>280</v>
      </c>
      <c r="N623" s="159">
        <v>940</v>
      </c>
      <c r="O623" s="185">
        <f t="shared" si="31"/>
        <v>1499.441</v>
      </c>
      <c r="P623" s="215">
        <f t="shared" si="32"/>
        <v>369.31532169429204</v>
      </c>
      <c r="Q623" s="215" cm="1">
        <f t="array" ref="Q623">IF(P623="-",0,P623/(1+'General inputs'!$H$32)^IFERROR(INDEX('MP Calculations'!$C$40:$C$130,MATCH(F623,'MP Calculations'!$D$40:$D$130,0),0),-1))</f>
        <v>774.49080641304511</v>
      </c>
    </row>
    <row r="624" spans="3:17">
      <c r="C624" s="159"/>
      <c r="D624" s="165" t="s">
        <v>291</v>
      </c>
      <c r="E624" s="161">
        <v>38272</v>
      </c>
      <c r="F624" s="172" t="str">
        <f t="shared" si="30"/>
        <v>2004-05</v>
      </c>
      <c r="G624" s="68"/>
      <c r="H624" s="167" t="s">
        <v>279</v>
      </c>
      <c r="I624" s="173">
        <v>150735.53351548137</v>
      </c>
      <c r="J624" s="168">
        <f>IFERROR(MIN('MP Calculations'!$E$30/I624,1),"-")</f>
        <v>0.24630200300931615</v>
      </c>
      <c r="K624" s="12"/>
      <c r="L624" s="159">
        <v>0.41677900000000001</v>
      </c>
      <c r="M624" s="159" t="s">
        <v>280</v>
      </c>
      <c r="N624" s="159">
        <v>589</v>
      </c>
      <c r="O624" s="185">
        <f t="shared" si="31"/>
        <v>245.482831</v>
      </c>
      <c r="P624" s="215">
        <f t="shared" si="32"/>
        <v>60.46291297969745</v>
      </c>
      <c r="Q624" s="215" cm="1">
        <f t="array" ref="Q624">IF(P624="-",0,P624/(1+'General inputs'!$H$32)^IFERROR(INDEX('MP Calculations'!$C$40:$C$130,MATCH(F624,'MP Calculations'!$D$40:$D$130,0),0),-1))</f>
        <v>126.7967167376024</v>
      </c>
    </row>
    <row r="625" spans="3:17">
      <c r="C625" s="159"/>
      <c r="D625" s="165" t="s">
        <v>281</v>
      </c>
      <c r="E625" s="161">
        <v>38272</v>
      </c>
      <c r="F625" s="172" t="str">
        <f t="shared" si="30"/>
        <v>2004-05</v>
      </c>
      <c r="G625" s="68"/>
      <c r="H625" s="167" t="s">
        <v>279</v>
      </c>
      <c r="I625" s="173">
        <v>150735.53351548137</v>
      </c>
      <c r="J625" s="168">
        <f>IFERROR(MIN('MP Calculations'!$E$30/I625,1),"-")</f>
        <v>0.24630200300931615</v>
      </c>
      <c r="K625" s="12"/>
      <c r="L625" s="159">
        <v>2.5052300000000001</v>
      </c>
      <c r="M625" s="159" t="s">
        <v>280</v>
      </c>
      <c r="N625" s="159">
        <v>940</v>
      </c>
      <c r="O625" s="185">
        <f t="shared" si="31"/>
        <v>2354.9162000000001</v>
      </c>
      <c r="P625" s="215">
        <f t="shared" si="32"/>
        <v>580.02057697908742</v>
      </c>
      <c r="Q625" s="215" cm="1">
        <f t="array" ref="Q625">IF(P625="-",0,P625/(1+'General inputs'!$H$32)^IFERROR(INDEX('MP Calculations'!$C$40:$C$130,MATCH(F625,'MP Calculations'!$D$40:$D$130,0),0),-1))</f>
        <v>1216.3605948971276</v>
      </c>
    </row>
    <row r="626" spans="3:17">
      <c r="C626" s="159"/>
      <c r="D626" s="165" t="s">
        <v>281</v>
      </c>
      <c r="E626" s="161">
        <v>38272</v>
      </c>
      <c r="F626" s="172" t="str">
        <f t="shared" si="30"/>
        <v>2004-05</v>
      </c>
      <c r="G626" s="68"/>
      <c r="H626" s="167" t="s">
        <v>279</v>
      </c>
      <c r="I626" s="173">
        <v>150735.53351548137</v>
      </c>
      <c r="J626" s="168">
        <f>IFERROR(MIN('MP Calculations'!$E$30/I626,1),"-")</f>
        <v>0.24630200300931615</v>
      </c>
      <c r="K626" s="12"/>
      <c r="L626" s="159">
        <v>8.2423889999999993</v>
      </c>
      <c r="M626" s="159" t="s">
        <v>280</v>
      </c>
      <c r="N626" s="159">
        <v>940</v>
      </c>
      <c r="O626" s="185">
        <f t="shared" si="31"/>
        <v>7747.845659999999</v>
      </c>
      <c r="P626" s="215">
        <f t="shared" si="32"/>
        <v>1908.3099050650369</v>
      </c>
      <c r="Q626" s="215" cm="1">
        <f t="array" ref="Q626">IF(P626="-",0,P626/(1+'General inputs'!$H$32)^IFERROR(INDEX('MP Calculations'!$C$40:$C$130,MATCH(F626,'MP Calculations'!$D$40:$D$130,0),0),-1))</f>
        <v>4001.9148690593438</v>
      </c>
    </row>
    <row r="627" spans="3:17">
      <c r="C627" s="159"/>
      <c r="D627" s="165" t="s">
        <v>281</v>
      </c>
      <c r="E627" s="161">
        <v>38272</v>
      </c>
      <c r="F627" s="172" t="str">
        <f t="shared" si="30"/>
        <v>2004-05</v>
      </c>
      <c r="G627" s="68"/>
      <c r="H627" s="167" t="s">
        <v>279</v>
      </c>
      <c r="I627" s="173">
        <v>150735.53351548137</v>
      </c>
      <c r="J627" s="168">
        <f>IFERROR(MIN('MP Calculations'!$E$30/I627,1),"-")</f>
        <v>0.24630200300931615</v>
      </c>
      <c r="K627" s="12"/>
      <c r="L627" s="159">
        <v>5.9153039999999999</v>
      </c>
      <c r="M627" s="159" t="s">
        <v>280</v>
      </c>
      <c r="N627" s="159">
        <v>940</v>
      </c>
      <c r="O627" s="185">
        <f t="shared" si="31"/>
        <v>5560.3857600000001</v>
      </c>
      <c r="P627" s="215">
        <f t="shared" si="32"/>
        <v>1369.5341501924786</v>
      </c>
      <c r="Q627" s="215" cm="1">
        <f t="array" ref="Q627">IF(P627="-",0,P627/(1+'General inputs'!$H$32)^IFERROR(INDEX('MP Calculations'!$C$40:$C$130,MATCH(F627,'MP Calculations'!$D$40:$D$130,0),0),-1))</f>
        <v>2872.0487509878767</v>
      </c>
    </row>
    <row r="628" spans="3:17">
      <c r="C628" s="159"/>
      <c r="D628" s="165" t="s">
        <v>281</v>
      </c>
      <c r="E628" s="161">
        <v>38272</v>
      </c>
      <c r="F628" s="172" t="str">
        <f t="shared" si="30"/>
        <v>2004-05</v>
      </c>
      <c r="G628" s="68"/>
      <c r="H628" s="167" t="s">
        <v>279</v>
      </c>
      <c r="I628" s="173">
        <v>150735.53351548137</v>
      </c>
      <c r="J628" s="168">
        <f>IFERROR(MIN('MP Calculations'!$E$30/I628,1),"-")</f>
        <v>0.24630200300931615</v>
      </c>
      <c r="K628" s="12"/>
      <c r="L628" s="159">
        <v>0.59926999999999997</v>
      </c>
      <c r="M628" s="159" t="s">
        <v>280</v>
      </c>
      <c r="N628" s="159">
        <v>940</v>
      </c>
      <c r="O628" s="185">
        <f t="shared" si="31"/>
        <v>563.31380000000001</v>
      </c>
      <c r="P628" s="215">
        <f t="shared" si="32"/>
        <v>138.74531726278931</v>
      </c>
      <c r="Q628" s="215" cm="1">
        <f t="array" ref="Q628">IF(P628="-",0,P628/(1+'General inputs'!$H$32)^IFERROR(INDEX('MP Calculations'!$C$40:$C$130,MATCH(F628,'MP Calculations'!$D$40:$D$130,0),0),-1))</f>
        <v>290.96267157267062</v>
      </c>
    </row>
    <row r="629" spans="3:17">
      <c r="C629" s="159"/>
      <c r="D629" s="165" t="s">
        <v>291</v>
      </c>
      <c r="E629" s="161">
        <v>38272</v>
      </c>
      <c r="F629" s="172" t="str">
        <f t="shared" si="30"/>
        <v>2004-05</v>
      </c>
      <c r="G629" s="68"/>
      <c r="H629" s="167" t="s">
        <v>279</v>
      </c>
      <c r="I629" s="173">
        <v>150735.53351548137</v>
      </c>
      <c r="J629" s="168">
        <f>IFERROR(MIN('MP Calculations'!$E$30/I629,1),"-")</f>
        <v>0.24630200300931615</v>
      </c>
      <c r="K629" s="12"/>
      <c r="L629" s="159">
        <v>1.190531</v>
      </c>
      <c r="M629" s="159" t="s">
        <v>280</v>
      </c>
      <c r="N629" s="159">
        <v>589</v>
      </c>
      <c r="O629" s="185">
        <f t="shared" si="31"/>
        <v>701.222759</v>
      </c>
      <c r="P629" s="215">
        <f t="shared" si="32"/>
        <v>172.71257009741896</v>
      </c>
      <c r="Q629" s="215" cm="1">
        <f t="array" ref="Q629">IF(P629="-",0,P629/(1+'General inputs'!$H$32)^IFERROR(INDEX('MP Calculations'!$C$40:$C$130,MATCH(F629,'MP Calculations'!$D$40:$D$130,0),0),-1))</f>
        <v>362.1953648680344</v>
      </c>
    </row>
    <row r="630" spans="3:17">
      <c r="C630" s="159"/>
      <c r="D630" s="165" t="s">
        <v>289</v>
      </c>
      <c r="E630" s="161">
        <v>38272</v>
      </c>
      <c r="F630" s="172" t="str">
        <f t="shared" si="30"/>
        <v>2004-05</v>
      </c>
      <c r="G630" s="68"/>
      <c r="H630" s="167" t="s">
        <v>279</v>
      </c>
      <c r="I630" s="173">
        <v>150735.53351548137</v>
      </c>
      <c r="J630" s="168">
        <f>IFERROR(MIN('MP Calculations'!$E$30/I630,1),"-")</f>
        <v>0.24630200300931615</v>
      </c>
      <c r="K630" s="12"/>
      <c r="L630" s="159">
        <v>0.53697300000000003</v>
      </c>
      <c r="M630" s="159" t="s">
        <v>280</v>
      </c>
      <c r="N630" s="159">
        <v>726</v>
      </c>
      <c r="O630" s="185">
        <f t="shared" si="31"/>
        <v>389.842398</v>
      </c>
      <c r="P630" s="215">
        <f t="shared" si="32"/>
        <v>96.01896348535503</v>
      </c>
      <c r="Q630" s="215" cm="1">
        <f t="array" ref="Q630">IF(P630="-",0,P630/(1+'General inputs'!$H$32)^IFERROR(INDEX('MP Calculations'!$C$40:$C$130,MATCH(F630,'MP Calculations'!$D$40:$D$130,0),0),-1))</f>
        <v>201.36127610290455</v>
      </c>
    </row>
    <row r="631" spans="3:17">
      <c r="C631" s="159"/>
      <c r="D631" s="165" t="s">
        <v>281</v>
      </c>
      <c r="E631" s="161">
        <v>38272</v>
      </c>
      <c r="F631" s="172" t="str">
        <f t="shared" si="30"/>
        <v>2004-05</v>
      </c>
      <c r="G631" s="68"/>
      <c r="H631" s="167" t="s">
        <v>279</v>
      </c>
      <c r="I631" s="173">
        <v>150735.53351548137</v>
      </c>
      <c r="J631" s="168">
        <f>IFERROR(MIN('MP Calculations'!$E$30/I631,1),"-")</f>
        <v>0.24630200300931615</v>
      </c>
      <c r="K631" s="12"/>
      <c r="L631" s="159">
        <v>7.5145770000000001</v>
      </c>
      <c r="M631" s="159" t="s">
        <v>280</v>
      </c>
      <c r="N631" s="159">
        <v>940</v>
      </c>
      <c r="O631" s="185">
        <f t="shared" si="31"/>
        <v>7063.7023799999997</v>
      </c>
      <c r="P631" s="215">
        <f t="shared" si="32"/>
        <v>1739.8040448556735</v>
      </c>
      <c r="Q631" s="215" cm="1">
        <f t="array" ref="Q631">IF(P631="-",0,P631/(1+'General inputs'!$H$32)^IFERROR(INDEX('MP Calculations'!$C$40:$C$130,MATCH(F631,'MP Calculations'!$D$40:$D$130,0),0),-1))</f>
        <v>3648.54139145718</v>
      </c>
    </row>
    <row r="632" spans="3:17">
      <c r="C632" s="159"/>
      <c r="D632" s="165" t="s">
        <v>281</v>
      </c>
      <c r="E632" s="161">
        <v>38272</v>
      </c>
      <c r="F632" s="172" t="str">
        <f t="shared" si="30"/>
        <v>2004-05</v>
      </c>
      <c r="G632" s="68"/>
      <c r="H632" s="167" t="s">
        <v>279</v>
      </c>
      <c r="I632" s="173">
        <v>150735.53351548137</v>
      </c>
      <c r="J632" s="168">
        <f>IFERROR(MIN('MP Calculations'!$E$30/I632,1),"-")</f>
        <v>0.24630200300931615</v>
      </c>
      <c r="K632" s="12"/>
      <c r="L632" s="159">
        <v>7.385751</v>
      </c>
      <c r="M632" s="159" t="s">
        <v>280</v>
      </c>
      <c r="N632" s="159">
        <v>940</v>
      </c>
      <c r="O632" s="185">
        <f t="shared" si="31"/>
        <v>6942.6059400000004</v>
      </c>
      <c r="P632" s="215">
        <f t="shared" si="32"/>
        <v>1709.9777491263762</v>
      </c>
      <c r="Q632" s="215" cm="1">
        <f t="array" ref="Q632">IF(P632="-",0,P632/(1+'General inputs'!$H$32)^IFERROR(INDEX('MP Calculations'!$C$40:$C$130,MATCH(F632,'MP Calculations'!$D$40:$D$130,0),0),-1))</f>
        <v>3585.9926953301911</v>
      </c>
    </row>
    <row r="633" spans="3:17">
      <c r="C633" s="159"/>
      <c r="D633" s="165" t="s">
        <v>289</v>
      </c>
      <c r="E633" s="161">
        <v>38272</v>
      </c>
      <c r="F633" s="172" t="str">
        <f t="shared" si="30"/>
        <v>2004-05</v>
      </c>
      <c r="G633" s="68"/>
      <c r="H633" s="167" t="s">
        <v>279</v>
      </c>
      <c r="I633" s="173">
        <v>150735.53351548137</v>
      </c>
      <c r="J633" s="168">
        <f>IFERROR(MIN('MP Calculations'!$E$30/I633,1),"-")</f>
        <v>0.24630200300931615</v>
      </c>
      <c r="K633" s="12"/>
      <c r="L633" s="159">
        <v>2.1890809999999998</v>
      </c>
      <c r="M633" s="159" t="s">
        <v>280</v>
      </c>
      <c r="N633" s="159">
        <v>726</v>
      </c>
      <c r="O633" s="185">
        <f t="shared" si="31"/>
        <v>1589.2728059999999</v>
      </c>
      <c r="P633" s="215">
        <f t="shared" si="32"/>
        <v>391.44107544603634</v>
      </c>
      <c r="Q633" s="215" cm="1">
        <f t="array" ref="Q633">IF(P633="-",0,P633/(1+'General inputs'!$H$32)^IFERROR(INDEX('MP Calculations'!$C$40:$C$130,MATCH(F633,'MP Calculations'!$D$40:$D$130,0),0),-1))</f>
        <v>820.89070335495899</v>
      </c>
    </row>
    <row r="634" spans="3:17">
      <c r="C634" s="159"/>
      <c r="D634" s="165" t="s">
        <v>291</v>
      </c>
      <c r="E634" s="161">
        <v>38272</v>
      </c>
      <c r="F634" s="172" t="str">
        <f t="shared" si="30"/>
        <v>2004-05</v>
      </c>
      <c r="G634" s="68"/>
      <c r="H634" s="167" t="s">
        <v>279</v>
      </c>
      <c r="I634" s="173">
        <v>150735.53351548137</v>
      </c>
      <c r="J634" s="168">
        <f>IFERROR(MIN('MP Calculations'!$E$30/I634,1),"-")</f>
        <v>0.24630200300931615</v>
      </c>
      <c r="K634" s="12"/>
      <c r="L634" s="159">
        <v>0.58720399999999995</v>
      </c>
      <c r="M634" s="159" t="s">
        <v>280</v>
      </c>
      <c r="N634" s="159">
        <v>589</v>
      </c>
      <c r="O634" s="185">
        <f t="shared" si="31"/>
        <v>345.86315599999995</v>
      </c>
      <c r="P634" s="215">
        <f t="shared" si="32"/>
        <v>85.186788089923567</v>
      </c>
      <c r="Q634" s="215" cm="1">
        <f t="array" ref="Q634">IF(P634="-",0,P634/(1+'General inputs'!$H$32)^IFERROR(INDEX('MP Calculations'!$C$40:$C$130,MATCH(F634,'MP Calculations'!$D$40:$D$130,0),0),-1))</f>
        <v>178.6451314850006</v>
      </c>
    </row>
    <row r="635" spans="3:17">
      <c r="C635" s="159"/>
      <c r="D635" s="165" t="s">
        <v>282</v>
      </c>
      <c r="E635" s="161">
        <v>38335</v>
      </c>
      <c r="F635" s="172" t="str">
        <f t="shared" si="30"/>
        <v>2004-05</v>
      </c>
      <c r="G635" s="68"/>
      <c r="H635" s="167" t="s">
        <v>279</v>
      </c>
      <c r="I635" s="173">
        <v>150735.53351548137</v>
      </c>
      <c r="J635" s="168">
        <f>IFERROR(MIN('MP Calculations'!$E$30/I635,1),"-")</f>
        <v>0.24630200300931615</v>
      </c>
      <c r="K635" s="12"/>
      <c r="L635" s="159">
        <v>39.895330000000001</v>
      </c>
      <c r="M635" s="159" t="s">
        <v>280</v>
      </c>
      <c r="N635" s="159">
        <v>511</v>
      </c>
      <c r="O635" s="185">
        <f t="shared" si="31"/>
        <v>20386.513630000001</v>
      </c>
      <c r="P635" s="215">
        <f t="shared" si="32"/>
        <v>5021.2391414457252</v>
      </c>
      <c r="Q635" s="215" cm="1">
        <f t="array" ref="Q635">IF(P635="-",0,P635/(1+'General inputs'!$H$32)^IFERROR(INDEX('MP Calculations'!$C$40:$C$130,MATCH(F635,'MP Calculations'!$D$40:$D$130,0),0),-1))</f>
        <v>10530.035780833816</v>
      </c>
    </row>
    <row r="636" spans="3:17">
      <c r="C636" s="159"/>
      <c r="D636" s="165" t="s">
        <v>278</v>
      </c>
      <c r="E636" s="161">
        <v>38345</v>
      </c>
      <c r="F636" s="172" t="str">
        <f t="shared" si="30"/>
        <v>2004-05</v>
      </c>
      <c r="G636" s="68"/>
      <c r="H636" s="167" t="s">
        <v>279</v>
      </c>
      <c r="I636" s="173">
        <v>150735.53351548137</v>
      </c>
      <c r="J636" s="168">
        <f>IFERROR(MIN('MP Calculations'!$E$30/I636,1),"-")</f>
        <v>0.24630200300931615</v>
      </c>
      <c r="K636" s="12"/>
      <c r="L636" s="159">
        <v>1.118482</v>
      </c>
      <c r="M636" s="159" t="s">
        <v>280</v>
      </c>
      <c r="N636" s="159">
        <v>350</v>
      </c>
      <c r="O636" s="185">
        <f t="shared" si="31"/>
        <v>391.46870000000001</v>
      </c>
      <c r="P636" s="215">
        <f t="shared" si="32"/>
        <v>96.419524925453089</v>
      </c>
      <c r="Q636" s="215" cm="1">
        <f t="array" ref="Q636">IF(P636="-",0,P636/(1+'General inputs'!$H$32)^IFERROR(INDEX('MP Calculations'!$C$40:$C$130,MATCH(F636,'MP Calculations'!$D$40:$D$130,0),0),-1))</f>
        <v>202.20129311421152</v>
      </c>
    </row>
    <row r="637" spans="3:17">
      <c r="C637" s="159"/>
      <c r="D637" s="165" t="s">
        <v>278</v>
      </c>
      <c r="E637" s="161">
        <v>38345</v>
      </c>
      <c r="F637" s="172" t="str">
        <f t="shared" si="30"/>
        <v>2004-05</v>
      </c>
      <c r="G637" s="68"/>
      <c r="H637" s="167" t="s">
        <v>279</v>
      </c>
      <c r="I637" s="173">
        <v>150735.53351548137</v>
      </c>
      <c r="J637" s="168">
        <f>IFERROR(MIN('MP Calculations'!$E$30/I637,1),"-")</f>
        <v>0.24630200300931615</v>
      </c>
      <c r="K637" s="12"/>
      <c r="L637" s="159">
        <v>1.8603080000000001</v>
      </c>
      <c r="M637" s="159" t="s">
        <v>280</v>
      </c>
      <c r="N637" s="159">
        <v>350</v>
      </c>
      <c r="O637" s="185">
        <f t="shared" si="31"/>
        <v>651.1078</v>
      </c>
      <c r="P637" s="215">
        <f t="shared" si="32"/>
        <v>160.36915531498923</v>
      </c>
      <c r="Q637" s="215" cm="1">
        <f t="array" ref="Q637">IF(P637="-",0,P637/(1+'General inputs'!$H$32)^IFERROR(INDEX('MP Calculations'!$C$40:$C$130,MATCH(F637,'MP Calculations'!$D$40:$D$130,0),0),-1))</f>
        <v>336.31000158313913</v>
      </c>
    </row>
    <row r="638" spans="3:17">
      <c r="C638" s="159"/>
      <c r="D638" s="165" t="s">
        <v>278</v>
      </c>
      <c r="E638" s="161">
        <v>38345</v>
      </c>
      <c r="F638" s="172" t="str">
        <f t="shared" si="30"/>
        <v>2004-05</v>
      </c>
      <c r="G638" s="68"/>
      <c r="H638" s="167" t="s">
        <v>279</v>
      </c>
      <c r="I638" s="173">
        <v>150735.53351548137</v>
      </c>
      <c r="J638" s="168">
        <f>IFERROR(MIN('MP Calculations'!$E$30/I638,1),"-")</f>
        <v>0.24630200300931615</v>
      </c>
      <c r="K638" s="12"/>
      <c r="L638" s="159">
        <v>0.70120499999999997</v>
      </c>
      <c r="M638" s="159" t="s">
        <v>280</v>
      </c>
      <c r="N638" s="159">
        <v>350</v>
      </c>
      <c r="O638" s="185">
        <f t="shared" si="31"/>
        <v>245.42174999999997</v>
      </c>
      <c r="P638" s="215">
        <f t="shared" si="32"/>
        <v>60.447868607051632</v>
      </c>
      <c r="Q638" s="215" cm="1">
        <f t="array" ref="Q638">IF(P638="-",0,P638/(1+'General inputs'!$H$32)^IFERROR(INDEX('MP Calculations'!$C$40:$C$130,MATCH(F638,'MP Calculations'!$D$40:$D$130,0),0),-1))</f>
        <v>126.76516719817634</v>
      </c>
    </row>
    <row r="639" spans="3:17">
      <c r="C639" s="159"/>
      <c r="D639" s="165" t="s">
        <v>278</v>
      </c>
      <c r="E639" s="161">
        <v>38345</v>
      </c>
      <c r="F639" s="172" t="str">
        <f t="shared" si="30"/>
        <v>2004-05</v>
      </c>
      <c r="G639" s="68"/>
      <c r="H639" s="167" t="s">
        <v>279</v>
      </c>
      <c r="I639" s="173">
        <v>150735.53351548137</v>
      </c>
      <c r="J639" s="168">
        <f>IFERROR(MIN('MP Calculations'!$E$30/I639,1),"-")</f>
        <v>0.24630200300931615</v>
      </c>
      <c r="K639" s="12"/>
      <c r="L639" s="159">
        <v>0.97053900000000004</v>
      </c>
      <c r="M639" s="159" t="s">
        <v>280</v>
      </c>
      <c r="N639" s="159">
        <v>350</v>
      </c>
      <c r="O639" s="185">
        <f t="shared" si="31"/>
        <v>339.68865</v>
      </c>
      <c r="P639" s="215">
        <f t="shared" si="32"/>
        <v>83.665994894530542</v>
      </c>
      <c r="Q639" s="215" cm="1">
        <f t="array" ref="Q639">IF(P639="-",0,P639/(1+'General inputs'!$H$32)^IFERROR(INDEX('MP Calculations'!$C$40:$C$130,MATCH(F639,'MP Calculations'!$D$40:$D$130,0),0),-1))</f>
        <v>175.45587753560071</v>
      </c>
    </row>
    <row r="640" spans="3:17">
      <c r="C640" s="159"/>
      <c r="D640" s="165" t="s">
        <v>278</v>
      </c>
      <c r="E640" s="161">
        <v>38345</v>
      </c>
      <c r="F640" s="172" t="str">
        <f t="shared" si="30"/>
        <v>2004-05</v>
      </c>
      <c r="G640" s="68"/>
      <c r="H640" s="167" t="s">
        <v>279</v>
      </c>
      <c r="I640" s="173">
        <v>150735.53351548137</v>
      </c>
      <c r="J640" s="168">
        <f>IFERROR(MIN('MP Calculations'!$E$30/I640,1),"-")</f>
        <v>0.24630200300931615</v>
      </c>
      <c r="K640" s="12"/>
      <c r="L640" s="159">
        <v>0.97053900000000004</v>
      </c>
      <c r="M640" s="159" t="s">
        <v>280</v>
      </c>
      <c r="N640" s="159">
        <v>350</v>
      </c>
      <c r="O640" s="185">
        <f t="shared" si="31"/>
        <v>339.68865</v>
      </c>
      <c r="P640" s="215">
        <f t="shared" si="32"/>
        <v>83.665994894530542</v>
      </c>
      <c r="Q640" s="215" cm="1">
        <f t="array" ref="Q640">IF(P640="-",0,P640/(1+'General inputs'!$H$32)^IFERROR(INDEX('MP Calculations'!$C$40:$C$130,MATCH(F640,'MP Calculations'!$D$40:$D$130,0),0),-1))</f>
        <v>175.45587753560071</v>
      </c>
    </row>
    <row r="641" spans="3:17">
      <c r="C641" s="159"/>
      <c r="D641" s="165" t="s">
        <v>278</v>
      </c>
      <c r="E641" s="161">
        <v>38345</v>
      </c>
      <c r="F641" s="172" t="str">
        <f t="shared" si="30"/>
        <v>2004-05</v>
      </c>
      <c r="G641" s="68"/>
      <c r="H641" s="167" t="s">
        <v>279</v>
      </c>
      <c r="I641" s="173">
        <v>150735.53351548137</v>
      </c>
      <c r="J641" s="168">
        <f>IFERROR(MIN('MP Calculations'!$E$30/I641,1),"-")</f>
        <v>0.24630200300931615</v>
      </c>
      <c r="K641" s="12"/>
      <c r="L641" s="159">
        <v>0.47959499999999999</v>
      </c>
      <c r="M641" s="159" t="s">
        <v>280</v>
      </c>
      <c r="N641" s="159">
        <v>350</v>
      </c>
      <c r="O641" s="185">
        <f t="shared" si="31"/>
        <v>167.85825</v>
      </c>
      <c r="P641" s="215">
        <f t="shared" si="32"/>
        <v>41.343823196638539</v>
      </c>
      <c r="Q641" s="215" cm="1">
        <f t="array" ref="Q641">IF(P641="-",0,P641/(1+'General inputs'!$H$32)^IFERROR(INDEX('MP Calculations'!$C$40:$C$130,MATCH(F641,'MP Calculations'!$D$40:$D$130,0),0),-1))</f>
        <v>86.702091916642615</v>
      </c>
    </row>
    <row r="642" spans="3:17">
      <c r="C642" s="159"/>
      <c r="D642" s="165" t="s">
        <v>278</v>
      </c>
      <c r="E642" s="161">
        <v>38393</v>
      </c>
      <c r="F642" s="172" t="str">
        <f t="shared" si="30"/>
        <v>2004-05</v>
      </c>
      <c r="G642" s="68"/>
      <c r="H642" s="167" t="s">
        <v>279</v>
      </c>
      <c r="I642" s="173">
        <v>150735.53351548137</v>
      </c>
      <c r="J642" s="168">
        <f>IFERROR(MIN('MP Calculations'!$E$30/I642,1),"-")</f>
        <v>0.24630200300931615</v>
      </c>
      <c r="K642" s="12"/>
      <c r="L642" s="159">
        <v>16.678325000000001</v>
      </c>
      <c r="M642" s="159" t="s">
        <v>280</v>
      </c>
      <c r="N642" s="159">
        <v>350</v>
      </c>
      <c r="O642" s="185">
        <f t="shared" si="31"/>
        <v>5837.4137500000006</v>
      </c>
      <c r="P642" s="215">
        <f t="shared" si="32"/>
        <v>1437.7666990191237</v>
      </c>
      <c r="Q642" s="215" cm="1">
        <f t="array" ref="Q642">IF(P642="-",0,P642/(1+'General inputs'!$H$32)^IFERROR(INDEX('MP Calculations'!$C$40:$C$130,MATCH(F642,'MP Calculations'!$D$40:$D$130,0),0),-1))</f>
        <v>3015.1391635976997</v>
      </c>
    </row>
    <row r="643" spans="3:17">
      <c r="C643" s="159"/>
      <c r="D643" s="165" t="s">
        <v>278</v>
      </c>
      <c r="E643" s="161">
        <v>38393</v>
      </c>
      <c r="F643" s="172" t="str">
        <f t="shared" si="30"/>
        <v>2004-05</v>
      </c>
      <c r="G643" s="68"/>
      <c r="H643" s="167" t="s">
        <v>279</v>
      </c>
      <c r="I643" s="173">
        <v>150735.53351548137</v>
      </c>
      <c r="J643" s="168">
        <f>IFERROR(MIN('MP Calculations'!$E$30/I643,1),"-")</f>
        <v>0.24630200300931615</v>
      </c>
      <c r="K643" s="12"/>
      <c r="L643" s="159">
        <v>31.799935000000001</v>
      </c>
      <c r="M643" s="159" t="s">
        <v>280</v>
      </c>
      <c r="N643" s="159">
        <v>350</v>
      </c>
      <c r="O643" s="185">
        <f t="shared" si="31"/>
        <v>11129.97725</v>
      </c>
      <c r="P643" s="215">
        <f t="shared" si="32"/>
        <v>2741.3356901231205</v>
      </c>
      <c r="Q643" s="215" cm="1">
        <f t="array" ref="Q643">IF(P643="-",0,P643/(1+'General inputs'!$H$32)^IFERROR(INDEX('MP Calculations'!$C$40:$C$130,MATCH(F643,'MP Calculations'!$D$40:$D$130,0),0),-1))</f>
        <v>5748.8524428179217</v>
      </c>
    </row>
    <row r="644" spans="3:17">
      <c r="C644" s="159"/>
      <c r="D644" s="165" t="s">
        <v>278</v>
      </c>
      <c r="E644" s="161">
        <v>38393</v>
      </c>
      <c r="F644" s="172" t="str">
        <f t="shared" si="30"/>
        <v>2004-05</v>
      </c>
      <c r="G644" s="68"/>
      <c r="H644" s="167" t="s">
        <v>279</v>
      </c>
      <c r="I644" s="173">
        <v>150735.53351548137</v>
      </c>
      <c r="J644" s="168">
        <f>IFERROR(MIN('MP Calculations'!$E$30/I644,1),"-")</f>
        <v>0.24630200300931615</v>
      </c>
      <c r="K644" s="12"/>
      <c r="L644" s="159">
        <v>0.68751700000000004</v>
      </c>
      <c r="M644" s="159" t="s">
        <v>280</v>
      </c>
      <c r="N644" s="159">
        <v>350</v>
      </c>
      <c r="O644" s="185">
        <f t="shared" si="31"/>
        <v>240.63095000000001</v>
      </c>
      <c r="P644" s="215">
        <f t="shared" si="32"/>
        <v>59.267884971034604</v>
      </c>
      <c r="Q644" s="215" cm="1">
        <f t="array" ref="Q644">IF(P644="-",0,P644/(1+'General inputs'!$H$32)^IFERROR(INDEX('MP Calculations'!$C$40:$C$130,MATCH(F644,'MP Calculations'!$D$40:$D$130,0),0),-1))</f>
        <v>124.2906246484104</v>
      </c>
    </row>
    <row r="645" spans="3:17">
      <c r="C645" s="159"/>
      <c r="D645" s="165" t="s">
        <v>278</v>
      </c>
      <c r="E645" s="161">
        <v>38462</v>
      </c>
      <c r="F645" s="172" t="str">
        <f t="shared" si="30"/>
        <v>2004-05</v>
      </c>
      <c r="G645" s="68"/>
      <c r="H645" s="167" t="s">
        <v>279</v>
      </c>
      <c r="I645" s="173">
        <v>150735.53351548137</v>
      </c>
      <c r="J645" s="168">
        <f>IFERROR(MIN('MP Calculations'!$E$30/I645,1),"-")</f>
        <v>0.24630200300931615</v>
      </c>
      <c r="K645" s="12"/>
      <c r="L645" s="159">
        <v>58.279170000000001</v>
      </c>
      <c r="M645" s="159" t="s">
        <v>280</v>
      </c>
      <c r="N645" s="159">
        <v>350</v>
      </c>
      <c r="O645" s="185">
        <f t="shared" si="31"/>
        <v>20397.709500000001</v>
      </c>
      <c r="P645" s="215">
        <f t="shared" si="32"/>
        <v>5023.9967066521567</v>
      </c>
      <c r="Q645" s="215" cm="1">
        <f t="array" ref="Q645">IF(P645="-",0,P645/(1+'General inputs'!$H$32)^IFERROR(INDEX('MP Calculations'!$C$40:$C$130,MATCH(F645,'MP Calculations'!$D$40:$D$130,0),0),-1))</f>
        <v>10535.818668179696</v>
      </c>
    </row>
    <row r="646" spans="3:17">
      <c r="C646" s="159"/>
      <c r="D646" s="165" t="s">
        <v>278</v>
      </c>
      <c r="E646" s="161">
        <v>38462</v>
      </c>
      <c r="F646" s="172" t="str">
        <f t="shared" si="30"/>
        <v>2004-05</v>
      </c>
      <c r="G646" s="68"/>
      <c r="H646" s="167" t="s">
        <v>279</v>
      </c>
      <c r="I646" s="173">
        <v>150735.53351548137</v>
      </c>
      <c r="J646" s="168">
        <f>IFERROR(MIN('MP Calculations'!$E$30/I646,1),"-")</f>
        <v>0.24630200300931615</v>
      </c>
      <c r="K646" s="12"/>
      <c r="L646" s="159">
        <v>65.974355000000003</v>
      </c>
      <c r="M646" s="159" t="s">
        <v>280</v>
      </c>
      <c r="N646" s="159">
        <v>350</v>
      </c>
      <c r="O646" s="185">
        <f t="shared" si="31"/>
        <v>23091.024250000002</v>
      </c>
      <c r="P646" s="215">
        <f t="shared" si="32"/>
        <v>5687.3655243116928</v>
      </c>
      <c r="Q646" s="215" cm="1">
        <f t="array" ref="Q646">IF(P646="-",0,P646/(1+'General inputs'!$H$32)^IFERROR(INDEX('MP Calculations'!$C$40:$C$130,MATCH(F646,'MP Calculations'!$D$40:$D$130,0),0),-1))</f>
        <v>11926.968778555263</v>
      </c>
    </row>
    <row r="647" spans="3:17">
      <c r="C647" s="159"/>
      <c r="D647" s="165" t="s">
        <v>278</v>
      </c>
      <c r="E647" s="161">
        <v>38462</v>
      </c>
      <c r="F647" s="172" t="str">
        <f t="shared" si="30"/>
        <v>2004-05</v>
      </c>
      <c r="G647" s="68"/>
      <c r="H647" s="167" t="s">
        <v>279</v>
      </c>
      <c r="I647" s="173">
        <v>150735.53351548137</v>
      </c>
      <c r="J647" s="168">
        <f>IFERROR(MIN('MP Calculations'!$E$30/I647,1),"-")</f>
        <v>0.24630200300931615</v>
      </c>
      <c r="K647" s="12"/>
      <c r="L647" s="159">
        <v>1.4001429999999999</v>
      </c>
      <c r="M647" s="159" t="s">
        <v>280</v>
      </c>
      <c r="N647" s="159">
        <v>350</v>
      </c>
      <c r="O647" s="185">
        <f t="shared" si="31"/>
        <v>490.05004999999994</v>
      </c>
      <c r="P647" s="215">
        <f t="shared" si="32"/>
        <v>120.70030888981552</v>
      </c>
      <c r="Q647" s="215" cm="1">
        <f t="array" ref="Q647">IF(P647="-",0,P647/(1+'General inputs'!$H$32)^IFERROR(INDEX('MP Calculations'!$C$40:$C$130,MATCH(F647,'MP Calculations'!$D$40:$D$130,0),0),-1))</f>
        <v>253.12050184518966</v>
      </c>
    </row>
    <row r="648" spans="3:17">
      <c r="C648" s="159"/>
      <c r="D648" s="165" t="s">
        <v>278</v>
      </c>
      <c r="E648" s="161">
        <v>38462</v>
      </c>
      <c r="F648" s="172" t="str">
        <f t="shared" si="30"/>
        <v>2004-05</v>
      </c>
      <c r="G648" s="68"/>
      <c r="H648" s="167" t="s">
        <v>279</v>
      </c>
      <c r="I648" s="173">
        <v>150735.53351548137</v>
      </c>
      <c r="J648" s="168">
        <f>IFERROR(MIN('MP Calculations'!$E$30/I648,1),"-")</f>
        <v>0.24630200300931615</v>
      </c>
      <c r="K648" s="12"/>
      <c r="L648" s="159">
        <v>67.106994999999998</v>
      </c>
      <c r="M648" s="159" t="s">
        <v>280</v>
      </c>
      <c r="N648" s="159">
        <v>350</v>
      </c>
      <c r="O648" s="185">
        <f t="shared" si="31"/>
        <v>23487.448249999998</v>
      </c>
      <c r="P648" s="215">
        <f t="shared" si="32"/>
        <v>5785.0055495526567</v>
      </c>
      <c r="Q648" s="215" cm="1">
        <f t="array" ref="Q648">IF(P648="-",0,P648/(1+'General inputs'!$H$32)^IFERROR(INDEX('MP Calculations'!$C$40:$C$130,MATCH(F648,'MP Calculations'!$D$40:$D$130,0),0),-1))</f>
        <v>12131.729581708893</v>
      </c>
    </row>
    <row r="649" spans="3:17">
      <c r="C649" s="159"/>
      <c r="D649" s="165" t="s">
        <v>278</v>
      </c>
      <c r="E649" s="161">
        <v>38462</v>
      </c>
      <c r="F649" s="172" t="str">
        <f t="shared" si="30"/>
        <v>2004-05</v>
      </c>
      <c r="G649" s="68"/>
      <c r="H649" s="167" t="s">
        <v>279</v>
      </c>
      <c r="I649" s="173">
        <v>150735.53351548137</v>
      </c>
      <c r="J649" s="168">
        <f>IFERROR(MIN('MP Calculations'!$E$30/I649,1),"-")</f>
        <v>0.24630200300931615</v>
      </c>
      <c r="K649" s="12"/>
      <c r="L649" s="159">
        <v>13.630137</v>
      </c>
      <c r="M649" s="159" t="s">
        <v>280</v>
      </c>
      <c r="N649" s="159">
        <v>350</v>
      </c>
      <c r="O649" s="185">
        <f t="shared" si="31"/>
        <v>4770.5479500000001</v>
      </c>
      <c r="P649" s="215">
        <f t="shared" si="32"/>
        <v>1174.9955155369871</v>
      </c>
      <c r="Q649" s="215" cm="1">
        <f t="array" ref="Q649">IF(P649="-",0,P649/(1+'General inputs'!$H$32)^IFERROR(INDEX('MP Calculations'!$C$40:$C$130,MATCH(F649,'MP Calculations'!$D$40:$D$130,0),0),-1))</f>
        <v>2464.0819670981382</v>
      </c>
    </row>
    <row r="650" spans="3:17">
      <c r="C650" s="159"/>
      <c r="D650" s="165" t="s">
        <v>278</v>
      </c>
      <c r="E650" s="161">
        <v>38462</v>
      </c>
      <c r="F650" s="172" t="str">
        <f t="shared" si="30"/>
        <v>2004-05</v>
      </c>
      <c r="G650" s="68"/>
      <c r="H650" s="167" t="s">
        <v>279</v>
      </c>
      <c r="I650" s="173">
        <v>150735.53351548137</v>
      </c>
      <c r="J650" s="168">
        <f>IFERROR(MIN('MP Calculations'!$E$30/I650,1),"-")</f>
        <v>0.24630200300931615</v>
      </c>
      <c r="K650" s="12"/>
      <c r="L650" s="159">
        <v>17.399453000000001</v>
      </c>
      <c r="M650" s="159" t="s">
        <v>280</v>
      </c>
      <c r="N650" s="159">
        <v>350</v>
      </c>
      <c r="O650" s="185">
        <f t="shared" si="31"/>
        <v>6089.8085500000007</v>
      </c>
      <c r="P650" s="215">
        <f t="shared" si="32"/>
        <v>1499.9320438082593</v>
      </c>
      <c r="Q650" s="215" cm="1">
        <f t="array" ref="Q650">IF(P650="-",0,P650/(1+'General inputs'!$H$32)^IFERROR(INDEX('MP Calculations'!$C$40:$C$130,MATCH(F650,'MP Calculations'!$D$40:$D$130,0),0),-1))</f>
        <v>3145.5060484477599</v>
      </c>
    </row>
    <row r="651" spans="3:17">
      <c r="C651" s="159"/>
      <c r="D651" s="165" t="s">
        <v>278</v>
      </c>
      <c r="E651" s="161">
        <v>38462</v>
      </c>
      <c r="F651" s="172" t="str">
        <f t="shared" si="30"/>
        <v>2004-05</v>
      </c>
      <c r="G651" s="68"/>
      <c r="H651" s="167" t="s">
        <v>279</v>
      </c>
      <c r="I651" s="173">
        <v>150735.53351548137</v>
      </c>
      <c r="J651" s="168">
        <f>IFERROR(MIN('MP Calculations'!$E$30/I651,1),"-")</f>
        <v>0.24630200300931615</v>
      </c>
      <c r="K651" s="12"/>
      <c r="L651" s="159">
        <v>13.800001</v>
      </c>
      <c r="M651" s="159" t="s">
        <v>280</v>
      </c>
      <c r="N651" s="159">
        <v>350</v>
      </c>
      <c r="O651" s="185">
        <f t="shared" si="31"/>
        <v>4830.0003500000003</v>
      </c>
      <c r="P651" s="215">
        <f t="shared" si="32"/>
        <v>1189.6387607406982</v>
      </c>
      <c r="Q651" s="215" cm="1">
        <f t="array" ref="Q651">IF(P651="-",0,P651/(1+'General inputs'!$H$32)^IFERROR(INDEX('MP Calculations'!$C$40:$C$130,MATCH(F651,'MP Calculations'!$D$40:$D$130,0),0),-1))</f>
        <v>2494.7903025506112</v>
      </c>
    </row>
    <row r="652" spans="3:17">
      <c r="C652" s="159"/>
      <c r="D652" s="165" t="s">
        <v>278</v>
      </c>
      <c r="E652" s="161">
        <v>38484</v>
      </c>
      <c r="F652" s="172" t="str">
        <f t="shared" si="30"/>
        <v>2004-05</v>
      </c>
      <c r="G652" s="68"/>
      <c r="H652" s="167" t="s">
        <v>279</v>
      </c>
      <c r="I652" s="173">
        <v>150735.53351548137</v>
      </c>
      <c r="J652" s="168">
        <f>IFERROR(MIN('MP Calculations'!$E$30/I652,1),"-")</f>
        <v>0.24630200300931615</v>
      </c>
      <c r="K652" s="12"/>
      <c r="L652" s="159">
        <v>66.923885999999996</v>
      </c>
      <c r="M652" s="159" t="s">
        <v>280</v>
      </c>
      <c r="N652" s="159">
        <v>350</v>
      </c>
      <c r="O652" s="185">
        <f t="shared" si="31"/>
        <v>23423.360099999998</v>
      </c>
      <c r="P652" s="215">
        <f t="shared" si="32"/>
        <v>5769.2205098384957</v>
      </c>
      <c r="Q652" s="215" cm="1">
        <f t="array" ref="Q652">IF(P652="-",0,P652/(1+'General inputs'!$H$32)^IFERROR(INDEX('MP Calculations'!$C$40:$C$130,MATCH(F652,'MP Calculations'!$D$40:$D$130,0),0),-1))</f>
        <v>12098.626790085202</v>
      </c>
    </row>
    <row r="653" spans="3:17">
      <c r="C653" s="159"/>
      <c r="D653" s="165" t="s">
        <v>278</v>
      </c>
      <c r="E653" s="161">
        <v>38484</v>
      </c>
      <c r="F653" s="172" t="str">
        <f t="shared" si="30"/>
        <v>2004-05</v>
      </c>
      <c r="G653" s="68"/>
      <c r="H653" s="167" t="s">
        <v>279</v>
      </c>
      <c r="I653" s="173">
        <v>150735.53351548137</v>
      </c>
      <c r="J653" s="168">
        <f>IFERROR(MIN('MP Calculations'!$E$30/I653,1),"-")</f>
        <v>0.24630200300931615</v>
      </c>
      <c r="K653" s="12"/>
      <c r="L653" s="159">
        <v>60.852434000000002</v>
      </c>
      <c r="M653" s="159" t="s">
        <v>280</v>
      </c>
      <c r="N653" s="159">
        <v>350</v>
      </c>
      <c r="O653" s="185">
        <f t="shared" si="31"/>
        <v>21298.351900000001</v>
      </c>
      <c r="P653" s="215">
        <f t="shared" si="32"/>
        <v>5245.8267337672751</v>
      </c>
      <c r="Q653" s="215" cm="1">
        <f t="array" ref="Q653">IF(P653="-",0,P653/(1+'General inputs'!$H$32)^IFERROR(INDEX('MP Calculations'!$C$40:$C$130,MATCH(F653,'MP Calculations'!$D$40:$D$130,0),0),-1))</f>
        <v>11001.018204984266</v>
      </c>
    </row>
    <row r="654" spans="3:17">
      <c r="C654" s="159"/>
      <c r="D654" s="165" t="s">
        <v>278</v>
      </c>
      <c r="E654" s="161">
        <v>38506</v>
      </c>
      <c r="F654" s="172" t="str">
        <f t="shared" si="30"/>
        <v>2004-05</v>
      </c>
      <c r="G654" s="68"/>
      <c r="H654" s="167" t="s">
        <v>279</v>
      </c>
      <c r="I654" s="173">
        <v>150735.53351548137</v>
      </c>
      <c r="J654" s="168">
        <f>IFERROR(MIN('MP Calculations'!$E$30/I654,1),"-")</f>
        <v>0.24630200300931615</v>
      </c>
      <c r="K654" s="12"/>
      <c r="L654" s="159">
        <v>50.058022000000001</v>
      </c>
      <c r="M654" s="159" t="s">
        <v>280</v>
      </c>
      <c r="N654" s="159">
        <v>350</v>
      </c>
      <c r="O654" s="185">
        <f t="shared" si="31"/>
        <v>17520.307700000001</v>
      </c>
      <c r="P654" s="215">
        <f t="shared" si="32"/>
        <v>4315.2868798495456</v>
      </c>
      <c r="Q654" s="215" cm="1">
        <f t="array" ref="Q654">IF(P654="-",0,P654/(1+'General inputs'!$H$32)^IFERROR(INDEX('MP Calculations'!$C$40:$C$130,MATCH(F654,'MP Calculations'!$D$40:$D$130,0),0),-1))</f>
        <v>9049.5839710783457</v>
      </c>
    </row>
    <row r="655" spans="3:17">
      <c r="C655" s="159"/>
      <c r="D655" s="165" t="s">
        <v>278</v>
      </c>
      <c r="E655" s="161">
        <v>38506</v>
      </c>
      <c r="F655" s="172" t="str">
        <f t="shared" si="30"/>
        <v>2004-05</v>
      </c>
      <c r="G655" s="68"/>
      <c r="H655" s="167" t="s">
        <v>279</v>
      </c>
      <c r="I655" s="173">
        <v>150735.53351548137</v>
      </c>
      <c r="J655" s="168">
        <f>IFERROR(MIN('MP Calculations'!$E$30/I655,1),"-")</f>
        <v>0.24630200300931615</v>
      </c>
      <c r="K655" s="12"/>
      <c r="L655" s="159">
        <v>65.036029999999997</v>
      </c>
      <c r="M655" s="159" t="s">
        <v>280</v>
      </c>
      <c r="N655" s="159">
        <v>350</v>
      </c>
      <c r="O655" s="185">
        <f t="shared" si="31"/>
        <v>22762.610499999999</v>
      </c>
      <c r="P655" s="215">
        <f t="shared" si="32"/>
        <v>5606.4765598708909</v>
      </c>
      <c r="Q655" s="215" cm="1">
        <f t="array" ref="Q655">IF(P655="-",0,P655/(1+'General inputs'!$H$32)^IFERROR(INDEX('MP Calculations'!$C$40:$C$130,MATCH(F655,'MP Calculations'!$D$40:$D$130,0),0),-1))</f>
        <v>11757.336608916954</v>
      </c>
    </row>
    <row r="656" spans="3:17">
      <c r="C656" s="159"/>
      <c r="D656" s="165" t="s">
        <v>278</v>
      </c>
      <c r="E656" s="161">
        <v>38510</v>
      </c>
      <c r="F656" s="172" t="str">
        <f t="shared" si="30"/>
        <v>2004-05</v>
      </c>
      <c r="G656" s="68"/>
      <c r="H656" s="167" t="s">
        <v>279</v>
      </c>
      <c r="I656" s="173">
        <v>150735.53351548137</v>
      </c>
      <c r="J656" s="168">
        <f>IFERROR(MIN('MP Calculations'!$E$30/I656,1),"-")</f>
        <v>0.24630200300931615</v>
      </c>
      <c r="K656" s="12"/>
      <c r="L656" s="159">
        <v>32.099876999999999</v>
      </c>
      <c r="M656" s="159" t="s">
        <v>280</v>
      </c>
      <c r="N656" s="159">
        <v>350</v>
      </c>
      <c r="O656" s="185">
        <f t="shared" si="31"/>
        <v>11234.95695</v>
      </c>
      <c r="P656" s="215">
        <f t="shared" si="32"/>
        <v>2767.1924005084375</v>
      </c>
      <c r="Q656" s="215" cm="1">
        <f t="array" ref="Q656">IF(P656="-",0,P656/(1+'General inputs'!$H$32)^IFERROR(INDEX('MP Calculations'!$C$40:$C$130,MATCH(F656,'MP Calculations'!$D$40:$D$130,0),0),-1))</f>
        <v>5803.0765253326717</v>
      </c>
    </row>
    <row r="657" spans="3:17">
      <c r="C657" s="159"/>
      <c r="D657" s="165" t="s">
        <v>278</v>
      </c>
      <c r="E657" s="161">
        <v>38510</v>
      </c>
      <c r="F657" s="172" t="str">
        <f t="shared" si="30"/>
        <v>2004-05</v>
      </c>
      <c r="G657" s="68"/>
      <c r="H657" s="167" t="s">
        <v>279</v>
      </c>
      <c r="I657" s="173">
        <v>150735.53351548137</v>
      </c>
      <c r="J657" s="168">
        <f>IFERROR(MIN('MP Calculations'!$E$30/I657,1),"-")</f>
        <v>0.24630200300931615</v>
      </c>
      <c r="K657" s="12"/>
      <c r="L657" s="159">
        <v>77.761609000000007</v>
      </c>
      <c r="M657" s="159" t="s">
        <v>280</v>
      </c>
      <c r="N657" s="159">
        <v>350</v>
      </c>
      <c r="O657" s="185">
        <f t="shared" si="31"/>
        <v>27216.563150000002</v>
      </c>
      <c r="P657" s="215">
        <f t="shared" si="32"/>
        <v>6703.4940188745431</v>
      </c>
      <c r="Q657" s="215" cm="1">
        <f t="array" ref="Q657">IF(P657="-",0,P657/(1+'General inputs'!$H$32)^IFERROR(INDEX('MP Calculations'!$C$40:$C$130,MATCH(F657,'MP Calculations'!$D$40:$D$130,0),0),-1))</f>
        <v>14057.890868553726</v>
      </c>
    </row>
    <row r="658" spans="3:17">
      <c r="C658" s="159"/>
      <c r="D658" s="165" t="s">
        <v>278</v>
      </c>
      <c r="E658" s="161">
        <v>38510</v>
      </c>
      <c r="F658" s="172" t="str">
        <f t="shared" si="30"/>
        <v>2004-05</v>
      </c>
      <c r="G658" s="68"/>
      <c r="H658" s="167" t="s">
        <v>279</v>
      </c>
      <c r="I658" s="173">
        <v>150735.53351548137</v>
      </c>
      <c r="J658" s="168">
        <f>IFERROR(MIN('MP Calculations'!$E$30/I658,1),"-")</f>
        <v>0.24630200300931615</v>
      </c>
      <c r="K658" s="12"/>
      <c r="L658" s="159">
        <v>36.298831999999997</v>
      </c>
      <c r="M658" s="159" t="s">
        <v>280</v>
      </c>
      <c r="N658" s="159">
        <v>350</v>
      </c>
      <c r="O658" s="185">
        <f t="shared" si="31"/>
        <v>12704.591199999999</v>
      </c>
      <c r="P658" s="215">
        <f t="shared" si="32"/>
        <v>3129.1662599745314</v>
      </c>
      <c r="Q658" s="215" cm="1">
        <f t="array" ref="Q658">IF(P658="-",0,P658/(1+'General inputs'!$H$32)^IFERROR(INDEX('MP Calculations'!$C$40:$C$130,MATCH(F658,'MP Calculations'!$D$40:$D$130,0),0),-1))</f>
        <v>6562.1715583581326</v>
      </c>
    </row>
    <row r="659" spans="3:17">
      <c r="C659" s="159"/>
      <c r="D659" s="165" t="s">
        <v>278</v>
      </c>
      <c r="E659" s="161">
        <v>38510</v>
      </c>
      <c r="F659" s="172" t="str">
        <f t="shared" si="30"/>
        <v>2004-05</v>
      </c>
      <c r="G659" s="68"/>
      <c r="H659" s="167" t="s">
        <v>279</v>
      </c>
      <c r="I659" s="173">
        <v>150735.53351548137</v>
      </c>
      <c r="J659" s="168">
        <f>IFERROR(MIN('MP Calculations'!$E$30/I659,1),"-")</f>
        <v>0.24630200300931615</v>
      </c>
      <c r="K659" s="12"/>
      <c r="L659" s="159">
        <v>6.0634550000000003</v>
      </c>
      <c r="M659" s="159" t="s">
        <v>280</v>
      </c>
      <c r="N659" s="159">
        <v>350</v>
      </c>
      <c r="O659" s="185">
        <f t="shared" si="31"/>
        <v>2122.2092499999999</v>
      </c>
      <c r="P659" s="215">
        <f t="shared" si="32"/>
        <v>522.70438907989853</v>
      </c>
      <c r="Q659" s="215" cm="1">
        <f t="array" ref="Q659">IF(P659="-",0,P659/(1+'General inputs'!$H$32)^IFERROR(INDEX('MP Calculations'!$C$40:$C$130,MATCH(F659,'MP Calculations'!$D$40:$D$130,0),0),-1))</f>
        <v>1096.1628723035608</v>
      </c>
    </row>
    <row r="660" spans="3:17">
      <c r="C660" s="159"/>
      <c r="D660" s="165" t="s">
        <v>278</v>
      </c>
      <c r="E660" s="161">
        <v>38510</v>
      </c>
      <c r="F660" s="172" t="str">
        <f t="shared" si="30"/>
        <v>2004-05</v>
      </c>
      <c r="G660" s="68"/>
      <c r="H660" s="167" t="s">
        <v>279</v>
      </c>
      <c r="I660" s="173">
        <v>150735.53351548137</v>
      </c>
      <c r="J660" s="168">
        <f>IFERROR(MIN('MP Calculations'!$E$30/I660,1),"-")</f>
        <v>0.24630200300931615</v>
      </c>
      <c r="K660" s="12"/>
      <c r="L660" s="159">
        <v>74.021139000000005</v>
      </c>
      <c r="M660" s="159" t="s">
        <v>280</v>
      </c>
      <c r="N660" s="159">
        <v>350</v>
      </c>
      <c r="O660" s="185">
        <f t="shared" si="31"/>
        <v>25907.398650000003</v>
      </c>
      <c r="P660" s="215">
        <f t="shared" si="32"/>
        <v>6381.0441802558535</v>
      </c>
      <c r="Q660" s="215" cm="1">
        <f t="array" ref="Q660">IF(P660="-",0,P660/(1+'General inputs'!$H$32)^IFERROR(INDEX('MP Calculations'!$C$40:$C$130,MATCH(F660,'MP Calculations'!$D$40:$D$130,0),0),-1))</f>
        <v>13381.681621686173</v>
      </c>
    </row>
    <row r="661" spans="3:17">
      <c r="C661" s="159"/>
      <c r="D661" s="165" t="s">
        <v>278</v>
      </c>
      <c r="E661" s="161">
        <v>38510</v>
      </c>
      <c r="F661" s="172" t="str">
        <f t="shared" si="30"/>
        <v>2004-05</v>
      </c>
      <c r="G661" s="68"/>
      <c r="H661" s="167" t="s">
        <v>279</v>
      </c>
      <c r="I661" s="173">
        <v>150735.53351548137</v>
      </c>
      <c r="J661" s="168">
        <f>IFERROR(MIN('MP Calculations'!$E$30/I661,1),"-")</f>
        <v>0.24630200300931615</v>
      </c>
      <c r="K661" s="12"/>
      <c r="L661" s="159">
        <v>75.848765999999998</v>
      </c>
      <c r="M661" s="159" t="s">
        <v>280</v>
      </c>
      <c r="N661" s="159">
        <v>350</v>
      </c>
      <c r="O661" s="185">
        <f t="shared" si="31"/>
        <v>26547.0681</v>
      </c>
      <c r="P661" s="215">
        <f t="shared" si="32"/>
        <v>6538.5960470547207</v>
      </c>
      <c r="Q661" s="215" cm="1">
        <f t="array" ref="Q661">IF(P661="-",0,P661/(1+'General inputs'!$H$32)^IFERROR(INDEX('MP Calculations'!$C$40:$C$130,MATCH(F661,'MP Calculations'!$D$40:$D$130,0),0),-1))</f>
        <v>13712.083490228042</v>
      </c>
    </row>
    <row r="662" spans="3:17">
      <c r="C662" s="159"/>
      <c r="D662" s="165" t="s">
        <v>282</v>
      </c>
      <c r="E662" s="161">
        <v>38512</v>
      </c>
      <c r="F662" s="172" t="str">
        <f t="shared" ref="F662:F725" si="33">IF(E662="","-",IF(OR(E662&lt;$E$15,E662&gt;$E$16),"ERROR - date outside of range",IF(MONTH(E662)&gt;=7,YEAR(E662)&amp;"-"&amp;IF(YEAR(E662)=1999,"00",IF(AND(YEAR(E662)&gt;=2000,YEAR(E662)&lt;2009),"0","")&amp;RIGHT(YEAR(E662),2)+1),RIGHT(YEAR(E662),4)-1&amp;"-"&amp;RIGHT(YEAR(E662),2))))</f>
        <v>2004-05</v>
      </c>
      <c r="G662" s="68"/>
      <c r="H662" s="167" t="s">
        <v>279</v>
      </c>
      <c r="I662" s="173">
        <v>150735.53351548137</v>
      </c>
      <c r="J662" s="168">
        <f>IFERROR(MIN('MP Calculations'!$E$30/I662,1),"-")</f>
        <v>0.24630200300931615</v>
      </c>
      <c r="K662" s="12"/>
      <c r="L662" s="159">
        <v>64.347982999999999</v>
      </c>
      <c r="M662" s="159" t="s">
        <v>280</v>
      </c>
      <c r="N662" s="159">
        <v>511</v>
      </c>
      <c r="O662" s="185">
        <f t="shared" ref="O662:O725" si="34">IF(N662="","-",L662*N662)</f>
        <v>32881.819313</v>
      </c>
      <c r="P662" s="215">
        <f t="shared" ref="P662:P725" si="35">IF(O662="-","-",IF(OR(E662&lt;$E$15,E662&gt;$E$16),0,O662*J662))</f>
        <v>8098.857959382316</v>
      </c>
      <c r="Q662" s="215" cm="1">
        <f t="array" ref="Q662">IF(P662="-",0,P662/(1+'General inputs'!$H$32)^IFERROR(INDEX('MP Calculations'!$C$40:$C$130,MATCH(F662,'MP Calculations'!$D$40:$D$130,0),0),-1))</f>
        <v>16984.107248003365</v>
      </c>
    </row>
    <row r="663" spans="3:17">
      <c r="C663" s="159"/>
      <c r="D663" s="165" t="s">
        <v>282</v>
      </c>
      <c r="E663" s="161">
        <v>38512</v>
      </c>
      <c r="F663" s="172" t="str">
        <f t="shared" si="33"/>
        <v>2004-05</v>
      </c>
      <c r="G663" s="68"/>
      <c r="H663" s="167" t="s">
        <v>279</v>
      </c>
      <c r="I663" s="173">
        <v>150735.53351548137</v>
      </c>
      <c r="J663" s="168">
        <f>IFERROR(MIN('MP Calculations'!$E$30/I663,1),"-")</f>
        <v>0.24630200300931615</v>
      </c>
      <c r="K663" s="12"/>
      <c r="L663" s="159">
        <v>18.997433999999998</v>
      </c>
      <c r="M663" s="159" t="s">
        <v>280</v>
      </c>
      <c r="N663" s="159">
        <v>511</v>
      </c>
      <c r="O663" s="185">
        <f t="shared" si="34"/>
        <v>9707.6887739999984</v>
      </c>
      <c r="P663" s="215">
        <f t="shared" si="35"/>
        <v>2391.0231896272521</v>
      </c>
      <c r="Q663" s="215" cm="1">
        <f t="array" ref="Q663">IF(P663="-",0,P663/(1+'General inputs'!$H$32)^IFERROR(INDEX('MP Calculations'!$C$40:$C$130,MATCH(F663,'MP Calculations'!$D$40:$D$130,0),0),-1))</f>
        <v>5014.2124344886688</v>
      </c>
    </row>
    <row r="664" spans="3:17">
      <c r="C664" s="159"/>
      <c r="D664" s="165" t="s">
        <v>282</v>
      </c>
      <c r="E664" s="161">
        <v>38512</v>
      </c>
      <c r="F664" s="172" t="str">
        <f t="shared" si="33"/>
        <v>2004-05</v>
      </c>
      <c r="G664" s="68"/>
      <c r="H664" s="167" t="s">
        <v>279</v>
      </c>
      <c r="I664" s="173">
        <v>150735.53351548137</v>
      </c>
      <c r="J664" s="168">
        <f>IFERROR(MIN('MP Calculations'!$E$30/I664,1),"-")</f>
        <v>0.24630200300931615</v>
      </c>
      <c r="K664" s="12"/>
      <c r="L664" s="159">
        <v>60.663134999999997</v>
      </c>
      <c r="M664" s="159" t="s">
        <v>280</v>
      </c>
      <c r="N664" s="159">
        <v>511</v>
      </c>
      <c r="O664" s="185">
        <f t="shared" si="34"/>
        <v>30998.861985</v>
      </c>
      <c r="P664" s="215">
        <f t="shared" si="35"/>
        <v>7635.081797914846</v>
      </c>
      <c r="Q664" s="215" cm="1">
        <f t="array" ref="Q664">IF(P664="-",0,P664/(1+'General inputs'!$H$32)^IFERROR(INDEX('MP Calculations'!$C$40:$C$130,MATCH(F664,'MP Calculations'!$D$40:$D$130,0),0),-1))</f>
        <v>16011.522705227708</v>
      </c>
    </row>
    <row r="665" spans="3:17">
      <c r="C665" s="159"/>
      <c r="D665" s="165" t="s">
        <v>278</v>
      </c>
      <c r="E665" s="161">
        <v>38512</v>
      </c>
      <c r="F665" s="172" t="str">
        <f t="shared" si="33"/>
        <v>2004-05</v>
      </c>
      <c r="G665" s="68"/>
      <c r="H665" s="167" t="s">
        <v>279</v>
      </c>
      <c r="I665" s="173">
        <v>150735.53351548137</v>
      </c>
      <c r="J665" s="168">
        <f>IFERROR(MIN('MP Calculations'!$E$30/I665,1),"-")</f>
        <v>0.24630200300931615</v>
      </c>
      <c r="K665" s="12"/>
      <c r="L665" s="159">
        <v>3.2986019999999998</v>
      </c>
      <c r="M665" s="159" t="s">
        <v>280</v>
      </c>
      <c r="N665" s="159">
        <v>350</v>
      </c>
      <c r="O665" s="185">
        <f t="shared" si="34"/>
        <v>1154.5107</v>
      </c>
      <c r="P665" s="215">
        <f t="shared" si="35"/>
        <v>284.35829790568772</v>
      </c>
      <c r="Q665" s="215" cm="1">
        <f t="array" ref="Q665">IF(P665="-",0,P665/(1+'General inputs'!$H$32)^IFERROR(INDEX('MP Calculations'!$C$40:$C$130,MATCH(F665,'MP Calculations'!$D$40:$D$130,0),0),-1))</f>
        <v>596.32751342366203</v>
      </c>
    </row>
    <row r="666" spans="3:17">
      <c r="C666" s="159"/>
      <c r="D666" s="165" t="s">
        <v>278</v>
      </c>
      <c r="E666" s="161">
        <v>38512</v>
      </c>
      <c r="F666" s="172" t="str">
        <f t="shared" si="33"/>
        <v>2004-05</v>
      </c>
      <c r="G666" s="68"/>
      <c r="H666" s="167" t="s">
        <v>279</v>
      </c>
      <c r="I666" s="173">
        <v>150735.53351548137</v>
      </c>
      <c r="J666" s="168">
        <f>IFERROR(MIN('MP Calculations'!$E$30/I666,1),"-")</f>
        <v>0.24630200300931615</v>
      </c>
      <c r="K666" s="12"/>
      <c r="L666" s="159">
        <v>33.700375000000001</v>
      </c>
      <c r="M666" s="159" t="s">
        <v>280</v>
      </c>
      <c r="N666" s="159">
        <v>350</v>
      </c>
      <c r="O666" s="185">
        <f t="shared" si="34"/>
        <v>11795.13125</v>
      </c>
      <c r="P666" s="215">
        <f t="shared" si="35"/>
        <v>2905.1644526327791</v>
      </c>
      <c r="Q666" s="215" cm="1">
        <f t="array" ref="Q666">IF(P666="-",0,P666/(1+'General inputs'!$H$32)^IFERROR(INDEX('MP Calculations'!$C$40:$C$130,MATCH(F666,'MP Calculations'!$D$40:$D$130,0),0),-1))</f>
        <v>6092.4175833261925</v>
      </c>
    </row>
    <row r="667" spans="3:17">
      <c r="C667" s="159"/>
      <c r="D667" s="165" t="s">
        <v>278</v>
      </c>
      <c r="E667" s="161">
        <v>38512</v>
      </c>
      <c r="F667" s="172" t="str">
        <f t="shared" si="33"/>
        <v>2004-05</v>
      </c>
      <c r="G667" s="68"/>
      <c r="H667" s="167" t="s">
        <v>279</v>
      </c>
      <c r="I667" s="173">
        <v>150735.53351548137</v>
      </c>
      <c r="J667" s="168">
        <f>IFERROR(MIN('MP Calculations'!$E$30/I667,1),"-")</f>
        <v>0.24630200300931615</v>
      </c>
      <c r="K667" s="12"/>
      <c r="L667" s="159">
        <v>20.503871</v>
      </c>
      <c r="M667" s="159" t="s">
        <v>280</v>
      </c>
      <c r="N667" s="159">
        <v>350</v>
      </c>
      <c r="O667" s="185">
        <f t="shared" si="34"/>
        <v>7176.3548499999997</v>
      </c>
      <c r="P667" s="215">
        <f t="shared" si="35"/>
        <v>1767.5505738606205</v>
      </c>
      <c r="Q667" s="215" cm="1">
        <f t="array" ref="Q667">IF(P667="-",0,P667/(1+'General inputs'!$H$32)^IFERROR(INDEX('MP Calculations'!$C$40:$C$130,MATCH(F667,'MP Calculations'!$D$40:$D$130,0),0),-1))</f>
        <v>3706.7286107840637</v>
      </c>
    </row>
    <row r="668" spans="3:17">
      <c r="C668" s="159"/>
      <c r="D668" s="165" t="s">
        <v>278</v>
      </c>
      <c r="E668" s="161">
        <v>38512</v>
      </c>
      <c r="F668" s="172" t="str">
        <f t="shared" si="33"/>
        <v>2004-05</v>
      </c>
      <c r="G668" s="68"/>
      <c r="H668" s="167" t="s">
        <v>279</v>
      </c>
      <c r="I668" s="173">
        <v>150735.53351548137</v>
      </c>
      <c r="J668" s="168">
        <f>IFERROR(MIN('MP Calculations'!$E$30/I668,1),"-")</f>
        <v>0.24630200300931615</v>
      </c>
      <c r="K668" s="12"/>
      <c r="L668" s="159">
        <v>23.871549999999999</v>
      </c>
      <c r="M668" s="159" t="s">
        <v>280</v>
      </c>
      <c r="N668" s="159">
        <v>350</v>
      </c>
      <c r="O668" s="185">
        <f t="shared" si="34"/>
        <v>8355.0424999999996</v>
      </c>
      <c r="P668" s="215">
        <f t="shared" si="35"/>
        <v>2057.8637029779643</v>
      </c>
      <c r="Q668" s="215" cm="1">
        <f t="array" ref="Q668">IF(P668="-",0,P668/(1+'General inputs'!$H$32)^IFERROR(INDEX('MP Calculations'!$C$40:$C$130,MATCH(F668,'MP Calculations'!$D$40:$D$130,0),0),-1))</f>
        <v>4315.5439950223208</v>
      </c>
    </row>
    <row r="669" spans="3:17">
      <c r="C669" s="159"/>
      <c r="D669" s="165" t="s">
        <v>289</v>
      </c>
      <c r="E669" s="161">
        <v>38517</v>
      </c>
      <c r="F669" s="172" t="str">
        <f t="shared" si="33"/>
        <v>2004-05</v>
      </c>
      <c r="G669" s="68"/>
      <c r="H669" s="167" t="s">
        <v>279</v>
      </c>
      <c r="I669" s="173">
        <v>150735.53351548137</v>
      </c>
      <c r="J669" s="168">
        <f>IFERROR(MIN('MP Calculations'!$E$30/I669,1),"-")</f>
        <v>0.24630200300931615</v>
      </c>
      <c r="K669" s="12"/>
      <c r="L669" s="159">
        <v>9.5548610000000007</v>
      </c>
      <c r="M669" s="159" t="s">
        <v>280</v>
      </c>
      <c r="N669" s="159">
        <v>726</v>
      </c>
      <c r="O669" s="185">
        <f t="shared" si="34"/>
        <v>6936.8290860000006</v>
      </c>
      <c r="P669" s="215">
        <f t="shared" si="35"/>
        <v>1708.5548984150839</v>
      </c>
      <c r="Q669" s="215" cm="1">
        <f t="array" ref="Q669">IF(P669="-",0,P669/(1+'General inputs'!$H$32)^IFERROR(INDEX('MP Calculations'!$C$40:$C$130,MATCH(F669,'MP Calculations'!$D$40:$D$130,0),0),-1))</f>
        <v>3583.0088364701292</v>
      </c>
    </row>
    <row r="670" spans="3:17">
      <c r="C670" s="159"/>
      <c r="D670" s="165" t="s">
        <v>289</v>
      </c>
      <c r="E670" s="161">
        <v>38517</v>
      </c>
      <c r="F670" s="172" t="str">
        <f t="shared" si="33"/>
        <v>2004-05</v>
      </c>
      <c r="G670" s="68"/>
      <c r="H670" s="167" t="s">
        <v>279</v>
      </c>
      <c r="I670" s="173">
        <v>150735.53351548137</v>
      </c>
      <c r="J670" s="168">
        <f>IFERROR(MIN('MP Calculations'!$E$30/I670,1),"-")</f>
        <v>0.24630200300931615</v>
      </c>
      <c r="K670" s="12"/>
      <c r="L670" s="159">
        <v>0.49836200000000003</v>
      </c>
      <c r="M670" s="159" t="s">
        <v>280</v>
      </c>
      <c r="N670" s="159">
        <v>726</v>
      </c>
      <c r="O670" s="185">
        <f t="shared" si="34"/>
        <v>361.810812</v>
      </c>
      <c r="P670" s="215">
        <f t="shared" si="35"/>
        <v>89.114727706027125</v>
      </c>
      <c r="Q670" s="215" cm="1">
        <f t="array" ref="Q670">IF(P670="-",0,P670/(1+'General inputs'!$H$32)^IFERROR(INDEX('MP Calculations'!$C$40:$C$130,MATCH(F670,'MP Calculations'!$D$40:$D$130,0),0),-1))</f>
        <v>186.88240988130821</v>
      </c>
    </row>
    <row r="671" spans="3:17">
      <c r="C671" s="159"/>
      <c r="D671" s="165" t="s">
        <v>278</v>
      </c>
      <c r="E671" s="161">
        <v>38517</v>
      </c>
      <c r="F671" s="172" t="str">
        <f t="shared" si="33"/>
        <v>2004-05</v>
      </c>
      <c r="G671" s="68"/>
      <c r="H671" s="167" t="s">
        <v>279</v>
      </c>
      <c r="I671" s="173">
        <v>150735.53351548137</v>
      </c>
      <c r="J671" s="168">
        <f>IFERROR(MIN('MP Calculations'!$E$30/I671,1),"-")</f>
        <v>0.24630200300931615</v>
      </c>
      <c r="K671" s="12"/>
      <c r="L671" s="159">
        <v>33.025950000000002</v>
      </c>
      <c r="M671" s="159" t="s">
        <v>280</v>
      </c>
      <c r="N671" s="159">
        <v>350</v>
      </c>
      <c r="O671" s="185">
        <f t="shared" si="34"/>
        <v>11559.0825</v>
      </c>
      <c r="P671" s="215">
        <f t="shared" si="35"/>
        <v>2847.0251726999336</v>
      </c>
      <c r="Q671" s="215" cm="1">
        <f t="array" ref="Q671">IF(P671="-",0,P671/(1+'General inputs'!$H$32)^IFERROR(INDEX('MP Calculations'!$C$40:$C$130,MATCH(F671,'MP Calculations'!$D$40:$D$130,0),0),-1))</f>
        <v>5970.4937552193896</v>
      </c>
    </row>
    <row r="672" spans="3:17">
      <c r="C672" s="159"/>
      <c r="D672" s="165" t="s">
        <v>278</v>
      </c>
      <c r="E672" s="161">
        <v>38517</v>
      </c>
      <c r="F672" s="172" t="str">
        <f t="shared" si="33"/>
        <v>2004-05</v>
      </c>
      <c r="G672" s="68"/>
      <c r="H672" s="167" t="s">
        <v>279</v>
      </c>
      <c r="I672" s="173">
        <v>150735.53351548137</v>
      </c>
      <c r="J672" s="168">
        <f>IFERROR(MIN('MP Calculations'!$E$30/I672,1),"-")</f>
        <v>0.24630200300931615</v>
      </c>
      <c r="K672" s="12"/>
      <c r="L672" s="159">
        <v>61.361379999999997</v>
      </c>
      <c r="M672" s="159" t="s">
        <v>280</v>
      </c>
      <c r="N672" s="159">
        <v>350</v>
      </c>
      <c r="O672" s="185">
        <f t="shared" si="34"/>
        <v>21476.483</v>
      </c>
      <c r="P672" s="215">
        <f t="shared" si="35"/>
        <v>5289.7007804955274</v>
      </c>
      <c r="Q672" s="215" cm="1">
        <f t="array" ref="Q672">IF(P672="-",0,P672/(1+'General inputs'!$H$32)^IFERROR(INDEX('MP Calculations'!$C$40:$C$130,MATCH(F672,'MP Calculations'!$D$40:$D$130,0),0),-1))</f>
        <v>11093.026426238883</v>
      </c>
    </row>
    <row r="673" spans="3:17">
      <c r="C673" s="159"/>
      <c r="D673" s="165" t="s">
        <v>278</v>
      </c>
      <c r="E673" s="161">
        <v>38517</v>
      </c>
      <c r="F673" s="172" t="str">
        <f t="shared" si="33"/>
        <v>2004-05</v>
      </c>
      <c r="G673" s="68"/>
      <c r="H673" s="167" t="s">
        <v>279</v>
      </c>
      <c r="I673" s="173">
        <v>150735.53351548137</v>
      </c>
      <c r="J673" s="168">
        <f>IFERROR(MIN('MP Calculations'!$E$30/I673,1),"-")</f>
        <v>0.24630200300931615</v>
      </c>
      <c r="K673" s="12"/>
      <c r="L673" s="159">
        <v>0.404422</v>
      </c>
      <c r="M673" s="159" t="s">
        <v>280</v>
      </c>
      <c r="N673" s="159">
        <v>350</v>
      </c>
      <c r="O673" s="185">
        <f t="shared" si="34"/>
        <v>141.54769999999999</v>
      </c>
      <c r="P673" s="215">
        <f t="shared" si="35"/>
        <v>34.863482031361777</v>
      </c>
      <c r="Q673" s="215" cm="1">
        <f t="array" ref="Q673">IF(P673="-",0,P673/(1+'General inputs'!$H$32)^IFERROR(INDEX('MP Calculations'!$C$40:$C$130,MATCH(F673,'MP Calculations'!$D$40:$D$130,0),0),-1))</f>
        <v>73.112174683039726</v>
      </c>
    </row>
    <row r="674" spans="3:17">
      <c r="C674" s="159"/>
      <c r="D674" s="165" t="s">
        <v>278</v>
      </c>
      <c r="E674" s="161">
        <v>38517</v>
      </c>
      <c r="F674" s="172" t="str">
        <f t="shared" si="33"/>
        <v>2004-05</v>
      </c>
      <c r="G674" s="68"/>
      <c r="H674" s="167" t="s">
        <v>279</v>
      </c>
      <c r="I674" s="173">
        <v>150735.53351548137</v>
      </c>
      <c r="J674" s="168">
        <f>IFERROR(MIN('MP Calculations'!$E$30/I674,1),"-")</f>
        <v>0.24630200300931615</v>
      </c>
      <c r="K674" s="12"/>
      <c r="L674" s="159">
        <v>0.80184900000000003</v>
      </c>
      <c r="M674" s="159" t="s">
        <v>280</v>
      </c>
      <c r="N674" s="159">
        <v>350</v>
      </c>
      <c r="O674" s="185">
        <f t="shared" si="34"/>
        <v>280.64715000000001</v>
      </c>
      <c r="P674" s="215">
        <f t="shared" si="35"/>
        <v>69.123955183855998</v>
      </c>
      <c r="Q674" s="215" cm="1">
        <f t="array" ref="Q674">IF(P674="-",0,P674/(1+'General inputs'!$H$32)^IFERROR(INDEX('MP Calculations'!$C$40:$C$130,MATCH(F674,'MP Calculations'!$D$40:$D$130,0),0),-1))</f>
        <v>144.95978002537134</v>
      </c>
    </row>
    <row r="675" spans="3:17">
      <c r="C675" s="159"/>
      <c r="D675" s="165" t="s">
        <v>289</v>
      </c>
      <c r="E675" s="161">
        <v>38517</v>
      </c>
      <c r="F675" s="172" t="str">
        <f t="shared" si="33"/>
        <v>2004-05</v>
      </c>
      <c r="G675" s="68"/>
      <c r="H675" s="167" t="s">
        <v>279</v>
      </c>
      <c r="I675" s="173">
        <v>150735.53351548137</v>
      </c>
      <c r="J675" s="168">
        <f>IFERROR(MIN('MP Calculations'!$E$30/I675,1),"-")</f>
        <v>0.24630200300931615</v>
      </c>
      <c r="K675" s="12"/>
      <c r="L675" s="159">
        <v>9.0377729999999996</v>
      </c>
      <c r="M675" s="159" t="s">
        <v>280</v>
      </c>
      <c r="N675" s="159">
        <v>726</v>
      </c>
      <c r="O675" s="185">
        <f t="shared" si="34"/>
        <v>6561.4231979999995</v>
      </c>
      <c r="P675" s="215">
        <f t="shared" si="35"/>
        <v>1616.0916762591926</v>
      </c>
      <c r="Q675" s="215" cm="1">
        <f t="array" ref="Q675">IF(P675="-",0,P675/(1+'General inputs'!$H$32)^IFERROR(INDEX('MP Calculations'!$C$40:$C$130,MATCH(F675,'MP Calculations'!$D$40:$D$130,0),0),-1))</f>
        <v>3389.1043020941011</v>
      </c>
    </row>
    <row r="676" spans="3:17">
      <c r="C676" s="159"/>
      <c r="D676" s="165" t="s">
        <v>278</v>
      </c>
      <c r="E676" s="161">
        <v>38517</v>
      </c>
      <c r="F676" s="172" t="str">
        <f t="shared" si="33"/>
        <v>2004-05</v>
      </c>
      <c r="G676" s="68"/>
      <c r="H676" s="167" t="s">
        <v>279</v>
      </c>
      <c r="I676" s="173">
        <v>150735.53351548137</v>
      </c>
      <c r="J676" s="168">
        <f>IFERROR(MIN('MP Calculations'!$E$30/I676,1),"-")</f>
        <v>0.24630200300931615</v>
      </c>
      <c r="K676" s="12"/>
      <c r="L676" s="159">
        <v>0.50053800000000004</v>
      </c>
      <c r="M676" s="159" t="s">
        <v>280</v>
      </c>
      <c r="N676" s="159">
        <v>350</v>
      </c>
      <c r="O676" s="185">
        <f t="shared" si="34"/>
        <v>175.18830000000003</v>
      </c>
      <c r="P676" s="215">
        <f t="shared" si="35"/>
        <v>43.149229193796984</v>
      </c>
      <c r="Q676" s="215" cm="1">
        <f t="array" ref="Q676">IF(P676="-",0,P676/(1+'General inputs'!$H$32)^IFERROR(INDEX('MP Calculations'!$C$40:$C$130,MATCH(F676,'MP Calculations'!$D$40:$D$130,0),0),-1))</f>
        <v>90.488207099265978</v>
      </c>
    </row>
    <row r="677" spans="3:17">
      <c r="C677" s="159"/>
      <c r="D677" s="165" t="s">
        <v>278</v>
      </c>
      <c r="E677" s="161">
        <v>38517</v>
      </c>
      <c r="F677" s="172" t="str">
        <f t="shared" si="33"/>
        <v>2004-05</v>
      </c>
      <c r="G677" s="68"/>
      <c r="H677" s="167" t="s">
        <v>279</v>
      </c>
      <c r="I677" s="173">
        <v>150735.53351548137</v>
      </c>
      <c r="J677" s="168">
        <f>IFERROR(MIN('MP Calculations'!$E$30/I677,1),"-")</f>
        <v>0.24630200300931615</v>
      </c>
      <c r="K677" s="12"/>
      <c r="L677" s="159">
        <v>8.6275320000000004</v>
      </c>
      <c r="M677" s="159" t="s">
        <v>280</v>
      </c>
      <c r="N677" s="159">
        <v>350</v>
      </c>
      <c r="O677" s="185">
        <f t="shared" si="34"/>
        <v>3019.6362000000004</v>
      </c>
      <c r="P677" s="215">
        <f t="shared" si="35"/>
        <v>743.74244441944006</v>
      </c>
      <c r="Q677" s="215" cm="1">
        <f t="array" ref="Q677">IF(P677="-",0,P677/(1+'General inputs'!$H$32)^IFERROR(INDEX('MP Calculations'!$C$40:$C$130,MATCH(F677,'MP Calculations'!$D$40:$D$130,0),0),-1))</f>
        <v>1559.7015658582254</v>
      </c>
    </row>
    <row r="678" spans="3:17">
      <c r="C678" s="159"/>
      <c r="D678" s="165" t="s">
        <v>278</v>
      </c>
      <c r="E678" s="161">
        <v>38517</v>
      </c>
      <c r="F678" s="172" t="str">
        <f t="shared" si="33"/>
        <v>2004-05</v>
      </c>
      <c r="G678" s="68"/>
      <c r="H678" s="167" t="s">
        <v>279</v>
      </c>
      <c r="I678" s="173">
        <v>150735.53351548137</v>
      </c>
      <c r="J678" s="168">
        <f>IFERROR(MIN('MP Calculations'!$E$30/I678,1),"-")</f>
        <v>0.24630200300931615</v>
      </c>
      <c r="K678" s="12"/>
      <c r="L678" s="159">
        <v>3.918838</v>
      </c>
      <c r="M678" s="159" t="s">
        <v>280</v>
      </c>
      <c r="N678" s="159">
        <v>350</v>
      </c>
      <c r="O678" s="185">
        <f t="shared" si="34"/>
        <v>1371.5933</v>
      </c>
      <c r="P678" s="215">
        <f t="shared" si="35"/>
        <v>337.82617710415786</v>
      </c>
      <c r="Q678" s="215" cm="1">
        <f t="array" ref="Q678">IF(P678="-",0,P678/(1+'General inputs'!$H$32)^IFERROR(INDEX('MP Calculations'!$C$40:$C$130,MATCH(F678,'MP Calculations'!$D$40:$D$130,0),0),-1))</f>
        <v>708.4549515370926</v>
      </c>
    </row>
    <row r="679" spans="3:17">
      <c r="C679" s="159"/>
      <c r="D679" s="165" t="s">
        <v>278</v>
      </c>
      <c r="E679" s="161">
        <v>38517</v>
      </c>
      <c r="F679" s="172" t="str">
        <f t="shared" si="33"/>
        <v>2004-05</v>
      </c>
      <c r="G679" s="68"/>
      <c r="H679" s="167" t="s">
        <v>279</v>
      </c>
      <c r="I679" s="173">
        <v>150735.53351548137</v>
      </c>
      <c r="J679" s="168">
        <f>IFERROR(MIN('MP Calculations'!$E$30/I679,1),"-")</f>
        <v>0.24630200300931615</v>
      </c>
      <c r="K679" s="12"/>
      <c r="L679" s="159">
        <v>0.48033700000000001</v>
      </c>
      <c r="M679" s="159" t="s">
        <v>280</v>
      </c>
      <c r="N679" s="159">
        <v>350</v>
      </c>
      <c r="O679" s="185">
        <f t="shared" si="34"/>
        <v>168.11795000000001</v>
      </c>
      <c r="P679" s="215">
        <f t="shared" si="35"/>
        <v>41.407787826820062</v>
      </c>
      <c r="Q679" s="215" cm="1">
        <f t="array" ref="Q679">IF(P679="-",0,P679/(1+'General inputs'!$H$32)^IFERROR(INDEX('MP Calculations'!$C$40:$C$130,MATCH(F679,'MP Calculations'!$D$40:$D$130,0),0),-1))</f>
        <v>86.836232081160915</v>
      </c>
    </row>
    <row r="680" spans="3:17">
      <c r="C680" s="159"/>
      <c r="D680" s="165" t="s">
        <v>278</v>
      </c>
      <c r="E680" s="161">
        <v>38517</v>
      </c>
      <c r="F680" s="172" t="str">
        <f t="shared" si="33"/>
        <v>2004-05</v>
      </c>
      <c r="G680" s="68"/>
      <c r="H680" s="167" t="s">
        <v>279</v>
      </c>
      <c r="I680" s="173">
        <v>150735.53351548137</v>
      </c>
      <c r="J680" s="168">
        <f>IFERROR(MIN('MP Calculations'!$E$30/I680,1),"-")</f>
        <v>0.24630200300931615</v>
      </c>
      <c r="K680" s="12"/>
      <c r="L680" s="159">
        <v>33.961981999999999</v>
      </c>
      <c r="M680" s="159" t="s">
        <v>280</v>
      </c>
      <c r="N680" s="159">
        <v>350</v>
      </c>
      <c r="O680" s="185">
        <f t="shared" si="34"/>
        <v>11886.6937</v>
      </c>
      <c r="P680" s="215">
        <f t="shared" si="35"/>
        <v>2927.7164674682194</v>
      </c>
      <c r="Q680" s="215" cm="1">
        <f t="array" ref="Q680">IF(P680="-",0,P680/(1+'General inputs'!$H$32)^IFERROR(INDEX('MP Calculations'!$C$40:$C$130,MATCH(F680,'MP Calculations'!$D$40:$D$130,0),0),-1))</f>
        <v>6139.7113919773192</v>
      </c>
    </row>
    <row r="681" spans="3:17">
      <c r="C681" s="159"/>
      <c r="D681" s="165" t="s">
        <v>278</v>
      </c>
      <c r="E681" s="161">
        <v>38517</v>
      </c>
      <c r="F681" s="172" t="str">
        <f t="shared" si="33"/>
        <v>2004-05</v>
      </c>
      <c r="G681" s="68"/>
      <c r="H681" s="167" t="s">
        <v>279</v>
      </c>
      <c r="I681" s="173">
        <v>150735.53351548137</v>
      </c>
      <c r="J681" s="168">
        <f>IFERROR(MIN('MP Calculations'!$E$30/I681,1),"-")</f>
        <v>0.24630200300931615</v>
      </c>
      <c r="K681" s="12"/>
      <c r="L681" s="159">
        <v>4.4323490000000003</v>
      </c>
      <c r="M681" s="159" t="s">
        <v>280</v>
      </c>
      <c r="N681" s="159">
        <v>350</v>
      </c>
      <c r="O681" s="185">
        <f t="shared" si="34"/>
        <v>1551.3221500000002</v>
      </c>
      <c r="P681" s="215">
        <f t="shared" si="35"/>
        <v>382.09375285771887</v>
      </c>
      <c r="Q681" s="215" cm="1">
        <f t="array" ref="Q681">IF(P681="-",0,P681/(1+'General inputs'!$H$32)^IFERROR(INDEX('MP Calculations'!$C$40:$C$130,MATCH(F681,'MP Calculations'!$D$40:$D$130,0),0),-1))</f>
        <v>801.28844213271418</v>
      </c>
    </row>
    <row r="682" spans="3:17">
      <c r="C682" s="159"/>
      <c r="D682" s="165" t="s">
        <v>278</v>
      </c>
      <c r="E682" s="161">
        <v>38517</v>
      </c>
      <c r="F682" s="172" t="str">
        <f t="shared" si="33"/>
        <v>2004-05</v>
      </c>
      <c r="G682" s="68"/>
      <c r="H682" s="167" t="s">
        <v>279</v>
      </c>
      <c r="I682" s="173">
        <v>150735.53351548137</v>
      </c>
      <c r="J682" s="168">
        <f>IFERROR(MIN('MP Calculations'!$E$30/I682,1),"-")</f>
        <v>0.24630200300931615</v>
      </c>
      <c r="K682" s="12"/>
      <c r="L682" s="159">
        <v>1.9654510000000001</v>
      </c>
      <c r="M682" s="159" t="s">
        <v>280</v>
      </c>
      <c r="N682" s="159">
        <v>350</v>
      </c>
      <c r="O682" s="185">
        <f t="shared" si="34"/>
        <v>687.90785000000005</v>
      </c>
      <c r="P682" s="215">
        <f t="shared" si="35"/>
        <v>169.43308134083222</v>
      </c>
      <c r="Q682" s="215" cm="1">
        <f t="array" ref="Q682">IF(P682="-",0,P682/(1+'General inputs'!$H$32)^IFERROR(INDEX('MP Calculations'!$C$40:$C$130,MATCH(F682,'MP Calculations'!$D$40:$D$130,0),0),-1))</f>
        <v>355.31795214640931</v>
      </c>
    </row>
    <row r="683" spans="3:17">
      <c r="C683" s="159"/>
      <c r="D683" s="165" t="s">
        <v>282</v>
      </c>
      <c r="E683" s="161">
        <v>38533</v>
      </c>
      <c r="F683" s="172" t="str">
        <f t="shared" si="33"/>
        <v>2004-05</v>
      </c>
      <c r="G683" s="68"/>
      <c r="H683" s="167" t="s">
        <v>279</v>
      </c>
      <c r="I683" s="173">
        <v>150735.53351548137</v>
      </c>
      <c r="J683" s="168">
        <f>IFERROR(MIN('MP Calculations'!$E$30/I683,1),"-")</f>
        <v>0.24630200300931615</v>
      </c>
      <c r="K683" s="12"/>
      <c r="L683" s="159">
        <v>5.7128420000000002</v>
      </c>
      <c r="M683" s="159" t="s">
        <v>280</v>
      </c>
      <c r="N683" s="159">
        <v>511</v>
      </c>
      <c r="O683" s="185">
        <f t="shared" si="34"/>
        <v>2919.2622620000002</v>
      </c>
      <c r="P683" s="215">
        <f t="shared" si="35"/>
        <v>719.02014244010707</v>
      </c>
      <c r="Q683" s="215" cm="1">
        <f t="array" ref="Q683">IF(P683="-",0,P683/(1+'General inputs'!$H$32)^IFERROR(INDEX('MP Calculations'!$C$40:$C$130,MATCH(F683,'MP Calculations'!$D$40:$D$130,0),0),-1))</f>
        <v>1507.8564501221124</v>
      </c>
    </row>
    <row r="684" spans="3:17">
      <c r="C684" s="159"/>
      <c r="D684" s="165" t="s">
        <v>282</v>
      </c>
      <c r="E684" s="161">
        <v>38533</v>
      </c>
      <c r="F684" s="172" t="str">
        <f t="shared" si="33"/>
        <v>2004-05</v>
      </c>
      <c r="G684" s="68"/>
      <c r="H684" s="167" t="s">
        <v>279</v>
      </c>
      <c r="I684" s="173">
        <v>150735.53351548137</v>
      </c>
      <c r="J684" s="168">
        <f>IFERROR(MIN('MP Calculations'!$E$30/I684,1),"-")</f>
        <v>0.24630200300931615</v>
      </c>
      <c r="K684" s="12"/>
      <c r="L684" s="159">
        <v>19.151215000000001</v>
      </c>
      <c r="M684" s="159" t="s">
        <v>280</v>
      </c>
      <c r="N684" s="159">
        <v>511</v>
      </c>
      <c r="O684" s="185">
        <f t="shared" si="34"/>
        <v>9786.2708650000004</v>
      </c>
      <c r="P684" s="215">
        <f t="shared" si="35"/>
        <v>2410.3781160412132</v>
      </c>
      <c r="Q684" s="215" cm="1">
        <f t="array" ref="Q684">IF(P684="-",0,P684/(1+'General inputs'!$H$32)^IFERROR(INDEX('MP Calculations'!$C$40:$C$130,MATCH(F684,'MP Calculations'!$D$40:$D$130,0),0),-1))</f>
        <v>5054.8016320817824</v>
      </c>
    </row>
    <row r="685" spans="3:17">
      <c r="C685" s="159"/>
      <c r="D685" s="165" t="s">
        <v>282</v>
      </c>
      <c r="E685" s="161">
        <v>38533</v>
      </c>
      <c r="F685" s="172" t="str">
        <f t="shared" si="33"/>
        <v>2004-05</v>
      </c>
      <c r="G685" s="68"/>
      <c r="H685" s="167" t="s">
        <v>279</v>
      </c>
      <c r="I685" s="173">
        <v>150735.53351548137</v>
      </c>
      <c r="J685" s="168">
        <f>IFERROR(MIN('MP Calculations'!$E$30/I685,1),"-")</f>
        <v>0.24630200300931615</v>
      </c>
      <c r="K685" s="12"/>
      <c r="L685" s="159">
        <v>54.659421999999999</v>
      </c>
      <c r="M685" s="159" t="s">
        <v>280</v>
      </c>
      <c r="N685" s="159">
        <v>511</v>
      </c>
      <c r="O685" s="185">
        <f t="shared" si="34"/>
        <v>27930.964641999999</v>
      </c>
      <c r="P685" s="215">
        <f t="shared" si="35"/>
        <v>6879.4525373069864</v>
      </c>
      <c r="Q685" s="215" cm="1">
        <f t="array" ref="Q685">IF(P685="-",0,P685/(1+'General inputs'!$H$32)^IFERROR(INDEX('MP Calculations'!$C$40:$C$130,MATCH(F685,'MP Calculations'!$D$40:$D$130,0),0),-1))</f>
        <v>14426.893308557541</v>
      </c>
    </row>
    <row r="686" spans="3:17">
      <c r="C686" s="159"/>
      <c r="D686" s="165" t="s">
        <v>282</v>
      </c>
      <c r="E686" s="161">
        <v>38533</v>
      </c>
      <c r="F686" s="172" t="str">
        <f t="shared" si="33"/>
        <v>2004-05</v>
      </c>
      <c r="G686" s="68"/>
      <c r="H686" s="167" t="s">
        <v>279</v>
      </c>
      <c r="I686" s="173">
        <v>150735.53351548137</v>
      </c>
      <c r="J686" s="168">
        <f>IFERROR(MIN('MP Calculations'!$E$30/I686,1),"-")</f>
        <v>0.24630200300931615</v>
      </c>
      <c r="K686" s="12"/>
      <c r="L686" s="159">
        <v>69.044544999999999</v>
      </c>
      <c r="M686" s="159" t="s">
        <v>280</v>
      </c>
      <c r="N686" s="159">
        <v>511</v>
      </c>
      <c r="O686" s="185">
        <f t="shared" si="34"/>
        <v>35281.762495000003</v>
      </c>
      <c r="P686" s="215">
        <f t="shared" si="35"/>
        <v>8689.9687722174676</v>
      </c>
      <c r="Q686" s="215" cm="1">
        <f t="array" ref="Q686">IF(P686="-",0,P686/(1+'General inputs'!$H$32)^IFERROR(INDEX('MP Calculations'!$C$40:$C$130,MATCH(F686,'MP Calculations'!$D$40:$D$130,0),0),-1))</f>
        <v>18223.725165862532</v>
      </c>
    </row>
    <row r="687" spans="3:17">
      <c r="C687" s="159"/>
      <c r="D687" s="165" t="s">
        <v>282</v>
      </c>
      <c r="E687" s="161">
        <v>38533</v>
      </c>
      <c r="F687" s="172" t="str">
        <f t="shared" si="33"/>
        <v>2004-05</v>
      </c>
      <c r="G687" s="68"/>
      <c r="H687" s="167" t="s">
        <v>279</v>
      </c>
      <c r="I687" s="173">
        <v>150735.53351548137</v>
      </c>
      <c r="J687" s="168">
        <f>IFERROR(MIN('MP Calculations'!$E$30/I687,1),"-")</f>
        <v>0.24630200300931615</v>
      </c>
      <c r="K687" s="12"/>
      <c r="L687" s="159">
        <v>13.50112</v>
      </c>
      <c r="M687" s="159" t="s">
        <v>280</v>
      </c>
      <c r="N687" s="159">
        <v>511</v>
      </c>
      <c r="O687" s="185">
        <f t="shared" si="34"/>
        <v>6899.0723200000002</v>
      </c>
      <c r="P687" s="215">
        <f t="shared" si="35"/>
        <v>1699.2553313221299</v>
      </c>
      <c r="Q687" s="215" cm="1">
        <f t="array" ref="Q687">IF(P687="-",0,P687/(1+'General inputs'!$H$32)^IFERROR(INDEX('MP Calculations'!$C$40:$C$130,MATCH(F687,'MP Calculations'!$D$40:$D$130,0),0),-1))</f>
        <v>3563.5067232513438</v>
      </c>
    </row>
    <row r="688" spans="3:17">
      <c r="C688" s="159"/>
      <c r="D688" s="165" t="s">
        <v>282</v>
      </c>
      <c r="E688" s="161">
        <v>38533</v>
      </c>
      <c r="F688" s="172" t="str">
        <f t="shared" si="33"/>
        <v>2004-05</v>
      </c>
      <c r="G688" s="68"/>
      <c r="H688" s="167" t="s">
        <v>279</v>
      </c>
      <c r="I688" s="173">
        <v>150735.53351548137</v>
      </c>
      <c r="J688" s="168">
        <f>IFERROR(MIN('MP Calculations'!$E$30/I688,1),"-")</f>
        <v>0.24630200300931615</v>
      </c>
      <c r="K688" s="12"/>
      <c r="L688" s="159">
        <v>32.306241</v>
      </c>
      <c r="M688" s="159" t="s">
        <v>280</v>
      </c>
      <c r="N688" s="159">
        <v>511</v>
      </c>
      <c r="O688" s="185">
        <f t="shared" si="34"/>
        <v>16508.489151000002</v>
      </c>
      <c r="P688" s="215">
        <f t="shared" si="35"/>
        <v>4066.0739445488653</v>
      </c>
      <c r="Q688" s="215" cm="1">
        <f t="array" ref="Q688">IF(P688="-",0,P688/(1+'General inputs'!$H$32)^IFERROR(INDEX('MP Calculations'!$C$40:$C$130,MATCH(F688,'MP Calculations'!$D$40:$D$130,0),0),-1))</f>
        <v>8526.9597638179803</v>
      </c>
    </row>
    <row r="689" spans="3:17">
      <c r="C689" s="159"/>
      <c r="D689" s="165" t="s">
        <v>278</v>
      </c>
      <c r="E689" s="161">
        <v>38540</v>
      </c>
      <c r="F689" s="172" t="str">
        <f t="shared" si="33"/>
        <v>2005-06</v>
      </c>
      <c r="G689" s="68"/>
      <c r="H689" s="167" t="s">
        <v>279</v>
      </c>
      <c r="I689" s="173">
        <v>150735.53351548137</v>
      </c>
      <c r="J689" s="168">
        <f>IFERROR(MIN('MP Calculations'!$E$30/I689,1),"-")</f>
        <v>0.24630200300931615</v>
      </c>
      <c r="K689" s="12"/>
      <c r="L689" s="159">
        <v>61.046219000000001</v>
      </c>
      <c r="M689" s="159" t="s">
        <v>280</v>
      </c>
      <c r="N689" s="159">
        <v>350</v>
      </c>
      <c r="O689" s="185">
        <f t="shared" si="34"/>
        <v>21366.176650000001</v>
      </c>
      <c r="P689" s="215">
        <f t="shared" si="35"/>
        <v>5262.5321055458808</v>
      </c>
      <c r="Q689" s="215" cm="1">
        <f t="array" ref="Q689">IF(P689="-",0,P689/(1+'General inputs'!$H$32)^IFERROR(INDEX('MP Calculations'!$C$40:$C$130,MATCH(F689,'MP Calculations'!$D$40:$D$130,0),0),-1))</f>
        <v>10591.219792798811</v>
      </c>
    </row>
    <row r="690" spans="3:17">
      <c r="C690" s="159"/>
      <c r="D690" s="165" t="s">
        <v>278</v>
      </c>
      <c r="E690" s="161">
        <v>38540</v>
      </c>
      <c r="F690" s="172" t="str">
        <f t="shared" si="33"/>
        <v>2005-06</v>
      </c>
      <c r="G690" s="68"/>
      <c r="H690" s="167" t="s">
        <v>279</v>
      </c>
      <c r="I690" s="173">
        <v>150735.53351548137</v>
      </c>
      <c r="J690" s="168">
        <f>IFERROR(MIN('MP Calculations'!$E$30/I690,1),"-")</f>
        <v>0.24630200300931615</v>
      </c>
      <c r="K690" s="12"/>
      <c r="L690" s="159">
        <v>5.2388859999999999</v>
      </c>
      <c r="M690" s="159" t="s">
        <v>280</v>
      </c>
      <c r="N690" s="159">
        <v>350</v>
      </c>
      <c r="O690" s="185">
        <f t="shared" si="34"/>
        <v>1833.6100999999999</v>
      </c>
      <c r="P690" s="215">
        <f t="shared" si="35"/>
        <v>451.62184036811243</v>
      </c>
      <c r="Q690" s="215" cm="1">
        <f t="array" ref="Q690">IF(P690="-",0,P690/(1+'General inputs'!$H$32)^IFERROR(INDEX('MP Calculations'!$C$40:$C$130,MATCH(F690,'MP Calculations'!$D$40:$D$130,0),0),-1))</f>
        <v>908.92104383101241</v>
      </c>
    </row>
    <row r="691" spans="3:17">
      <c r="C691" s="159"/>
      <c r="D691" s="165" t="s">
        <v>278</v>
      </c>
      <c r="E691" s="161">
        <v>38540</v>
      </c>
      <c r="F691" s="172" t="str">
        <f t="shared" si="33"/>
        <v>2005-06</v>
      </c>
      <c r="G691" s="68"/>
      <c r="H691" s="167" t="s">
        <v>279</v>
      </c>
      <c r="I691" s="173">
        <v>150735.53351548137</v>
      </c>
      <c r="J691" s="168">
        <f>IFERROR(MIN('MP Calculations'!$E$30/I691,1),"-")</f>
        <v>0.24630200300931615</v>
      </c>
      <c r="K691" s="12"/>
      <c r="L691" s="159">
        <v>11.461425</v>
      </c>
      <c r="M691" s="159" t="s">
        <v>280</v>
      </c>
      <c r="N691" s="159">
        <v>350</v>
      </c>
      <c r="O691" s="185">
        <f t="shared" si="34"/>
        <v>4011.4987500000002</v>
      </c>
      <c r="P691" s="215">
        <f t="shared" si="35"/>
        <v>988.04017719436797</v>
      </c>
      <c r="Q691" s="215" cm="1">
        <f t="array" ref="Q691">IF(P691="-",0,P691/(1+'General inputs'!$H$32)^IFERROR(INDEX('MP Calculations'!$C$40:$C$130,MATCH(F691,'MP Calculations'!$D$40:$D$130,0),0),-1))</f>
        <v>1988.5010620179294</v>
      </c>
    </row>
    <row r="692" spans="3:17">
      <c r="C692" s="159"/>
      <c r="D692" s="165" t="s">
        <v>278</v>
      </c>
      <c r="E692" s="161">
        <v>38540</v>
      </c>
      <c r="F692" s="172" t="str">
        <f t="shared" si="33"/>
        <v>2005-06</v>
      </c>
      <c r="G692" s="68"/>
      <c r="H692" s="167" t="s">
        <v>279</v>
      </c>
      <c r="I692" s="173">
        <v>150735.53351548137</v>
      </c>
      <c r="J692" s="168">
        <f>IFERROR(MIN('MP Calculations'!$E$30/I692,1),"-")</f>
        <v>0.24630200300931615</v>
      </c>
      <c r="K692" s="12"/>
      <c r="L692" s="159">
        <v>11.662666</v>
      </c>
      <c r="M692" s="159" t="s">
        <v>280</v>
      </c>
      <c r="N692" s="159">
        <v>350</v>
      </c>
      <c r="O692" s="185">
        <f t="shared" si="34"/>
        <v>4081.9330999999997</v>
      </c>
      <c r="P692" s="215">
        <f t="shared" si="35"/>
        <v>1005.3882986800271</v>
      </c>
      <c r="Q692" s="215" cm="1">
        <f t="array" ref="Q692">IF(P692="-",0,P692/(1+'General inputs'!$H$32)^IFERROR(INDEX('MP Calculations'!$C$40:$C$130,MATCH(F692,'MP Calculations'!$D$40:$D$130,0),0),-1))</f>
        <v>2023.4153891824442</v>
      </c>
    </row>
    <row r="693" spans="3:17">
      <c r="C693" s="159"/>
      <c r="D693" s="165" t="s">
        <v>278</v>
      </c>
      <c r="E693" s="161">
        <v>38547</v>
      </c>
      <c r="F693" s="172" t="str">
        <f t="shared" si="33"/>
        <v>2005-06</v>
      </c>
      <c r="G693" s="68"/>
      <c r="H693" s="167" t="s">
        <v>279</v>
      </c>
      <c r="I693" s="173">
        <v>150735.53351548137</v>
      </c>
      <c r="J693" s="168">
        <f>IFERROR(MIN('MP Calculations'!$E$30/I693,1),"-")</f>
        <v>0.24630200300931615</v>
      </c>
      <c r="K693" s="12"/>
      <c r="L693" s="159">
        <v>1.500424</v>
      </c>
      <c r="M693" s="159" t="s">
        <v>280</v>
      </c>
      <c r="N693" s="159">
        <v>350</v>
      </c>
      <c r="O693" s="185">
        <f t="shared" si="34"/>
        <v>525.14840000000004</v>
      </c>
      <c r="P693" s="215">
        <f t="shared" si="35"/>
        <v>129.34510279713757</v>
      </c>
      <c r="Q693" s="215" cm="1">
        <f t="array" ref="Q693">IF(P693="-",0,P693/(1+'General inputs'!$H$32)^IFERROR(INDEX('MP Calculations'!$C$40:$C$130,MATCH(F693,'MP Calculations'!$D$40:$D$130,0),0),-1))</f>
        <v>260.31621002425004</v>
      </c>
    </row>
    <row r="694" spans="3:17">
      <c r="C694" s="159"/>
      <c r="D694" s="165" t="s">
        <v>278</v>
      </c>
      <c r="E694" s="161">
        <v>38547</v>
      </c>
      <c r="F694" s="172" t="str">
        <f t="shared" si="33"/>
        <v>2005-06</v>
      </c>
      <c r="G694" s="68"/>
      <c r="H694" s="167" t="s">
        <v>279</v>
      </c>
      <c r="I694" s="173">
        <v>150735.53351548137</v>
      </c>
      <c r="J694" s="168">
        <f>IFERROR(MIN('MP Calculations'!$E$30/I694,1),"-")</f>
        <v>0.24630200300931615</v>
      </c>
      <c r="K694" s="12"/>
      <c r="L694" s="159">
        <v>10.812396</v>
      </c>
      <c r="M694" s="159" t="s">
        <v>280</v>
      </c>
      <c r="N694" s="159">
        <v>350</v>
      </c>
      <c r="O694" s="185">
        <f t="shared" si="34"/>
        <v>3784.3386</v>
      </c>
      <c r="P694" s="215">
        <f t="shared" si="35"/>
        <v>932.0901772454713</v>
      </c>
      <c r="Q694" s="215" cm="1">
        <f t="array" ref="Q694">IF(P694="-",0,P694/(1+'General inputs'!$H$32)^IFERROR(INDEX('MP Calculations'!$C$40:$C$130,MATCH(F694,'MP Calculations'!$D$40:$D$130,0),0),-1))</f>
        <v>1875.8977115811003</v>
      </c>
    </row>
    <row r="695" spans="3:17">
      <c r="C695" s="159"/>
      <c r="D695" s="165" t="s">
        <v>278</v>
      </c>
      <c r="E695" s="161">
        <v>38547</v>
      </c>
      <c r="F695" s="172" t="str">
        <f t="shared" si="33"/>
        <v>2005-06</v>
      </c>
      <c r="G695" s="68"/>
      <c r="H695" s="167" t="s">
        <v>279</v>
      </c>
      <c r="I695" s="173">
        <v>150735.53351548137</v>
      </c>
      <c r="J695" s="168">
        <f>IFERROR(MIN('MP Calculations'!$E$30/I695,1),"-")</f>
        <v>0.24630200300931615</v>
      </c>
      <c r="K695" s="12"/>
      <c r="L695" s="159">
        <v>47.936338999999997</v>
      </c>
      <c r="M695" s="159" t="s">
        <v>280</v>
      </c>
      <c r="N695" s="159">
        <v>350</v>
      </c>
      <c r="O695" s="185">
        <f t="shared" si="34"/>
        <v>16777.718649999999</v>
      </c>
      <c r="P695" s="215">
        <f t="shared" si="35"/>
        <v>4132.3857094217592</v>
      </c>
      <c r="Q695" s="215" cm="1">
        <f t="array" ref="Q695">IF(P695="-",0,P695/(1+'General inputs'!$H$32)^IFERROR(INDEX('MP Calculations'!$C$40:$C$130,MATCH(F695,'MP Calculations'!$D$40:$D$130,0),0),-1))</f>
        <v>8316.7198677958004</v>
      </c>
    </row>
    <row r="696" spans="3:17">
      <c r="C696" s="159"/>
      <c r="D696" s="165" t="s">
        <v>278</v>
      </c>
      <c r="E696" s="161">
        <v>38547</v>
      </c>
      <c r="F696" s="172" t="str">
        <f t="shared" si="33"/>
        <v>2005-06</v>
      </c>
      <c r="G696" s="68"/>
      <c r="H696" s="167" t="s">
        <v>279</v>
      </c>
      <c r="I696" s="173">
        <v>150735.53351548137</v>
      </c>
      <c r="J696" s="168">
        <f>IFERROR(MIN('MP Calculations'!$E$30/I696,1),"-")</f>
        <v>0.24630200300931615</v>
      </c>
      <c r="K696" s="12"/>
      <c r="L696" s="159">
        <v>5.1907880000000004</v>
      </c>
      <c r="M696" s="159" t="s">
        <v>280</v>
      </c>
      <c r="N696" s="159">
        <v>350</v>
      </c>
      <c r="O696" s="185">
        <f t="shared" si="34"/>
        <v>1816.7758000000001</v>
      </c>
      <c r="P696" s="215">
        <f t="shared" si="35"/>
        <v>447.4755185588528</v>
      </c>
      <c r="Q696" s="215" cm="1">
        <f t="array" ref="Q696">IF(P696="-",0,P696/(1+'General inputs'!$H$32)^IFERROR(INDEX('MP Calculations'!$C$40:$C$130,MATCH(F696,'MP Calculations'!$D$40:$D$130,0),0),-1))</f>
        <v>900.57627657206012</v>
      </c>
    </row>
    <row r="697" spans="3:17">
      <c r="C697" s="159"/>
      <c r="D697" s="165" t="s">
        <v>278</v>
      </c>
      <c r="E697" s="161">
        <v>38547</v>
      </c>
      <c r="F697" s="172" t="str">
        <f t="shared" si="33"/>
        <v>2005-06</v>
      </c>
      <c r="G697" s="68"/>
      <c r="H697" s="167" t="s">
        <v>279</v>
      </c>
      <c r="I697" s="173">
        <v>150735.53351548137</v>
      </c>
      <c r="J697" s="168">
        <f>IFERROR(MIN('MP Calculations'!$E$30/I697,1),"-")</f>
        <v>0.24630200300931615</v>
      </c>
      <c r="K697" s="12"/>
      <c r="L697" s="159">
        <v>8.2968969999999995</v>
      </c>
      <c r="M697" s="159" t="s">
        <v>280</v>
      </c>
      <c r="N697" s="159">
        <v>350</v>
      </c>
      <c r="O697" s="185">
        <f t="shared" si="34"/>
        <v>2903.9139499999997</v>
      </c>
      <c r="P697" s="215">
        <f t="shared" si="35"/>
        <v>715.23982245169509</v>
      </c>
      <c r="Q697" s="215" cm="1">
        <f t="array" ref="Q697">IF(P697="-",0,P697/(1+'General inputs'!$H$32)^IFERROR(INDEX('MP Calculations'!$C$40:$C$130,MATCH(F697,'MP Calculations'!$D$40:$D$130,0),0),-1))</f>
        <v>1439.4709642084968</v>
      </c>
    </row>
    <row r="698" spans="3:17">
      <c r="C698" s="159"/>
      <c r="D698" s="165" t="s">
        <v>278</v>
      </c>
      <c r="E698" s="161">
        <v>38547</v>
      </c>
      <c r="F698" s="172" t="str">
        <f t="shared" si="33"/>
        <v>2005-06</v>
      </c>
      <c r="G698" s="68"/>
      <c r="H698" s="167" t="s">
        <v>279</v>
      </c>
      <c r="I698" s="173">
        <v>150735.53351548137</v>
      </c>
      <c r="J698" s="168">
        <f>IFERROR(MIN('MP Calculations'!$E$30/I698,1),"-")</f>
        <v>0.24630200300931615</v>
      </c>
      <c r="K698" s="12"/>
      <c r="L698" s="159">
        <v>0.86400100000000002</v>
      </c>
      <c r="M698" s="159" t="s">
        <v>280</v>
      </c>
      <c r="N698" s="159">
        <v>350</v>
      </c>
      <c r="O698" s="185">
        <f t="shared" si="34"/>
        <v>302.40035</v>
      </c>
      <c r="P698" s="215">
        <f t="shared" si="35"/>
        <v>74.481811915718254</v>
      </c>
      <c r="Q698" s="215" cm="1">
        <f t="array" ref="Q698">IF(P698="-",0,P698/(1+'General inputs'!$H$32)^IFERROR(INDEX('MP Calculations'!$C$40:$C$130,MATCH(F698,'MP Calculations'!$D$40:$D$130,0),0),-1))</f>
        <v>149.89993880207331</v>
      </c>
    </row>
    <row r="699" spans="3:17">
      <c r="C699" s="159"/>
      <c r="D699" s="165" t="s">
        <v>278</v>
      </c>
      <c r="E699" s="161">
        <v>38547</v>
      </c>
      <c r="F699" s="172" t="str">
        <f t="shared" si="33"/>
        <v>2005-06</v>
      </c>
      <c r="G699" s="68"/>
      <c r="H699" s="167" t="s">
        <v>279</v>
      </c>
      <c r="I699" s="173">
        <v>150735.53351548137</v>
      </c>
      <c r="J699" s="168">
        <f>IFERROR(MIN('MP Calculations'!$E$30/I699,1),"-")</f>
        <v>0.24630200300931615</v>
      </c>
      <c r="K699" s="12"/>
      <c r="L699" s="159">
        <v>2.7510140000000001</v>
      </c>
      <c r="M699" s="159" t="s">
        <v>280</v>
      </c>
      <c r="N699" s="159">
        <v>350</v>
      </c>
      <c r="O699" s="185">
        <f t="shared" si="34"/>
        <v>962.85490000000004</v>
      </c>
      <c r="P699" s="215">
        <f t="shared" si="35"/>
        <v>237.15309047733481</v>
      </c>
      <c r="Q699" s="215" cm="1">
        <f t="array" ref="Q699">IF(P699="-",0,P699/(1+'General inputs'!$H$32)^IFERROR(INDEX('MP Calculations'!$C$40:$C$130,MATCH(F699,'MP Calculations'!$D$40:$D$130,0),0),-1))</f>
        <v>477.28744555115901</v>
      </c>
    </row>
    <row r="700" spans="3:17">
      <c r="C700" s="159"/>
      <c r="D700" s="165" t="s">
        <v>278</v>
      </c>
      <c r="E700" s="161">
        <v>38547</v>
      </c>
      <c r="F700" s="172" t="str">
        <f t="shared" si="33"/>
        <v>2005-06</v>
      </c>
      <c r="G700" s="68"/>
      <c r="H700" s="167" t="s">
        <v>279</v>
      </c>
      <c r="I700" s="173">
        <v>150735.53351548137</v>
      </c>
      <c r="J700" s="168">
        <f>IFERROR(MIN('MP Calculations'!$E$30/I700,1),"-")</f>
        <v>0.24630200300931615</v>
      </c>
      <c r="K700" s="12"/>
      <c r="L700" s="159">
        <v>68.478645999999998</v>
      </c>
      <c r="M700" s="159" t="s">
        <v>280</v>
      </c>
      <c r="N700" s="159">
        <v>350</v>
      </c>
      <c r="O700" s="185">
        <f t="shared" si="34"/>
        <v>23967.526099999999</v>
      </c>
      <c r="P700" s="215">
        <f t="shared" si="35"/>
        <v>5903.2496856080634</v>
      </c>
      <c r="Q700" s="215" cm="1">
        <f t="array" ref="Q700">IF(P700="-",0,P700/(1+'General inputs'!$H$32)^IFERROR(INDEX('MP Calculations'!$C$40:$C$130,MATCH(F700,'MP Calculations'!$D$40:$D$130,0),0),-1))</f>
        <v>11880.709449003927</v>
      </c>
    </row>
    <row r="701" spans="3:17">
      <c r="C701" s="159"/>
      <c r="D701" s="165" t="s">
        <v>278</v>
      </c>
      <c r="E701" s="161">
        <v>38573</v>
      </c>
      <c r="F701" s="172" t="str">
        <f t="shared" si="33"/>
        <v>2005-06</v>
      </c>
      <c r="G701" s="68"/>
      <c r="H701" s="167" t="s">
        <v>279</v>
      </c>
      <c r="I701" s="173">
        <v>150735.53351548137</v>
      </c>
      <c r="J701" s="168">
        <f>IFERROR(MIN('MP Calculations'!$E$30/I701,1),"-")</f>
        <v>0.24630200300931615</v>
      </c>
      <c r="K701" s="12"/>
      <c r="L701" s="159">
        <v>8.9559859999999993</v>
      </c>
      <c r="M701" s="159" t="s">
        <v>280</v>
      </c>
      <c r="N701" s="159">
        <v>350</v>
      </c>
      <c r="O701" s="185">
        <f t="shared" si="34"/>
        <v>3134.5950999999995</v>
      </c>
      <c r="P701" s="215">
        <f t="shared" si="35"/>
        <v>772.05705175318758</v>
      </c>
      <c r="Q701" s="215" cm="1">
        <f t="array" ref="Q701">IF(P701="-",0,P701/(1+'General inputs'!$H$32)^IFERROR(INDEX('MP Calculations'!$C$40:$C$130,MATCH(F701,'MP Calculations'!$D$40:$D$130,0),0),-1))</f>
        <v>1553.8196753385994</v>
      </c>
    </row>
    <row r="702" spans="3:17">
      <c r="C702" s="159"/>
      <c r="D702" s="165" t="s">
        <v>278</v>
      </c>
      <c r="E702" s="161">
        <v>38573</v>
      </c>
      <c r="F702" s="172" t="str">
        <f t="shared" si="33"/>
        <v>2005-06</v>
      </c>
      <c r="G702" s="68"/>
      <c r="H702" s="167" t="s">
        <v>279</v>
      </c>
      <c r="I702" s="173">
        <v>150735.53351548137</v>
      </c>
      <c r="J702" s="168">
        <f>IFERROR(MIN('MP Calculations'!$E$30/I702,1),"-")</f>
        <v>0.24630200300931615</v>
      </c>
      <c r="K702" s="12"/>
      <c r="L702" s="159">
        <v>58.738342000000003</v>
      </c>
      <c r="M702" s="159" t="s">
        <v>280</v>
      </c>
      <c r="N702" s="159">
        <v>350</v>
      </c>
      <c r="O702" s="185">
        <f t="shared" si="34"/>
        <v>20558.419700000002</v>
      </c>
      <c r="P702" s="215">
        <f t="shared" si="35"/>
        <v>5063.5799508161854</v>
      </c>
      <c r="Q702" s="215" cm="1">
        <f t="array" ref="Q702">IF(P702="-",0,P702/(1+'General inputs'!$H$32)^IFERROR(INDEX('MP Calculations'!$C$40:$C$130,MATCH(F702,'MP Calculations'!$D$40:$D$130,0),0),-1))</f>
        <v>10190.814444815751</v>
      </c>
    </row>
    <row r="703" spans="3:17">
      <c r="C703" s="159"/>
      <c r="D703" s="165" t="s">
        <v>278</v>
      </c>
      <c r="E703" s="161">
        <v>38573</v>
      </c>
      <c r="F703" s="172" t="str">
        <f t="shared" si="33"/>
        <v>2005-06</v>
      </c>
      <c r="G703" s="68"/>
      <c r="H703" s="167" t="s">
        <v>279</v>
      </c>
      <c r="I703" s="173">
        <v>150735.53351548137</v>
      </c>
      <c r="J703" s="168">
        <f>IFERROR(MIN('MP Calculations'!$E$30/I703,1),"-")</f>
        <v>0.24630200300931615</v>
      </c>
      <c r="K703" s="12"/>
      <c r="L703" s="159">
        <v>3.197387</v>
      </c>
      <c r="M703" s="159" t="s">
        <v>280</v>
      </c>
      <c r="N703" s="159">
        <v>350</v>
      </c>
      <c r="O703" s="185">
        <f t="shared" si="34"/>
        <v>1119.08545</v>
      </c>
      <c r="P703" s="215">
        <f t="shared" si="35"/>
        <v>275.63298787358195</v>
      </c>
      <c r="Q703" s="215" cm="1">
        <f t="array" ref="Q703">IF(P703="-",0,P703/(1+'General inputs'!$H$32)^IFERROR(INDEX('MP Calculations'!$C$40:$C$130,MATCH(F703,'MP Calculations'!$D$40:$D$130,0),0),-1))</f>
        <v>554.73097325876336</v>
      </c>
    </row>
    <row r="704" spans="3:17">
      <c r="C704" s="159"/>
      <c r="D704" s="165" t="s">
        <v>278</v>
      </c>
      <c r="E704" s="161">
        <v>38573</v>
      </c>
      <c r="F704" s="172" t="str">
        <f t="shared" si="33"/>
        <v>2005-06</v>
      </c>
      <c r="G704" s="68"/>
      <c r="H704" s="167" t="s">
        <v>279</v>
      </c>
      <c r="I704" s="173">
        <v>150735.53351548137</v>
      </c>
      <c r="J704" s="168">
        <f>IFERROR(MIN('MP Calculations'!$E$30/I704,1),"-")</f>
        <v>0.24630200300931615</v>
      </c>
      <c r="K704" s="12"/>
      <c r="L704" s="159">
        <v>1.205498</v>
      </c>
      <c r="M704" s="159" t="s">
        <v>280</v>
      </c>
      <c r="N704" s="159">
        <v>350</v>
      </c>
      <c r="O704" s="185">
        <f t="shared" si="34"/>
        <v>421.92429999999996</v>
      </c>
      <c r="P704" s="215">
        <f t="shared" si="35"/>
        <v>103.9208002083036</v>
      </c>
      <c r="Q704" s="215" cm="1">
        <f t="array" ref="Q704">IF(P704="-",0,P704/(1+'General inputs'!$H$32)^IFERROR(INDEX('MP Calculations'!$C$40:$C$130,MATCH(F704,'MP Calculations'!$D$40:$D$130,0),0),-1))</f>
        <v>209.14799453475374</v>
      </c>
    </row>
    <row r="705" spans="3:17">
      <c r="C705" s="159"/>
      <c r="D705" s="165" t="s">
        <v>278</v>
      </c>
      <c r="E705" s="161">
        <v>38573</v>
      </c>
      <c r="F705" s="172" t="str">
        <f t="shared" si="33"/>
        <v>2005-06</v>
      </c>
      <c r="G705" s="68"/>
      <c r="H705" s="167" t="s">
        <v>279</v>
      </c>
      <c r="I705" s="173">
        <v>150735.53351548137</v>
      </c>
      <c r="J705" s="168">
        <f>IFERROR(MIN('MP Calculations'!$E$30/I705,1),"-")</f>
        <v>0.24630200300931615</v>
      </c>
      <c r="K705" s="12"/>
      <c r="L705" s="159">
        <v>0.49980000000000002</v>
      </c>
      <c r="M705" s="159" t="s">
        <v>280</v>
      </c>
      <c r="N705" s="159">
        <v>350</v>
      </c>
      <c r="O705" s="185">
        <f t="shared" si="34"/>
        <v>174.93</v>
      </c>
      <c r="P705" s="215">
        <f t="shared" si="35"/>
        <v>43.085609386419677</v>
      </c>
      <c r="Q705" s="215" cm="1">
        <f t="array" ref="Q705">IF(P705="-",0,P705/(1+'General inputs'!$H$32)^IFERROR(INDEX('MP Calculations'!$C$40:$C$130,MATCH(F705,'MP Calculations'!$D$40:$D$130,0),0),-1))</f>
        <v>86.712850347715161</v>
      </c>
    </row>
    <row r="706" spans="3:17">
      <c r="C706" s="159"/>
      <c r="D706" s="165" t="s">
        <v>278</v>
      </c>
      <c r="E706" s="161">
        <v>38573</v>
      </c>
      <c r="F706" s="172" t="str">
        <f t="shared" si="33"/>
        <v>2005-06</v>
      </c>
      <c r="G706" s="68"/>
      <c r="H706" s="167" t="s">
        <v>279</v>
      </c>
      <c r="I706" s="173">
        <v>150735.53351548137</v>
      </c>
      <c r="J706" s="168">
        <f>IFERROR(MIN('MP Calculations'!$E$30/I706,1),"-")</f>
        <v>0.24630200300931615</v>
      </c>
      <c r="K706" s="12"/>
      <c r="L706" s="159">
        <v>28.031330000000001</v>
      </c>
      <c r="M706" s="159" t="s">
        <v>280</v>
      </c>
      <c r="N706" s="159">
        <v>350</v>
      </c>
      <c r="O706" s="185">
        <f t="shared" si="34"/>
        <v>9810.9655000000002</v>
      </c>
      <c r="P706" s="215">
        <f t="shared" si="35"/>
        <v>2416.4604541052968</v>
      </c>
      <c r="Q706" s="215" cm="1">
        <f t="array" ref="Q706">IF(P706="-",0,P706/(1+'General inputs'!$H$32)^IFERROR(INDEX('MP Calculations'!$C$40:$C$130,MATCH(F706,'MP Calculations'!$D$40:$D$130,0),0),-1))</f>
        <v>4863.2983660212449</v>
      </c>
    </row>
    <row r="707" spans="3:17">
      <c r="C707" s="159"/>
      <c r="D707" s="165" t="s">
        <v>278</v>
      </c>
      <c r="E707" s="161">
        <v>38573</v>
      </c>
      <c r="F707" s="172" t="str">
        <f t="shared" si="33"/>
        <v>2005-06</v>
      </c>
      <c r="G707" s="68"/>
      <c r="H707" s="167" t="s">
        <v>279</v>
      </c>
      <c r="I707" s="173">
        <v>150735.53351548137</v>
      </c>
      <c r="J707" s="168">
        <f>IFERROR(MIN('MP Calculations'!$E$30/I707,1),"-")</f>
        <v>0.24630200300931615</v>
      </c>
      <c r="K707" s="12"/>
      <c r="L707" s="159">
        <v>1.3864650000000001</v>
      </c>
      <c r="M707" s="159" t="s">
        <v>280</v>
      </c>
      <c r="N707" s="159">
        <v>350</v>
      </c>
      <c r="O707" s="185">
        <f t="shared" si="34"/>
        <v>485.26275000000004</v>
      </c>
      <c r="P707" s="215">
        <f t="shared" si="35"/>
        <v>119.52118731080904</v>
      </c>
      <c r="Q707" s="215" cm="1">
        <f t="array" ref="Q707">IF(P707="-",0,P707/(1+'General inputs'!$H$32)^IFERROR(INDEX('MP Calculations'!$C$40:$C$130,MATCH(F707,'MP Calculations'!$D$40:$D$130,0),0),-1))</f>
        <v>240.5448820675168</v>
      </c>
    </row>
    <row r="708" spans="3:17">
      <c r="C708" s="159"/>
      <c r="D708" s="165" t="s">
        <v>278</v>
      </c>
      <c r="E708" s="161">
        <v>38573</v>
      </c>
      <c r="F708" s="172" t="str">
        <f t="shared" si="33"/>
        <v>2005-06</v>
      </c>
      <c r="G708" s="68"/>
      <c r="H708" s="167" t="s">
        <v>279</v>
      </c>
      <c r="I708" s="173">
        <v>150735.53351548137</v>
      </c>
      <c r="J708" s="168">
        <f>IFERROR(MIN('MP Calculations'!$E$30/I708,1),"-")</f>
        <v>0.24630200300931615</v>
      </c>
      <c r="K708" s="12"/>
      <c r="L708" s="159">
        <v>86.289649999999995</v>
      </c>
      <c r="M708" s="159" t="s">
        <v>280</v>
      </c>
      <c r="N708" s="159">
        <v>350</v>
      </c>
      <c r="O708" s="185">
        <f t="shared" si="34"/>
        <v>30201.377499999999</v>
      </c>
      <c r="P708" s="215">
        <f t="shared" si="35"/>
        <v>7438.6597718904932</v>
      </c>
      <c r="Q708" s="215" cm="1">
        <f t="array" ref="Q708">IF(P708="-",0,P708/(1+'General inputs'!$H$32)^IFERROR(INDEX('MP Calculations'!$C$40:$C$130,MATCH(F708,'MP Calculations'!$D$40:$D$130,0),0),-1))</f>
        <v>14970.831346552059</v>
      </c>
    </row>
    <row r="709" spans="3:17">
      <c r="C709" s="159"/>
      <c r="D709" s="165" t="s">
        <v>278</v>
      </c>
      <c r="E709" s="161">
        <v>38573</v>
      </c>
      <c r="F709" s="172" t="str">
        <f t="shared" si="33"/>
        <v>2005-06</v>
      </c>
      <c r="G709" s="68"/>
      <c r="H709" s="167" t="s">
        <v>279</v>
      </c>
      <c r="I709" s="173">
        <v>150735.53351548137</v>
      </c>
      <c r="J709" s="168">
        <f>IFERROR(MIN('MP Calculations'!$E$30/I709,1),"-")</f>
        <v>0.24630200300931615</v>
      </c>
      <c r="K709" s="12"/>
      <c r="L709" s="159">
        <v>43.134874000000003</v>
      </c>
      <c r="M709" s="159" t="s">
        <v>280</v>
      </c>
      <c r="N709" s="159">
        <v>350</v>
      </c>
      <c r="O709" s="185">
        <f t="shared" si="34"/>
        <v>15097.205900000001</v>
      </c>
      <c r="P709" s="215">
        <f t="shared" si="35"/>
        <v>3718.4720530140658</v>
      </c>
      <c r="Q709" s="215" cm="1">
        <f t="array" ref="Q709">IF(P709="-",0,P709/(1+'General inputs'!$H$32)^IFERROR(INDEX('MP Calculations'!$C$40:$C$130,MATCH(F709,'MP Calculations'!$D$40:$D$130,0),0),-1))</f>
        <v>7483.6892235485184</v>
      </c>
    </row>
    <row r="710" spans="3:17">
      <c r="C710" s="159"/>
      <c r="D710" s="165" t="s">
        <v>278</v>
      </c>
      <c r="E710" s="161">
        <v>38573</v>
      </c>
      <c r="F710" s="172" t="str">
        <f t="shared" si="33"/>
        <v>2005-06</v>
      </c>
      <c r="G710" s="68"/>
      <c r="H710" s="167" t="s">
        <v>279</v>
      </c>
      <c r="I710" s="173">
        <v>150735.53351548137</v>
      </c>
      <c r="J710" s="168">
        <f>IFERROR(MIN('MP Calculations'!$E$30/I710,1),"-")</f>
        <v>0.24630200300931615</v>
      </c>
      <c r="K710" s="12"/>
      <c r="L710" s="159">
        <v>67.391531999999998</v>
      </c>
      <c r="M710" s="159" t="s">
        <v>280</v>
      </c>
      <c r="N710" s="159">
        <v>350</v>
      </c>
      <c r="O710" s="185">
        <f t="shared" si="34"/>
        <v>23587.036199999999</v>
      </c>
      <c r="P710" s="215">
        <f t="shared" si="35"/>
        <v>5809.5342611132482</v>
      </c>
      <c r="Q710" s="215" cm="1">
        <f t="array" ref="Q710">IF(P710="-",0,P710/(1+'General inputs'!$H$32)^IFERROR(INDEX('MP Calculations'!$C$40:$C$130,MATCH(F710,'MP Calculations'!$D$40:$D$130,0),0),-1))</f>
        <v>11692.100498237807</v>
      </c>
    </row>
    <row r="711" spans="3:17">
      <c r="C711" s="159"/>
      <c r="D711" s="165" t="s">
        <v>278</v>
      </c>
      <c r="E711" s="161">
        <v>38573</v>
      </c>
      <c r="F711" s="172" t="str">
        <f t="shared" si="33"/>
        <v>2005-06</v>
      </c>
      <c r="G711" s="68"/>
      <c r="H711" s="167" t="s">
        <v>279</v>
      </c>
      <c r="I711" s="173">
        <v>150735.53351548137</v>
      </c>
      <c r="J711" s="168">
        <f>IFERROR(MIN('MP Calculations'!$E$30/I711,1),"-")</f>
        <v>0.24630200300931615</v>
      </c>
      <c r="K711" s="12"/>
      <c r="L711" s="159">
        <v>16.499980999999998</v>
      </c>
      <c r="M711" s="159" t="s">
        <v>280</v>
      </c>
      <c r="N711" s="159">
        <v>350</v>
      </c>
      <c r="O711" s="185">
        <f t="shared" si="34"/>
        <v>5774.9933499999997</v>
      </c>
      <c r="P711" s="215">
        <f t="shared" si="35"/>
        <v>1422.3924294704807</v>
      </c>
      <c r="Q711" s="215" cm="1">
        <f t="array" ref="Q711">IF(P711="-",0,P711/(1+'General inputs'!$H$32)^IFERROR(INDEX('MP Calculations'!$C$40:$C$130,MATCH(F711,'MP Calculations'!$D$40:$D$130,0),0),-1))</f>
        <v>2862.6658327193745</v>
      </c>
    </row>
    <row r="712" spans="3:17">
      <c r="C712" s="159"/>
      <c r="D712" s="165" t="s">
        <v>278</v>
      </c>
      <c r="E712" s="161">
        <v>38580</v>
      </c>
      <c r="F712" s="172" t="str">
        <f t="shared" si="33"/>
        <v>2005-06</v>
      </c>
      <c r="G712" s="68"/>
      <c r="H712" s="167" t="s">
        <v>279</v>
      </c>
      <c r="I712" s="173">
        <v>150735.53351548137</v>
      </c>
      <c r="J712" s="168">
        <f>IFERROR(MIN('MP Calculations'!$E$30/I712,1),"-")</f>
        <v>0.24630200300931615</v>
      </c>
      <c r="K712" s="12"/>
      <c r="L712" s="159">
        <v>5.2131590000000001</v>
      </c>
      <c r="M712" s="159" t="s">
        <v>280</v>
      </c>
      <c r="N712" s="159">
        <v>350</v>
      </c>
      <c r="O712" s="185">
        <f t="shared" si="34"/>
        <v>1824.60565</v>
      </c>
      <c r="P712" s="215">
        <f t="shared" si="35"/>
        <v>449.40402629711525</v>
      </c>
      <c r="Q712" s="215" cm="1">
        <f t="array" ref="Q712">IF(P712="-",0,P712/(1+'General inputs'!$H$32)^IFERROR(INDEX('MP Calculations'!$C$40:$C$130,MATCH(F712,'MP Calculations'!$D$40:$D$130,0),0),-1))</f>
        <v>904.45753542585908</v>
      </c>
    </row>
    <row r="713" spans="3:17">
      <c r="C713" s="159"/>
      <c r="D713" s="165" t="s">
        <v>278</v>
      </c>
      <c r="E713" s="161">
        <v>38580</v>
      </c>
      <c r="F713" s="172" t="str">
        <f t="shared" si="33"/>
        <v>2005-06</v>
      </c>
      <c r="G713" s="68"/>
      <c r="H713" s="167" t="s">
        <v>279</v>
      </c>
      <c r="I713" s="173">
        <v>150735.53351548137</v>
      </c>
      <c r="J713" s="168">
        <f>IFERROR(MIN('MP Calculations'!$E$30/I713,1),"-")</f>
        <v>0.24630200300931615</v>
      </c>
      <c r="K713" s="12"/>
      <c r="L713" s="159">
        <v>40.846243000000001</v>
      </c>
      <c r="M713" s="159" t="s">
        <v>280</v>
      </c>
      <c r="N713" s="159">
        <v>350</v>
      </c>
      <c r="O713" s="185">
        <f t="shared" si="34"/>
        <v>14296.18505</v>
      </c>
      <c r="P713" s="215">
        <f t="shared" si="35"/>
        <v>3521.1790132068404</v>
      </c>
      <c r="Q713" s="215" cm="1">
        <f t="array" ref="Q713">IF(P713="-",0,P713/(1+'General inputs'!$H$32)^IFERROR(INDEX('MP Calculations'!$C$40:$C$130,MATCH(F713,'MP Calculations'!$D$40:$D$130,0),0),-1))</f>
        <v>7086.6229622357087</v>
      </c>
    </row>
    <row r="714" spans="3:17">
      <c r="C714" s="159"/>
      <c r="D714" s="165" t="s">
        <v>278</v>
      </c>
      <c r="E714" s="161">
        <v>38580</v>
      </c>
      <c r="F714" s="172" t="str">
        <f t="shared" si="33"/>
        <v>2005-06</v>
      </c>
      <c r="G714" s="68"/>
      <c r="H714" s="167" t="s">
        <v>279</v>
      </c>
      <c r="I714" s="173">
        <v>150735.53351548137</v>
      </c>
      <c r="J714" s="168">
        <f>IFERROR(MIN('MP Calculations'!$E$30/I714,1),"-")</f>
        <v>0.24630200300931615</v>
      </c>
      <c r="K714" s="12"/>
      <c r="L714" s="159">
        <v>54.887607000000003</v>
      </c>
      <c r="M714" s="159" t="s">
        <v>280</v>
      </c>
      <c r="N714" s="159">
        <v>350</v>
      </c>
      <c r="O714" s="185">
        <f t="shared" si="34"/>
        <v>19210.66245</v>
      </c>
      <c r="P714" s="215">
        <f t="shared" si="35"/>
        <v>4731.6246405708571</v>
      </c>
      <c r="Q714" s="215" cm="1">
        <f t="array" ref="Q714">IF(P714="-",0,P714/(1+'General inputs'!$H$32)^IFERROR(INDEX('MP Calculations'!$C$40:$C$130,MATCH(F714,'MP Calculations'!$D$40:$D$130,0),0),-1))</f>
        <v>9522.7307957887206</v>
      </c>
    </row>
    <row r="715" spans="3:17">
      <c r="C715" s="159"/>
      <c r="D715" s="165" t="s">
        <v>278</v>
      </c>
      <c r="E715" s="161">
        <v>38580</v>
      </c>
      <c r="F715" s="172" t="str">
        <f t="shared" si="33"/>
        <v>2005-06</v>
      </c>
      <c r="G715" s="68"/>
      <c r="H715" s="167" t="s">
        <v>279</v>
      </c>
      <c r="I715" s="173">
        <v>150735.53351548137</v>
      </c>
      <c r="J715" s="168">
        <f>IFERROR(MIN('MP Calculations'!$E$30/I715,1),"-")</f>
        <v>0.24630200300931615</v>
      </c>
      <c r="K715" s="12"/>
      <c r="L715" s="159">
        <v>46.028087999999997</v>
      </c>
      <c r="M715" s="159" t="s">
        <v>280</v>
      </c>
      <c r="N715" s="159">
        <v>350</v>
      </c>
      <c r="O715" s="185">
        <f t="shared" si="34"/>
        <v>16109.8308</v>
      </c>
      <c r="P715" s="215">
        <f t="shared" si="35"/>
        <v>3967.883594181174</v>
      </c>
      <c r="Q715" s="215" cm="1">
        <f t="array" ref="Q715">IF(P715="-",0,P715/(1+'General inputs'!$H$32)^IFERROR(INDEX('MP Calculations'!$C$40:$C$130,MATCH(F715,'MP Calculations'!$D$40:$D$130,0),0),-1))</f>
        <v>7985.647672139783</v>
      </c>
    </row>
    <row r="716" spans="3:17">
      <c r="C716" s="159"/>
      <c r="D716" s="165" t="s">
        <v>278</v>
      </c>
      <c r="E716" s="161">
        <v>38580</v>
      </c>
      <c r="F716" s="172" t="str">
        <f t="shared" si="33"/>
        <v>2005-06</v>
      </c>
      <c r="G716" s="68"/>
      <c r="H716" s="167" t="s">
        <v>279</v>
      </c>
      <c r="I716" s="173">
        <v>150735.53351548137</v>
      </c>
      <c r="J716" s="168">
        <f>IFERROR(MIN('MP Calculations'!$E$30/I716,1),"-")</f>
        <v>0.24630200300931615</v>
      </c>
      <c r="K716" s="12"/>
      <c r="L716" s="159">
        <v>9.5616839999999996</v>
      </c>
      <c r="M716" s="159" t="s">
        <v>280</v>
      </c>
      <c r="N716" s="159">
        <v>350</v>
      </c>
      <c r="O716" s="185">
        <f t="shared" si="34"/>
        <v>3346.5893999999998</v>
      </c>
      <c r="P716" s="215">
        <f t="shared" si="35"/>
        <v>824.27167246974545</v>
      </c>
      <c r="Q716" s="215" cm="1">
        <f t="array" ref="Q716">IF(P716="-",0,P716/(1+'General inputs'!$H$32)^IFERROR(INDEX('MP Calculations'!$C$40:$C$130,MATCH(F716,'MP Calculations'!$D$40:$D$130,0),0),-1))</f>
        <v>1658.9053096521454</v>
      </c>
    </row>
    <row r="717" spans="3:17">
      <c r="C717" s="159"/>
      <c r="D717" s="165" t="s">
        <v>278</v>
      </c>
      <c r="E717" s="161">
        <v>38580</v>
      </c>
      <c r="F717" s="172" t="str">
        <f t="shared" si="33"/>
        <v>2005-06</v>
      </c>
      <c r="G717" s="68"/>
      <c r="H717" s="167" t="s">
        <v>279</v>
      </c>
      <c r="I717" s="173">
        <v>150735.53351548137</v>
      </c>
      <c r="J717" s="168">
        <f>IFERROR(MIN('MP Calculations'!$E$30/I717,1),"-")</f>
        <v>0.24630200300931615</v>
      </c>
      <c r="K717" s="12"/>
      <c r="L717" s="159">
        <v>27.278970000000001</v>
      </c>
      <c r="M717" s="159" t="s">
        <v>280</v>
      </c>
      <c r="N717" s="159">
        <v>350</v>
      </c>
      <c r="O717" s="185">
        <f t="shared" si="34"/>
        <v>9547.6395000000011</v>
      </c>
      <c r="P717" s="215">
        <f t="shared" si="35"/>
        <v>2351.6027328608661</v>
      </c>
      <c r="Q717" s="215" cm="1">
        <f t="array" ref="Q717">IF(P717="-",0,P717/(1+'General inputs'!$H$32)^IFERROR(INDEX('MP Calculations'!$C$40:$C$130,MATCH(F717,'MP Calculations'!$D$40:$D$130,0),0),-1))</f>
        <v>4732.767593537038</v>
      </c>
    </row>
    <row r="718" spans="3:17">
      <c r="C718" s="159"/>
      <c r="D718" s="165" t="s">
        <v>278</v>
      </c>
      <c r="E718" s="161">
        <v>38604</v>
      </c>
      <c r="F718" s="172" t="str">
        <f t="shared" si="33"/>
        <v>2005-06</v>
      </c>
      <c r="G718" s="68"/>
      <c r="H718" s="167" t="s">
        <v>279</v>
      </c>
      <c r="I718" s="173">
        <v>150735.53351548137</v>
      </c>
      <c r="J718" s="168">
        <f>IFERROR(MIN('MP Calculations'!$E$30/I718,1),"-")</f>
        <v>0.24630200300931615</v>
      </c>
      <c r="K718" s="12"/>
      <c r="L718" s="159">
        <v>0.699546</v>
      </c>
      <c r="M718" s="159" t="s">
        <v>280</v>
      </c>
      <c r="N718" s="159">
        <v>350</v>
      </c>
      <c r="O718" s="185">
        <f t="shared" si="34"/>
        <v>244.84110000000001</v>
      </c>
      <c r="P718" s="215">
        <f t="shared" si="35"/>
        <v>60.304853349004283</v>
      </c>
      <c r="Q718" s="215" cm="1">
        <f t="array" ref="Q718">IF(P718="-",0,P718/(1+'General inputs'!$H$32)^IFERROR(INDEX('MP Calculations'!$C$40:$C$130,MATCH(F718,'MP Calculations'!$D$40:$D$130,0),0),-1))</f>
        <v>121.36780233962135</v>
      </c>
    </row>
    <row r="719" spans="3:17">
      <c r="C719" s="159"/>
      <c r="D719" s="165" t="s">
        <v>278</v>
      </c>
      <c r="E719" s="161">
        <v>38604</v>
      </c>
      <c r="F719" s="172" t="str">
        <f t="shared" si="33"/>
        <v>2005-06</v>
      </c>
      <c r="G719" s="68"/>
      <c r="H719" s="167" t="s">
        <v>279</v>
      </c>
      <c r="I719" s="173">
        <v>150735.53351548137</v>
      </c>
      <c r="J719" s="168">
        <f>IFERROR(MIN('MP Calculations'!$E$30/I719,1),"-")</f>
        <v>0.24630200300931615</v>
      </c>
      <c r="K719" s="12"/>
      <c r="L719" s="159">
        <v>42.469048000000001</v>
      </c>
      <c r="M719" s="159" t="s">
        <v>280</v>
      </c>
      <c r="N719" s="159">
        <v>350</v>
      </c>
      <c r="O719" s="185">
        <f t="shared" si="34"/>
        <v>14864.166800000001</v>
      </c>
      <c r="P719" s="215">
        <f t="shared" si="35"/>
        <v>3661.0740559045776</v>
      </c>
      <c r="Q719" s="215" cm="1">
        <f t="array" ref="Q719">IF(P719="-",0,P719/(1+'General inputs'!$H$32)^IFERROR(INDEX('MP Calculations'!$C$40:$C$130,MATCH(F719,'MP Calculations'!$D$40:$D$130,0),0),-1))</f>
        <v>7368.1716759382389</v>
      </c>
    </row>
    <row r="720" spans="3:17">
      <c r="C720" s="159"/>
      <c r="D720" s="165" t="s">
        <v>278</v>
      </c>
      <c r="E720" s="161">
        <v>38604</v>
      </c>
      <c r="F720" s="172" t="str">
        <f t="shared" si="33"/>
        <v>2005-06</v>
      </c>
      <c r="G720" s="68"/>
      <c r="H720" s="167" t="s">
        <v>279</v>
      </c>
      <c r="I720" s="173">
        <v>150735.53351548137</v>
      </c>
      <c r="J720" s="168">
        <f>IFERROR(MIN('MP Calculations'!$E$30/I720,1),"-")</f>
        <v>0.24630200300931615</v>
      </c>
      <c r="K720" s="12"/>
      <c r="L720" s="159">
        <v>60.688060999999998</v>
      </c>
      <c r="M720" s="159" t="s">
        <v>280</v>
      </c>
      <c r="N720" s="159">
        <v>350</v>
      </c>
      <c r="O720" s="185">
        <f t="shared" si="34"/>
        <v>21240.821349999998</v>
      </c>
      <c r="P720" s="215">
        <f t="shared" si="35"/>
        <v>5231.6568440680467</v>
      </c>
      <c r="Q720" s="215" cm="1">
        <f t="array" ref="Q720">IF(P720="-",0,P720/(1+'General inputs'!$H$32)^IFERROR(INDEX('MP Calculations'!$C$40:$C$130,MATCH(F720,'MP Calculations'!$D$40:$D$130,0),0),-1))</f>
        <v>10529.081135226106</v>
      </c>
    </row>
    <row r="721" spans="3:17">
      <c r="C721" s="159"/>
      <c r="D721" s="165" t="s">
        <v>278</v>
      </c>
      <c r="E721" s="161">
        <v>38604</v>
      </c>
      <c r="F721" s="172" t="str">
        <f t="shared" si="33"/>
        <v>2005-06</v>
      </c>
      <c r="G721" s="68"/>
      <c r="H721" s="167" t="s">
        <v>279</v>
      </c>
      <c r="I721" s="173">
        <v>150735.53351548137</v>
      </c>
      <c r="J721" s="168">
        <f>IFERROR(MIN('MP Calculations'!$E$30/I721,1),"-")</f>
        <v>0.24630200300931615</v>
      </c>
      <c r="K721" s="12"/>
      <c r="L721" s="159">
        <v>34.959443999999998</v>
      </c>
      <c r="M721" s="159" t="s">
        <v>280</v>
      </c>
      <c r="N721" s="159">
        <v>350</v>
      </c>
      <c r="O721" s="185">
        <f t="shared" si="34"/>
        <v>12235.805399999999</v>
      </c>
      <c r="P721" s="215">
        <f t="shared" si="35"/>
        <v>3013.7033784522068</v>
      </c>
      <c r="Q721" s="215" cm="1">
        <f t="array" ref="Q721">IF(P721="-",0,P721/(1+'General inputs'!$H$32)^IFERROR(INDEX('MP Calculations'!$C$40:$C$130,MATCH(F721,'MP Calculations'!$D$40:$D$130,0),0),-1))</f>
        <v>6065.292188498056</v>
      </c>
    </row>
    <row r="722" spans="3:17">
      <c r="C722" s="159"/>
      <c r="D722" s="165" t="s">
        <v>278</v>
      </c>
      <c r="E722" s="161">
        <v>38607</v>
      </c>
      <c r="F722" s="172" t="str">
        <f t="shared" si="33"/>
        <v>2005-06</v>
      </c>
      <c r="G722" s="68"/>
      <c r="H722" s="167" t="s">
        <v>279</v>
      </c>
      <c r="I722" s="173">
        <v>150735.53351548137</v>
      </c>
      <c r="J722" s="168">
        <f>IFERROR(MIN('MP Calculations'!$E$30/I722,1),"-")</f>
        <v>0.24630200300931615</v>
      </c>
      <c r="K722" s="12"/>
      <c r="L722" s="159">
        <v>1.706035</v>
      </c>
      <c r="M722" s="159" t="s">
        <v>280</v>
      </c>
      <c r="N722" s="159">
        <v>350</v>
      </c>
      <c r="O722" s="185">
        <f t="shared" si="34"/>
        <v>597.11225000000002</v>
      </c>
      <c r="P722" s="215">
        <f t="shared" si="35"/>
        <v>147.06994319639955</v>
      </c>
      <c r="Q722" s="215" cm="1">
        <f t="array" ref="Q722">IF(P722="-",0,P722/(1+'General inputs'!$H$32)^IFERROR(INDEX('MP Calculations'!$C$40:$C$130,MATCH(F722,'MP Calculations'!$D$40:$D$130,0),0),-1))</f>
        <v>295.98871077023654</v>
      </c>
    </row>
    <row r="723" spans="3:17">
      <c r="C723" s="159"/>
      <c r="D723" s="165" t="s">
        <v>278</v>
      </c>
      <c r="E723" s="161">
        <v>38607</v>
      </c>
      <c r="F723" s="172" t="str">
        <f t="shared" si="33"/>
        <v>2005-06</v>
      </c>
      <c r="G723" s="68"/>
      <c r="H723" s="167" t="s">
        <v>279</v>
      </c>
      <c r="I723" s="173">
        <v>150735.53351548137</v>
      </c>
      <c r="J723" s="168">
        <f>IFERROR(MIN('MP Calculations'!$E$30/I723,1),"-")</f>
        <v>0.24630200300931615</v>
      </c>
      <c r="K723" s="12"/>
      <c r="L723" s="159">
        <v>64.327089999999998</v>
      </c>
      <c r="M723" s="159" t="s">
        <v>280</v>
      </c>
      <c r="N723" s="159">
        <v>350</v>
      </c>
      <c r="O723" s="185">
        <f t="shared" si="34"/>
        <v>22514.481499999998</v>
      </c>
      <c r="P723" s="215">
        <f t="shared" si="35"/>
        <v>5545.3618901661921</v>
      </c>
      <c r="Q723" s="215" cm="1">
        <f t="array" ref="Q723">IF(P723="-",0,P723/(1+'General inputs'!$H$32)^IFERROR(INDEX('MP Calculations'!$C$40:$C$130,MATCH(F723,'MP Calculations'!$D$40:$D$130,0),0),-1))</f>
        <v>11160.434830880358</v>
      </c>
    </row>
    <row r="724" spans="3:17">
      <c r="C724" s="159"/>
      <c r="D724" s="165" t="s">
        <v>278</v>
      </c>
      <c r="E724" s="161">
        <v>38607</v>
      </c>
      <c r="F724" s="172" t="str">
        <f t="shared" si="33"/>
        <v>2005-06</v>
      </c>
      <c r="G724" s="68"/>
      <c r="H724" s="167" t="s">
        <v>279</v>
      </c>
      <c r="I724" s="173">
        <v>150735.53351548137</v>
      </c>
      <c r="J724" s="168">
        <f>IFERROR(MIN('MP Calculations'!$E$30/I724,1),"-")</f>
        <v>0.24630200300931615</v>
      </c>
      <c r="K724" s="12"/>
      <c r="L724" s="159">
        <v>59.202337</v>
      </c>
      <c r="M724" s="159" t="s">
        <v>280</v>
      </c>
      <c r="N724" s="159">
        <v>350</v>
      </c>
      <c r="O724" s="185">
        <f t="shared" si="34"/>
        <v>20720.817950000001</v>
      </c>
      <c r="P724" s="215">
        <f t="shared" si="35"/>
        <v>5103.5789650763918</v>
      </c>
      <c r="Q724" s="215" cm="1">
        <f t="array" ref="Q724">IF(P724="-",0,P724/(1+'General inputs'!$H$32)^IFERROR(INDEX('MP Calculations'!$C$40:$C$130,MATCH(F724,'MP Calculations'!$D$40:$D$130,0),0),-1))</f>
        <v>10271.31530315326</v>
      </c>
    </row>
    <row r="725" spans="3:17">
      <c r="C725" s="159"/>
      <c r="D725" s="165" t="s">
        <v>278</v>
      </c>
      <c r="E725" s="161">
        <v>38656</v>
      </c>
      <c r="F725" s="172" t="str">
        <f t="shared" si="33"/>
        <v>2005-06</v>
      </c>
      <c r="G725" s="68"/>
      <c r="H725" s="167" t="s">
        <v>279</v>
      </c>
      <c r="I725" s="173">
        <v>150735.53351548137</v>
      </c>
      <c r="J725" s="168">
        <f>IFERROR(MIN('MP Calculations'!$E$30/I725,1),"-")</f>
        <v>0.24630200300931615</v>
      </c>
      <c r="K725" s="12"/>
      <c r="L725" s="159">
        <v>55.250276999999997</v>
      </c>
      <c r="M725" s="159" t="s">
        <v>280</v>
      </c>
      <c r="N725" s="159">
        <v>350</v>
      </c>
      <c r="O725" s="185">
        <f t="shared" si="34"/>
        <v>19337.596949999999</v>
      </c>
      <c r="P725" s="215">
        <f t="shared" si="35"/>
        <v>4762.8888621718424</v>
      </c>
      <c r="Q725" s="215" cm="1">
        <f t="array" ref="Q725">IF(P725="-",0,P725/(1+'General inputs'!$H$32)^IFERROR(INDEX('MP Calculations'!$C$40:$C$130,MATCH(F725,'MP Calculations'!$D$40:$D$130,0),0),-1))</f>
        <v>9585.652263246915</v>
      </c>
    </row>
    <row r="726" spans="3:17">
      <c r="C726" s="159"/>
      <c r="D726" s="165" t="s">
        <v>278</v>
      </c>
      <c r="E726" s="161">
        <v>38656</v>
      </c>
      <c r="F726" s="172" t="str">
        <f t="shared" ref="F726:F789" si="36">IF(E726="","-",IF(OR(E726&lt;$E$15,E726&gt;$E$16),"ERROR - date outside of range",IF(MONTH(E726)&gt;=7,YEAR(E726)&amp;"-"&amp;IF(YEAR(E726)=1999,"00",IF(AND(YEAR(E726)&gt;=2000,YEAR(E726)&lt;2009),"0","")&amp;RIGHT(YEAR(E726),2)+1),RIGHT(YEAR(E726),4)-1&amp;"-"&amp;RIGHT(YEAR(E726),2))))</f>
        <v>2005-06</v>
      </c>
      <c r="G726" s="68"/>
      <c r="H726" s="167" t="s">
        <v>279</v>
      </c>
      <c r="I726" s="173">
        <v>150735.53351548137</v>
      </c>
      <c r="J726" s="168">
        <f>IFERROR(MIN('MP Calculations'!$E$30/I726,1),"-")</f>
        <v>0.24630200300931615</v>
      </c>
      <c r="K726" s="12"/>
      <c r="L726" s="159">
        <v>50.681238</v>
      </c>
      <c r="M726" s="159" t="s">
        <v>280</v>
      </c>
      <c r="N726" s="159">
        <v>350</v>
      </c>
      <c r="O726" s="185">
        <f t="shared" ref="O726:O789" si="37">IF(N726="","-",L726*N726)</f>
        <v>17738.433300000001</v>
      </c>
      <c r="P726" s="215">
        <f t="shared" ref="P726:P789" si="38">IF(O726="-","-",IF(OR(E726&lt;$E$15,E726&gt;$E$16),0,O726*J726))</f>
        <v>4369.0116520371539</v>
      </c>
      <c r="Q726" s="215" cm="1">
        <f t="array" ref="Q726">IF(P726="-",0,P726/(1+'General inputs'!$H$32)^IFERROR(INDEX('MP Calculations'!$C$40:$C$130,MATCH(F726,'MP Calculations'!$D$40:$D$130,0),0),-1))</f>
        <v>8792.946390818197</v>
      </c>
    </row>
    <row r="727" spans="3:17">
      <c r="C727" s="159"/>
      <c r="D727" s="165" t="s">
        <v>278</v>
      </c>
      <c r="E727" s="161">
        <v>38656</v>
      </c>
      <c r="F727" s="172" t="str">
        <f t="shared" si="36"/>
        <v>2005-06</v>
      </c>
      <c r="G727" s="68"/>
      <c r="H727" s="167" t="s">
        <v>279</v>
      </c>
      <c r="I727" s="173">
        <v>150735.53351548137</v>
      </c>
      <c r="J727" s="168">
        <f>IFERROR(MIN('MP Calculations'!$E$30/I727,1),"-")</f>
        <v>0.24630200300931615</v>
      </c>
      <c r="K727" s="12"/>
      <c r="L727" s="159">
        <v>33.790582000000001</v>
      </c>
      <c r="M727" s="159" t="s">
        <v>280</v>
      </c>
      <c r="N727" s="159">
        <v>350</v>
      </c>
      <c r="O727" s="185">
        <f t="shared" si="37"/>
        <v>11826.7037</v>
      </c>
      <c r="P727" s="215">
        <f t="shared" si="38"/>
        <v>2912.9408103076903</v>
      </c>
      <c r="Q727" s="215" cm="1">
        <f t="array" ref="Q727">IF(P727="-",0,P727/(1+'General inputs'!$H$32)^IFERROR(INDEX('MP Calculations'!$C$40:$C$130,MATCH(F727,'MP Calculations'!$D$40:$D$130,0),0),-1))</f>
        <v>5862.5003604005542</v>
      </c>
    </row>
    <row r="728" spans="3:17">
      <c r="C728" s="159"/>
      <c r="D728" s="165" t="s">
        <v>278</v>
      </c>
      <c r="E728" s="161">
        <v>38656</v>
      </c>
      <c r="F728" s="172" t="str">
        <f t="shared" si="36"/>
        <v>2005-06</v>
      </c>
      <c r="G728" s="68"/>
      <c r="H728" s="167" t="s">
        <v>279</v>
      </c>
      <c r="I728" s="173">
        <v>150735.53351548137</v>
      </c>
      <c r="J728" s="168">
        <f>IFERROR(MIN('MP Calculations'!$E$30/I728,1),"-")</f>
        <v>0.24630200300931615</v>
      </c>
      <c r="K728" s="12"/>
      <c r="L728" s="159">
        <v>67.309071000000003</v>
      </c>
      <c r="M728" s="159" t="s">
        <v>280</v>
      </c>
      <c r="N728" s="159">
        <v>350</v>
      </c>
      <c r="O728" s="185">
        <f t="shared" si="37"/>
        <v>23558.174849999999</v>
      </c>
      <c r="P728" s="215">
        <f t="shared" si="38"/>
        <v>5802.4256527986963</v>
      </c>
      <c r="Q728" s="215" cm="1">
        <f t="array" ref="Q728">IF(P728="-",0,P728/(1+'General inputs'!$H$32)^IFERROR(INDEX('MP Calculations'!$C$40:$C$130,MATCH(F728,'MP Calculations'!$D$40:$D$130,0),0),-1))</f>
        <v>11677.793918901029</v>
      </c>
    </row>
    <row r="729" spans="3:17">
      <c r="C729" s="159"/>
      <c r="D729" s="165" t="s">
        <v>278</v>
      </c>
      <c r="E729" s="161">
        <v>38656</v>
      </c>
      <c r="F729" s="172" t="str">
        <f t="shared" si="36"/>
        <v>2005-06</v>
      </c>
      <c r="G729" s="68"/>
      <c r="H729" s="167" t="s">
        <v>279</v>
      </c>
      <c r="I729" s="173">
        <v>150735.53351548137</v>
      </c>
      <c r="J729" s="168">
        <f>IFERROR(MIN('MP Calculations'!$E$30/I729,1),"-")</f>
        <v>0.24630200300931615</v>
      </c>
      <c r="K729" s="12"/>
      <c r="L729" s="159">
        <v>26.318724</v>
      </c>
      <c r="M729" s="159" t="s">
        <v>280</v>
      </c>
      <c r="N729" s="159">
        <v>350</v>
      </c>
      <c r="O729" s="185">
        <f t="shared" si="37"/>
        <v>9211.5534000000007</v>
      </c>
      <c r="P729" s="215">
        <f t="shared" si="38"/>
        <v>2268.8240532472764</v>
      </c>
      <c r="Q729" s="215" cm="1">
        <f t="array" ref="Q729">IF(P729="-",0,P729/(1+'General inputs'!$H$32)^IFERROR(INDEX('MP Calculations'!$C$40:$C$130,MATCH(F729,'MP Calculations'!$D$40:$D$130,0),0),-1))</f>
        <v>4566.1696189572212</v>
      </c>
    </row>
    <row r="730" spans="3:17">
      <c r="C730" s="159"/>
      <c r="D730" s="165" t="s">
        <v>282</v>
      </c>
      <c r="E730" s="161">
        <v>38749</v>
      </c>
      <c r="F730" s="172" t="str">
        <f t="shared" si="36"/>
        <v>2005-06</v>
      </c>
      <c r="G730" s="68"/>
      <c r="H730" s="167" t="s">
        <v>279</v>
      </c>
      <c r="I730" s="173">
        <v>150735.53351548137</v>
      </c>
      <c r="J730" s="168">
        <f>IFERROR(MIN('MP Calculations'!$E$30/I730,1),"-")</f>
        <v>0.24630200300931615</v>
      </c>
      <c r="K730" s="12"/>
      <c r="L730" s="159">
        <v>74.035818000000006</v>
      </c>
      <c r="M730" s="159" t="s">
        <v>280</v>
      </c>
      <c r="N730" s="159">
        <v>511</v>
      </c>
      <c r="O730" s="185">
        <f t="shared" si="37"/>
        <v>37832.302998000006</v>
      </c>
      <c r="P730" s="215">
        <f t="shared" si="38"/>
        <v>9318.1720068627583</v>
      </c>
      <c r="Q730" s="215" cm="1">
        <f t="array" ref="Q730">IF(P730="-",0,P730/(1+'General inputs'!$H$32)^IFERROR(INDEX('MP Calculations'!$C$40:$C$130,MATCH(F730,'MP Calculations'!$D$40:$D$130,0),0),-1))</f>
        <v>18753.483268593092</v>
      </c>
    </row>
    <row r="731" spans="3:17">
      <c r="C731" s="159"/>
      <c r="D731" s="165" t="s">
        <v>282</v>
      </c>
      <c r="E731" s="161">
        <v>38749</v>
      </c>
      <c r="F731" s="172" t="str">
        <f t="shared" si="36"/>
        <v>2005-06</v>
      </c>
      <c r="G731" s="68"/>
      <c r="H731" s="167" t="s">
        <v>279</v>
      </c>
      <c r="I731" s="173">
        <v>150735.53351548137</v>
      </c>
      <c r="J731" s="168">
        <f>IFERROR(MIN('MP Calculations'!$E$30/I731,1),"-")</f>
        <v>0.24630200300931615</v>
      </c>
      <c r="K731" s="12"/>
      <c r="L731" s="159">
        <v>22.039207000000001</v>
      </c>
      <c r="M731" s="159" t="s">
        <v>280</v>
      </c>
      <c r="N731" s="159">
        <v>511</v>
      </c>
      <c r="O731" s="185">
        <f t="shared" si="37"/>
        <v>11262.034777000001</v>
      </c>
      <c r="P731" s="215">
        <f t="shared" si="38"/>
        <v>2773.8617235356774</v>
      </c>
      <c r="Q731" s="215" cm="1">
        <f t="array" ref="Q731">IF(P731="-",0,P731/(1+'General inputs'!$H$32)^IFERROR(INDEX('MP Calculations'!$C$40:$C$130,MATCH(F731,'MP Calculations'!$D$40:$D$130,0),0),-1))</f>
        <v>5582.5938159764746</v>
      </c>
    </row>
    <row r="732" spans="3:17">
      <c r="C732" s="159"/>
      <c r="D732" s="165" t="s">
        <v>428</v>
      </c>
      <c r="E732" s="161">
        <v>38749</v>
      </c>
      <c r="F732" s="172" t="str">
        <f t="shared" si="36"/>
        <v>2005-06</v>
      </c>
      <c r="G732" s="68"/>
      <c r="H732" s="167" t="s">
        <v>279</v>
      </c>
      <c r="I732" s="173">
        <v>150735.53351548137</v>
      </c>
      <c r="J732" s="168">
        <f>IFERROR(MIN('MP Calculations'!$E$30/I732,1),"-")</f>
        <v>0.24630200300931615</v>
      </c>
      <c r="K732" s="12"/>
      <c r="L732" s="159">
        <v>1</v>
      </c>
      <c r="M732" s="159" t="s">
        <v>284</v>
      </c>
      <c r="N732" s="159">
        <v>1334.96</v>
      </c>
      <c r="O732" s="185">
        <f t="shared" si="37"/>
        <v>1334.96</v>
      </c>
      <c r="P732" s="215">
        <f t="shared" si="38"/>
        <v>328.8033219373167</v>
      </c>
      <c r="Q732" s="215" cm="1">
        <f t="array" ref="Q732">IF(P732="-",0,P732/(1+'General inputs'!$H$32)^IFERROR(INDEX('MP Calculations'!$C$40:$C$130,MATCH(F732,'MP Calculations'!$D$40:$D$130,0),0),-1))</f>
        <v>661.74004859192712</v>
      </c>
    </row>
    <row r="733" spans="3:17">
      <c r="C733" s="159"/>
      <c r="D733" s="165" t="s">
        <v>429</v>
      </c>
      <c r="E733" s="161">
        <v>38749</v>
      </c>
      <c r="F733" s="172" t="str">
        <f t="shared" si="36"/>
        <v>2005-06</v>
      </c>
      <c r="G733" s="68"/>
      <c r="H733" s="167" t="s">
        <v>279</v>
      </c>
      <c r="I733" s="173">
        <v>150735.53351548137</v>
      </c>
      <c r="J733" s="168">
        <f>IFERROR(MIN('MP Calculations'!$E$30/I733,1),"-")</f>
        <v>0.24630200300931615</v>
      </c>
      <c r="K733" s="12"/>
      <c r="L733" s="159">
        <v>1</v>
      </c>
      <c r="M733" s="159" t="s">
        <v>284</v>
      </c>
      <c r="N733" s="159">
        <v>2441.5300000000002</v>
      </c>
      <c r="O733" s="185">
        <f t="shared" si="37"/>
        <v>2441.5300000000002</v>
      </c>
      <c r="P733" s="215">
        <f t="shared" si="38"/>
        <v>601.35372940733566</v>
      </c>
      <c r="Q733" s="215" cm="1">
        <f t="array" ref="Q733">IF(P733="-",0,P733/(1+'General inputs'!$H$32)^IFERROR(INDEX('MP Calculations'!$C$40:$C$130,MATCH(F733,'MP Calculations'!$D$40:$D$130,0),0),-1))</f>
        <v>1210.2671097550847</v>
      </c>
    </row>
    <row r="734" spans="3:17">
      <c r="C734" s="159"/>
      <c r="D734" s="165" t="s">
        <v>427</v>
      </c>
      <c r="E734" s="161">
        <v>38749</v>
      </c>
      <c r="F734" s="172" t="str">
        <f t="shared" si="36"/>
        <v>2005-06</v>
      </c>
      <c r="G734" s="68"/>
      <c r="H734" s="167" t="s">
        <v>279</v>
      </c>
      <c r="I734" s="173">
        <v>150735.53351548137</v>
      </c>
      <c r="J734" s="168">
        <f>IFERROR(MIN('MP Calculations'!$E$30/I734,1),"-")</f>
        <v>0.24630200300931615</v>
      </c>
      <c r="K734" s="12"/>
      <c r="L734" s="159">
        <v>1</v>
      </c>
      <c r="M734" s="159" t="s">
        <v>284</v>
      </c>
      <c r="N734" s="159">
        <v>1878.56</v>
      </c>
      <c r="O734" s="185">
        <f t="shared" si="37"/>
        <v>1878.56</v>
      </c>
      <c r="P734" s="215">
        <f t="shared" si="38"/>
        <v>462.69309077318093</v>
      </c>
      <c r="Q734" s="215" cm="1">
        <f t="array" ref="Q734">IF(P734="-",0,P734/(1+'General inputs'!$H$32)^IFERROR(INDEX('MP Calculations'!$C$40:$C$130,MATCH(F734,'MP Calculations'!$D$40:$D$130,0),0),-1))</f>
        <v>931.20272194136953</v>
      </c>
    </row>
    <row r="735" spans="3:17">
      <c r="C735" s="159"/>
      <c r="D735" s="165" t="s">
        <v>282</v>
      </c>
      <c r="E735" s="161">
        <v>38750</v>
      </c>
      <c r="F735" s="172" t="str">
        <f t="shared" si="36"/>
        <v>2005-06</v>
      </c>
      <c r="G735" s="68"/>
      <c r="H735" s="167" t="s">
        <v>279</v>
      </c>
      <c r="I735" s="173">
        <v>150735.53351548137</v>
      </c>
      <c r="J735" s="168">
        <f>IFERROR(MIN('MP Calculations'!$E$30/I735,1),"-")</f>
        <v>0.24630200300931615</v>
      </c>
      <c r="K735" s="12"/>
      <c r="L735" s="159">
        <v>79.092389999999995</v>
      </c>
      <c r="M735" s="159" t="s">
        <v>280</v>
      </c>
      <c r="N735" s="159">
        <v>511</v>
      </c>
      <c r="O735" s="185">
        <f t="shared" si="37"/>
        <v>40416.211289999999</v>
      </c>
      <c r="P735" s="215">
        <f t="shared" si="38"/>
        <v>9954.593794774737</v>
      </c>
      <c r="Q735" s="215" cm="1">
        <f t="array" ref="Q735">IF(P735="-",0,P735/(1+'General inputs'!$H$32)^IFERROR(INDEX('MP Calculations'!$C$40:$C$130,MATCH(F735,'MP Calculations'!$D$40:$D$130,0),0),-1))</f>
        <v>20034.327337857459</v>
      </c>
    </row>
    <row r="736" spans="3:17">
      <c r="C736" s="159"/>
      <c r="D736" s="165" t="s">
        <v>282</v>
      </c>
      <c r="E736" s="161">
        <v>38750</v>
      </c>
      <c r="F736" s="172" t="str">
        <f t="shared" si="36"/>
        <v>2005-06</v>
      </c>
      <c r="G736" s="68"/>
      <c r="H736" s="167" t="s">
        <v>279</v>
      </c>
      <c r="I736" s="173">
        <v>150735.53351548137</v>
      </c>
      <c r="J736" s="168">
        <f>IFERROR(MIN('MP Calculations'!$E$30/I736,1),"-")</f>
        <v>0.24630200300931615</v>
      </c>
      <c r="K736" s="12"/>
      <c r="L736" s="159">
        <v>59.321274000000003</v>
      </c>
      <c r="M736" s="159" t="s">
        <v>280</v>
      </c>
      <c r="N736" s="159">
        <v>511</v>
      </c>
      <c r="O736" s="185">
        <f t="shared" si="37"/>
        <v>30313.171014</v>
      </c>
      <c r="P736" s="215">
        <f t="shared" si="38"/>
        <v>7466.1947383121433</v>
      </c>
      <c r="Q736" s="215" cm="1">
        <f t="array" ref="Q736">IF(P736="-",0,P736/(1+'General inputs'!$H$32)^IFERROR(INDEX('MP Calculations'!$C$40:$C$130,MATCH(F736,'MP Calculations'!$D$40:$D$130,0),0),-1))</f>
        <v>15026.247422978784</v>
      </c>
    </row>
    <row r="737" spans="3:17">
      <c r="C737" s="159"/>
      <c r="D737" s="165" t="s">
        <v>291</v>
      </c>
      <c r="E737" s="161">
        <v>38750</v>
      </c>
      <c r="F737" s="172" t="str">
        <f t="shared" si="36"/>
        <v>2005-06</v>
      </c>
      <c r="G737" s="68"/>
      <c r="H737" s="167" t="s">
        <v>279</v>
      </c>
      <c r="I737" s="173">
        <v>150735.53351548137</v>
      </c>
      <c r="J737" s="168">
        <f>IFERROR(MIN('MP Calculations'!$E$30/I737,1),"-")</f>
        <v>0.24630200300931615</v>
      </c>
      <c r="K737" s="12"/>
      <c r="L737" s="159">
        <v>11.227328999999999</v>
      </c>
      <c r="M737" s="159" t="s">
        <v>280</v>
      </c>
      <c r="N737" s="159">
        <v>589</v>
      </c>
      <c r="O737" s="185">
        <f t="shared" si="37"/>
        <v>6612.8967809999995</v>
      </c>
      <c r="P737" s="215">
        <f t="shared" si="38"/>
        <v>1628.769722854159</v>
      </c>
      <c r="Q737" s="215" cm="1">
        <f t="array" ref="Q737">IF(P737="-",0,P737/(1+'General inputs'!$H$32)^IFERROR(INDEX('MP Calculations'!$C$40:$C$130,MATCH(F737,'MP Calculations'!$D$40:$D$130,0),0),-1))</f>
        <v>3278.0147998384509</v>
      </c>
    </row>
    <row r="738" spans="3:17">
      <c r="C738" s="159"/>
      <c r="D738" s="165" t="s">
        <v>291</v>
      </c>
      <c r="E738" s="161">
        <v>38750</v>
      </c>
      <c r="F738" s="172" t="str">
        <f t="shared" si="36"/>
        <v>2005-06</v>
      </c>
      <c r="G738" s="68"/>
      <c r="H738" s="167" t="s">
        <v>279</v>
      </c>
      <c r="I738" s="173">
        <v>150735.53351548137</v>
      </c>
      <c r="J738" s="168">
        <f>IFERROR(MIN('MP Calculations'!$E$30/I738,1),"-")</f>
        <v>0.24630200300931615</v>
      </c>
      <c r="K738" s="12"/>
      <c r="L738" s="159">
        <v>1.9975670000000001</v>
      </c>
      <c r="M738" s="159" t="s">
        <v>280</v>
      </c>
      <c r="N738" s="159">
        <v>589</v>
      </c>
      <c r="O738" s="185">
        <f t="shared" si="37"/>
        <v>1176.566963</v>
      </c>
      <c r="P738" s="215">
        <f t="shared" si="38"/>
        <v>289.79079966148794</v>
      </c>
      <c r="Q738" s="215" cm="1">
        <f t="array" ref="Q738">IF(P738="-",0,P738/(1+'General inputs'!$H$32)^IFERROR(INDEX('MP Calculations'!$C$40:$C$130,MATCH(F738,'MP Calculations'!$D$40:$D$130,0),0),-1))</f>
        <v>583.22457546838564</v>
      </c>
    </row>
    <row r="739" spans="3:17">
      <c r="C739" s="159"/>
      <c r="D739" s="165" t="s">
        <v>282</v>
      </c>
      <c r="E739" s="161">
        <v>38768</v>
      </c>
      <c r="F739" s="172" t="str">
        <f t="shared" si="36"/>
        <v>2005-06</v>
      </c>
      <c r="G739" s="68"/>
      <c r="H739" s="167" t="s">
        <v>279</v>
      </c>
      <c r="I739" s="173">
        <v>150735.53351548137</v>
      </c>
      <c r="J739" s="168">
        <f>IFERROR(MIN('MP Calculations'!$E$30/I739,1),"-")</f>
        <v>0.24630200300931615</v>
      </c>
      <c r="K739" s="12"/>
      <c r="L739" s="159">
        <v>35.002006999999999</v>
      </c>
      <c r="M739" s="159" t="s">
        <v>280</v>
      </c>
      <c r="N739" s="159">
        <v>511</v>
      </c>
      <c r="O739" s="185">
        <f t="shared" si="37"/>
        <v>17886.025577</v>
      </c>
      <c r="P739" s="215">
        <f t="shared" si="38"/>
        <v>4405.3639254909594</v>
      </c>
      <c r="Q739" s="215" cm="1">
        <f t="array" ref="Q739">IF(P739="-",0,P739/(1+'General inputs'!$H$32)^IFERROR(INDEX('MP Calculations'!$C$40:$C$130,MATCH(F739,'MP Calculations'!$D$40:$D$130,0),0),-1))</f>
        <v>8866.1079241628449</v>
      </c>
    </row>
    <row r="740" spans="3:17">
      <c r="C740" s="159"/>
      <c r="D740" s="165" t="s">
        <v>282</v>
      </c>
      <c r="E740" s="161">
        <v>38768</v>
      </c>
      <c r="F740" s="172" t="str">
        <f t="shared" si="36"/>
        <v>2005-06</v>
      </c>
      <c r="G740" s="68"/>
      <c r="H740" s="167" t="s">
        <v>279</v>
      </c>
      <c r="I740" s="173">
        <v>150735.53351548137</v>
      </c>
      <c r="J740" s="168">
        <f>IFERROR(MIN('MP Calculations'!$E$30/I740,1),"-")</f>
        <v>0.24630200300931615</v>
      </c>
      <c r="K740" s="12"/>
      <c r="L740" s="159">
        <v>114.303083</v>
      </c>
      <c r="M740" s="159" t="s">
        <v>280</v>
      </c>
      <c r="N740" s="159">
        <v>511</v>
      </c>
      <c r="O740" s="185">
        <f t="shared" si="37"/>
        <v>58408.875413000002</v>
      </c>
      <c r="P740" s="215">
        <f t="shared" si="38"/>
        <v>14386.223007743498</v>
      </c>
      <c r="Q740" s="215" cm="1">
        <f t="array" ref="Q740">IF(P740="-",0,P740/(1+'General inputs'!$H$32)^IFERROR(INDEX('MP Calculations'!$C$40:$C$130,MATCH(F740,'MP Calculations'!$D$40:$D$130,0),0),-1))</f>
        <v>28953.296019355217</v>
      </c>
    </row>
    <row r="741" spans="3:17">
      <c r="C741" s="159"/>
      <c r="D741" s="165" t="s">
        <v>282</v>
      </c>
      <c r="E741" s="161">
        <v>38768</v>
      </c>
      <c r="F741" s="172" t="str">
        <f t="shared" si="36"/>
        <v>2005-06</v>
      </c>
      <c r="G741" s="68"/>
      <c r="H741" s="167" t="s">
        <v>279</v>
      </c>
      <c r="I741" s="173">
        <v>150735.53351548137</v>
      </c>
      <c r="J741" s="168">
        <f>IFERROR(MIN('MP Calculations'!$E$30/I741,1),"-")</f>
        <v>0.24630200300931615</v>
      </c>
      <c r="K741" s="12"/>
      <c r="L741" s="159">
        <v>2.974348</v>
      </c>
      <c r="M741" s="159" t="s">
        <v>280</v>
      </c>
      <c r="N741" s="159">
        <v>511</v>
      </c>
      <c r="O741" s="185">
        <f t="shared" si="37"/>
        <v>1519.891828</v>
      </c>
      <c r="P741" s="215">
        <f t="shared" si="38"/>
        <v>374.35240159389105</v>
      </c>
      <c r="Q741" s="215" cm="1">
        <f t="array" ref="Q741">IF(P741="-",0,P741/(1+'General inputs'!$H$32)^IFERROR(INDEX('MP Calculations'!$C$40:$C$130,MATCH(F741,'MP Calculations'!$D$40:$D$130,0),0),-1))</f>
        <v>753.41080790075591</v>
      </c>
    </row>
    <row r="742" spans="3:17">
      <c r="C742" s="159"/>
      <c r="D742" s="165" t="s">
        <v>278</v>
      </c>
      <c r="E742" s="161">
        <v>38785</v>
      </c>
      <c r="F742" s="172" t="str">
        <f t="shared" si="36"/>
        <v>2005-06</v>
      </c>
      <c r="G742" s="68"/>
      <c r="H742" s="167" t="s">
        <v>279</v>
      </c>
      <c r="I742" s="173">
        <v>150735.53351548137</v>
      </c>
      <c r="J742" s="168">
        <f>IFERROR(MIN('MP Calculations'!$E$30/I742,1),"-")</f>
        <v>0.24630200300931615</v>
      </c>
      <c r="K742" s="12"/>
      <c r="L742" s="159">
        <v>75.084457999999998</v>
      </c>
      <c r="M742" s="159" t="s">
        <v>280</v>
      </c>
      <c r="N742" s="159">
        <v>350</v>
      </c>
      <c r="O742" s="185">
        <f t="shared" si="37"/>
        <v>26279.560300000001</v>
      </c>
      <c r="P742" s="215">
        <f t="shared" si="38"/>
        <v>6472.7083400941056</v>
      </c>
      <c r="Q742" s="215" cm="1">
        <f t="array" ref="Q742">IF(P742="-",0,P742/(1+'General inputs'!$H$32)^IFERROR(INDEX('MP Calculations'!$C$40:$C$130,MATCH(F742,'MP Calculations'!$D$40:$D$130,0),0),-1))</f>
        <v>13026.785454168275</v>
      </c>
    </row>
    <row r="743" spans="3:17">
      <c r="C743" s="159"/>
      <c r="D743" s="165" t="s">
        <v>278</v>
      </c>
      <c r="E743" s="161">
        <v>38785</v>
      </c>
      <c r="F743" s="172" t="str">
        <f t="shared" si="36"/>
        <v>2005-06</v>
      </c>
      <c r="G743" s="68"/>
      <c r="H743" s="167" t="s">
        <v>279</v>
      </c>
      <c r="I743" s="173">
        <v>150735.53351548137</v>
      </c>
      <c r="J743" s="168">
        <f>IFERROR(MIN('MP Calculations'!$E$30/I743,1),"-")</f>
        <v>0.24630200300931615</v>
      </c>
      <c r="K743" s="12"/>
      <c r="L743" s="159">
        <v>70.696146999999996</v>
      </c>
      <c r="M743" s="159" t="s">
        <v>280</v>
      </c>
      <c r="N743" s="159">
        <v>350</v>
      </c>
      <c r="O743" s="185">
        <f t="shared" si="37"/>
        <v>24743.651449999998</v>
      </c>
      <c r="P743" s="215">
        <f t="shared" si="38"/>
        <v>6094.410913899369</v>
      </c>
      <c r="Q743" s="215" cm="1">
        <f t="array" ref="Q743">IF(P743="-",0,P743/(1+'General inputs'!$H$32)^IFERROR(INDEX('MP Calculations'!$C$40:$C$130,MATCH(F743,'MP Calculations'!$D$40:$D$130,0),0),-1))</f>
        <v>12265.435003943718</v>
      </c>
    </row>
    <row r="744" spans="3:17">
      <c r="C744" s="159"/>
      <c r="D744" s="165" t="s">
        <v>278</v>
      </c>
      <c r="E744" s="161">
        <v>38785</v>
      </c>
      <c r="F744" s="172" t="str">
        <f t="shared" si="36"/>
        <v>2005-06</v>
      </c>
      <c r="G744" s="68"/>
      <c r="H744" s="167" t="s">
        <v>279</v>
      </c>
      <c r="I744" s="173">
        <v>150735.53351548137</v>
      </c>
      <c r="J744" s="168">
        <f>IFERROR(MIN('MP Calculations'!$E$30/I744,1),"-")</f>
        <v>0.24630200300931615</v>
      </c>
      <c r="K744" s="12"/>
      <c r="L744" s="159">
        <v>6.211576</v>
      </c>
      <c r="M744" s="159" t="s">
        <v>280</v>
      </c>
      <c r="N744" s="159">
        <v>350</v>
      </c>
      <c r="O744" s="185">
        <f t="shared" si="37"/>
        <v>2174.0515999999998</v>
      </c>
      <c r="P744" s="215">
        <f t="shared" si="38"/>
        <v>535.47326372560849</v>
      </c>
      <c r="Q744" s="215" cm="1">
        <f t="array" ref="Q744">IF(P744="-",0,P744/(1+'General inputs'!$H$32)^IFERROR(INDEX('MP Calculations'!$C$40:$C$130,MATCH(F744,'MP Calculations'!$D$40:$D$130,0),0),-1))</f>
        <v>1077.6779914194858</v>
      </c>
    </row>
    <row r="745" spans="3:17">
      <c r="C745" s="159"/>
      <c r="D745" s="165" t="s">
        <v>282</v>
      </c>
      <c r="E745" s="161">
        <v>38787</v>
      </c>
      <c r="F745" s="172" t="str">
        <f t="shared" si="36"/>
        <v>2005-06</v>
      </c>
      <c r="G745" s="68"/>
      <c r="H745" s="167" t="s">
        <v>279</v>
      </c>
      <c r="I745" s="173">
        <v>150735.53351548137</v>
      </c>
      <c r="J745" s="168">
        <f>IFERROR(MIN('MP Calculations'!$E$30/I745,1),"-")</f>
        <v>0.24630200300931615</v>
      </c>
      <c r="K745" s="12"/>
      <c r="L745" s="159">
        <v>5.9617420000000001</v>
      </c>
      <c r="M745" s="159" t="s">
        <v>280</v>
      </c>
      <c r="N745" s="159">
        <v>511</v>
      </c>
      <c r="O745" s="185">
        <f t="shared" si="37"/>
        <v>3046.4501620000001</v>
      </c>
      <c r="P745" s="215">
        <f t="shared" si="38"/>
        <v>750.34677696865572</v>
      </c>
      <c r="Q745" s="215" cm="1">
        <f t="array" ref="Q745">IF(P745="-",0,P745/(1+'General inputs'!$H$32)^IFERROR(INDEX('MP Calculations'!$C$40:$C$130,MATCH(F745,'MP Calculations'!$D$40:$D$130,0),0),-1))</f>
        <v>1510.1262047063317</v>
      </c>
    </row>
    <row r="746" spans="3:17">
      <c r="C746" s="159"/>
      <c r="D746" s="165" t="s">
        <v>282</v>
      </c>
      <c r="E746" s="161">
        <v>38787</v>
      </c>
      <c r="F746" s="172" t="str">
        <f t="shared" si="36"/>
        <v>2005-06</v>
      </c>
      <c r="G746" s="68"/>
      <c r="H746" s="167" t="s">
        <v>279</v>
      </c>
      <c r="I746" s="173">
        <v>150735.53351548137</v>
      </c>
      <c r="J746" s="168">
        <f>IFERROR(MIN('MP Calculations'!$E$30/I746,1),"-")</f>
        <v>0.24630200300931615</v>
      </c>
      <c r="K746" s="12"/>
      <c r="L746" s="159">
        <v>1.1214299999999999</v>
      </c>
      <c r="M746" s="159" t="s">
        <v>280</v>
      </c>
      <c r="N746" s="159">
        <v>511</v>
      </c>
      <c r="O746" s="185">
        <f t="shared" si="37"/>
        <v>573.05072999999993</v>
      </c>
      <c r="P746" s="215">
        <f t="shared" si="38"/>
        <v>141.14354262495081</v>
      </c>
      <c r="Q746" s="215" cm="1">
        <f t="array" ref="Q746">IF(P746="-",0,P746/(1+'General inputs'!$H$32)^IFERROR(INDEX('MP Calculations'!$C$40:$C$130,MATCH(F746,'MP Calculations'!$D$40:$D$130,0),0),-1))</f>
        <v>284.06140851848693</v>
      </c>
    </row>
    <row r="747" spans="3:17">
      <c r="C747" s="159"/>
      <c r="D747" s="165" t="s">
        <v>282</v>
      </c>
      <c r="E747" s="161">
        <v>38787</v>
      </c>
      <c r="F747" s="172" t="str">
        <f t="shared" si="36"/>
        <v>2005-06</v>
      </c>
      <c r="G747" s="68"/>
      <c r="H747" s="167" t="s">
        <v>279</v>
      </c>
      <c r="I747" s="173">
        <v>150735.53351548137</v>
      </c>
      <c r="J747" s="168">
        <f>IFERROR(MIN('MP Calculations'!$E$30/I747,1),"-")</f>
        <v>0.24630200300931615</v>
      </c>
      <c r="K747" s="12"/>
      <c r="L747" s="159">
        <v>15.964411999999999</v>
      </c>
      <c r="M747" s="159" t="s">
        <v>280</v>
      </c>
      <c r="N747" s="159">
        <v>511</v>
      </c>
      <c r="O747" s="185">
        <f t="shared" si="37"/>
        <v>8157.8145319999994</v>
      </c>
      <c r="P747" s="215">
        <f t="shared" si="38"/>
        <v>2009.2860594101069</v>
      </c>
      <c r="Q747" s="215" cm="1">
        <f t="array" ref="Q747">IF(P747="-",0,P747/(1+'General inputs'!$H$32)^IFERROR(INDEX('MP Calculations'!$C$40:$C$130,MATCH(F747,'MP Calculations'!$D$40:$D$130,0),0),-1))</f>
        <v>4043.8309648301142</v>
      </c>
    </row>
    <row r="748" spans="3:17">
      <c r="C748" s="159"/>
      <c r="D748" s="165" t="s">
        <v>282</v>
      </c>
      <c r="E748" s="161">
        <v>38787</v>
      </c>
      <c r="F748" s="172" t="str">
        <f t="shared" si="36"/>
        <v>2005-06</v>
      </c>
      <c r="G748" s="68"/>
      <c r="H748" s="167" t="s">
        <v>279</v>
      </c>
      <c r="I748" s="173">
        <v>150735.53351548137</v>
      </c>
      <c r="J748" s="168">
        <f>IFERROR(MIN('MP Calculations'!$E$30/I748,1),"-")</f>
        <v>0.24630200300931615</v>
      </c>
      <c r="K748" s="12"/>
      <c r="L748" s="159">
        <v>15.388585000000001</v>
      </c>
      <c r="M748" s="159" t="s">
        <v>280</v>
      </c>
      <c r="N748" s="159">
        <v>511</v>
      </c>
      <c r="O748" s="185">
        <f t="shared" si="37"/>
        <v>7863.5669350000007</v>
      </c>
      <c r="P748" s="215">
        <f t="shared" si="38"/>
        <v>1936.8122868883293</v>
      </c>
      <c r="Q748" s="215" cm="1">
        <f t="array" ref="Q748">IF(P748="-",0,P748/(1+'General inputs'!$H$32)^IFERROR(INDEX('MP Calculations'!$C$40:$C$130,MATCH(F748,'MP Calculations'!$D$40:$D$130,0),0),-1))</f>
        <v>3897.9723479900317</v>
      </c>
    </row>
    <row r="749" spans="3:17">
      <c r="C749" s="159"/>
      <c r="D749" s="165" t="s">
        <v>282</v>
      </c>
      <c r="E749" s="161">
        <v>38787</v>
      </c>
      <c r="F749" s="172" t="str">
        <f t="shared" si="36"/>
        <v>2005-06</v>
      </c>
      <c r="G749" s="68"/>
      <c r="H749" s="167" t="s">
        <v>279</v>
      </c>
      <c r="I749" s="173">
        <v>150735.53351548137</v>
      </c>
      <c r="J749" s="168">
        <f>IFERROR(MIN('MP Calculations'!$E$30/I749,1),"-")</f>
        <v>0.24630200300931615</v>
      </c>
      <c r="K749" s="12"/>
      <c r="L749" s="159">
        <v>0.85792900000000005</v>
      </c>
      <c r="M749" s="159" t="s">
        <v>280</v>
      </c>
      <c r="N749" s="159">
        <v>511</v>
      </c>
      <c r="O749" s="185">
        <f t="shared" si="37"/>
        <v>438.40171900000001</v>
      </c>
      <c r="P749" s="215">
        <f t="shared" si="38"/>
        <v>107.97922151242737</v>
      </c>
      <c r="Q749" s="215" cm="1">
        <f t="array" ref="Q749">IF(P749="-",0,P749/(1+'General inputs'!$H$32)^IFERROR(INDEX('MP Calculations'!$C$40:$C$130,MATCH(F749,'MP Calculations'!$D$40:$D$130,0),0),-1))</f>
        <v>217.31585578133007</v>
      </c>
    </row>
    <row r="750" spans="3:17">
      <c r="C750" s="159"/>
      <c r="D750" s="165" t="s">
        <v>278</v>
      </c>
      <c r="E750" s="161">
        <v>38791</v>
      </c>
      <c r="F750" s="172" t="str">
        <f t="shared" si="36"/>
        <v>2005-06</v>
      </c>
      <c r="G750" s="68"/>
      <c r="H750" s="167" t="s">
        <v>279</v>
      </c>
      <c r="I750" s="173">
        <v>150735.53351548137</v>
      </c>
      <c r="J750" s="168">
        <f>IFERROR(MIN('MP Calculations'!$E$30/I750,1),"-")</f>
        <v>0.24630200300931615</v>
      </c>
      <c r="K750" s="12"/>
      <c r="L750" s="159">
        <v>6.1488950000000004</v>
      </c>
      <c r="M750" s="159" t="s">
        <v>280</v>
      </c>
      <c r="N750" s="159">
        <v>350</v>
      </c>
      <c r="O750" s="185">
        <f t="shared" si="37"/>
        <v>2152.1132500000003</v>
      </c>
      <c r="P750" s="215">
        <f t="shared" si="38"/>
        <v>530.0698041778893</v>
      </c>
      <c r="Q750" s="215" cm="1">
        <f t="array" ref="Q750">IF(P750="-",0,P750/(1+'General inputs'!$H$32)^IFERROR(INDEX('MP Calculations'!$C$40:$C$130,MATCH(F750,'MP Calculations'!$D$40:$D$130,0),0),-1))</f>
        <v>1066.8031451356824</v>
      </c>
    </row>
    <row r="751" spans="3:17">
      <c r="C751" s="159"/>
      <c r="D751" s="165" t="s">
        <v>278</v>
      </c>
      <c r="E751" s="161">
        <v>38791</v>
      </c>
      <c r="F751" s="172" t="str">
        <f t="shared" si="36"/>
        <v>2005-06</v>
      </c>
      <c r="G751" s="68"/>
      <c r="H751" s="167" t="s">
        <v>279</v>
      </c>
      <c r="I751" s="173">
        <v>150735.53351548137</v>
      </c>
      <c r="J751" s="168">
        <f>IFERROR(MIN('MP Calculations'!$E$30/I751,1),"-")</f>
        <v>0.24630200300931615</v>
      </c>
      <c r="K751" s="12"/>
      <c r="L751" s="159">
        <v>2.3774410000000001</v>
      </c>
      <c r="M751" s="159" t="s">
        <v>280</v>
      </c>
      <c r="N751" s="159">
        <v>350</v>
      </c>
      <c r="O751" s="185">
        <f t="shared" si="37"/>
        <v>832.10435000000007</v>
      </c>
      <c r="P751" s="215">
        <f t="shared" si="38"/>
        <v>204.94896811776508</v>
      </c>
      <c r="Q751" s="215" cm="1">
        <f t="array" ref="Q751">IF(P751="-",0,P751/(1+'General inputs'!$H$32)^IFERROR(INDEX('MP Calculations'!$C$40:$C$130,MATCH(F751,'MP Calculations'!$D$40:$D$130,0),0),-1))</f>
        <v>412.47436103145714</v>
      </c>
    </row>
    <row r="752" spans="3:17">
      <c r="C752" s="159"/>
      <c r="D752" s="165" t="s">
        <v>278</v>
      </c>
      <c r="E752" s="161">
        <v>38791</v>
      </c>
      <c r="F752" s="172" t="str">
        <f t="shared" si="36"/>
        <v>2005-06</v>
      </c>
      <c r="G752" s="68"/>
      <c r="H752" s="167" t="s">
        <v>279</v>
      </c>
      <c r="I752" s="173">
        <v>150735.53351548137</v>
      </c>
      <c r="J752" s="168">
        <f>IFERROR(MIN('MP Calculations'!$E$30/I752,1),"-")</f>
        <v>0.24630200300931615</v>
      </c>
      <c r="K752" s="12"/>
      <c r="L752" s="159">
        <v>2.055113</v>
      </c>
      <c r="M752" s="159" t="s">
        <v>280</v>
      </c>
      <c r="N752" s="159">
        <v>350</v>
      </c>
      <c r="O752" s="185">
        <f t="shared" si="37"/>
        <v>719.28954999999996</v>
      </c>
      <c r="P752" s="215">
        <f t="shared" si="38"/>
        <v>177.16245690866964</v>
      </c>
      <c r="Q752" s="215" cm="1">
        <f t="array" ref="Q752">IF(P752="-",0,P752/(1+'General inputs'!$H$32)^IFERROR(INDEX('MP Calculations'!$C$40:$C$130,MATCH(F752,'MP Calculations'!$D$40:$D$130,0),0),-1))</f>
        <v>356.55203284642636</v>
      </c>
    </row>
    <row r="753" spans="3:17">
      <c r="C753" s="159"/>
      <c r="D753" s="165" t="s">
        <v>278</v>
      </c>
      <c r="E753" s="161">
        <v>38791</v>
      </c>
      <c r="F753" s="172" t="str">
        <f t="shared" si="36"/>
        <v>2005-06</v>
      </c>
      <c r="G753" s="68"/>
      <c r="H753" s="167" t="s">
        <v>279</v>
      </c>
      <c r="I753" s="173">
        <v>150735.53351548137</v>
      </c>
      <c r="J753" s="168">
        <f>IFERROR(MIN('MP Calculations'!$E$30/I753,1),"-")</f>
        <v>0.24630200300931615</v>
      </c>
      <c r="K753" s="12"/>
      <c r="L753" s="159">
        <v>59.761705999999997</v>
      </c>
      <c r="M753" s="159" t="s">
        <v>280</v>
      </c>
      <c r="N753" s="159">
        <v>350</v>
      </c>
      <c r="O753" s="185">
        <f t="shared" si="37"/>
        <v>20916.597099999999</v>
      </c>
      <c r="P753" s="215">
        <f t="shared" si="38"/>
        <v>5151.7997618688532</v>
      </c>
      <c r="Q753" s="215" cm="1">
        <f t="array" ref="Q753">IF(P753="-",0,P753/(1+'General inputs'!$H$32)^IFERROR(INDEX('MP Calculations'!$C$40:$C$130,MATCH(F753,'MP Calculations'!$D$40:$D$130,0),0),-1))</f>
        <v>10368.363083037515</v>
      </c>
    </row>
    <row r="754" spans="3:17">
      <c r="C754" s="159"/>
      <c r="D754" s="165" t="s">
        <v>278</v>
      </c>
      <c r="E754" s="161">
        <v>38791</v>
      </c>
      <c r="F754" s="172" t="str">
        <f t="shared" si="36"/>
        <v>2005-06</v>
      </c>
      <c r="G754" s="68"/>
      <c r="H754" s="167" t="s">
        <v>279</v>
      </c>
      <c r="I754" s="173">
        <v>150735.53351548137</v>
      </c>
      <c r="J754" s="168">
        <f>IFERROR(MIN('MP Calculations'!$E$30/I754,1),"-")</f>
        <v>0.24630200300931615</v>
      </c>
      <c r="K754" s="12"/>
      <c r="L754" s="159">
        <v>0.91061000000000003</v>
      </c>
      <c r="M754" s="159" t="s">
        <v>280</v>
      </c>
      <c r="N754" s="159">
        <v>350</v>
      </c>
      <c r="O754" s="185">
        <f t="shared" si="37"/>
        <v>318.71350000000001</v>
      </c>
      <c r="P754" s="215">
        <f t="shared" si="38"/>
        <v>78.499773436109692</v>
      </c>
      <c r="Q754" s="215" cm="1">
        <f t="array" ref="Q754">IF(P754="-",0,P754/(1+'General inputs'!$H$32)^IFERROR(INDEX('MP Calculations'!$C$40:$C$130,MATCH(F754,'MP Calculations'!$D$40:$D$130,0),0),-1))</f>
        <v>157.98637185900941</v>
      </c>
    </row>
    <row r="755" spans="3:17">
      <c r="C755" s="159"/>
      <c r="D755" s="165" t="s">
        <v>278</v>
      </c>
      <c r="E755" s="161">
        <v>38791</v>
      </c>
      <c r="F755" s="172" t="str">
        <f t="shared" si="36"/>
        <v>2005-06</v>
      </c>
      <c r="G755" s="68"/>
      <c r="H755" s="167" t="s">
        <v>279</v>
      </c>
      <c r="I755" s="173">
        <v>150735.53351548137</v>
      </c>
      <c r="J755" s="168">
        <f>IFERROR(MIN('MP Calculations'!$E$30/I755,1),"-")</f>
        <v>0.24630200300931615</v>
      </c>
      <c r="K755" s="12"/>
      <c r="L755" s="159">
        <v>2.800319</v>
      </c>
      <c r="M755" s="159" t="s">
        <v>280</v>
      </c>
      <c r="N755" s="159">
        <v>350</v>
      </c>
      <c r="O755" s="185">
        <f t="shared" si="37"/>
        <v>980.11165000000005</v>
      </c>
      <c r="P755" s="215">
        <f t="shared" si="38"/>
        <v>241.40346256776584</v>
      </c>
      <c r="Q755" s="215" cm="1">
        <f t="array" ref="Q755">IF(P755="-",0,P755/(1+'General inputs'!$H$32)^IFERROR(INDEX('MP Calculations'!$C$40:$C$130,MATCH(F755,'MP Calculations'!$D$40:$D$130,0),0),-1))</f>
        <v>485.84162139428446</v>
      </c>
    </row>
    <row r="756" spans="3:17">
      <c r="C756" s="159"/>
      <c r="D756" s="165" t="s">
        <v>278</v>
      </c>
      <c r="E756" s="161">
        <v>38791</v>
      </c>
      <c r="F756" s="172" t="str">
        <f t="shared" si="36"/>
        <v>2005-06</v>
      </c>
      <c r="G756" s="68"/>
      <c r="H756" s="167" t="s">
        <v>279</v>
      </c>
      <c r="I756" s="173">
        <v>150735.53351548137</v>
      </c>
      <c r="J756" s="168">
        <f>IFERROR(MIN('MP Calculations'!$E$30/I756,1),"-")</f>
        <v>0.24630200300931615</v>
      </c>
      <c r="K756" s="12"/>
      <c r="L756" s="159">
        <v>43.226219999999998</v>
      </c>
      <c r="M756" s="159" t="s">
        <v>280</v>
      </c>
      <c r="N756" s="159">
        <v>350</v>
      </c>
      <c r="O756" s="185">
        <f t="shared" si="37"/>
        <v>15129.177</v>
      </c>
      <c r="P756" s="215">
        <f t="shared" si="38"/>
        <v>3726.3465989824767</v>
      </c>
      <c r="Q756" s="215" cm="1">
        <f t="array" ref="Q756">IF(P756="-",0,P756/(1+'General inputs'!$H$32)^IFERROR(INDEX('MP Calculations'!$C$40:$C$130,MATCH(F756,'MP Calculations'!$D$40:$D$130,0),0),-1))</f>
        <v>7499.5373068375584</v>
      </c>
    </row>
    <row r="757" spans="3:17">
      <c r="C757" s="159"/>
      <c r="D757" s="165" t="s">
        <v>278</v>
      </c>
      <c r="E757" s="161">
        <v>38791</v>
      </c>
      <c r="F757" s="172" t="str">
        <f t="shared" si="36"/>
        <v>2005-06</v>
      </c>
      <c r="G757" s="68"/>
      <c r="H757" s="167" t="s">
        <v>279</v>
      </c>
      <c r="I757" s="173">
        <v>150735.53351548137</v>
      </c>
      <c r="J757" s="168">
        <f>IFERROR(MIN('MP Calculations'!$E$30/I757,1),"-")</f>
        <v>0.24630200300931615</v>
      </c>
      <c r="K757" s="12"/>
      <c r="L757" s="159">
        <v>59.828369000000002</v>
      </c>
      <c r="M757" s="159" t="s">
        <v>280</v>
      </c>
      <c r="N757" s="159">
        <v>350</v>
      </c>
      <c r="O757" s="185">
        <f t="shared" si="37"/>
        <v>20939.92915</v>
      </c>
      <c r="P757" s="215">
        <f t="shared" si="38"/>
        <v>5157.5464925181668</v>
      </c>
      <c r="Q757" s="215" cm="1">
        <f t="array" ref="Q757">IF(P757="-",0,P757/(1+'General inputs'!$H$32)^IFERROR(INDEX('MP Calculations'!$C$40:$C$130,MATCH(F757,'MP Calculations'!$D$40:$D$130,0),0),-1))</f>
        <v>10379.928786804483</v>
      </c>
    </row>
    <row r="758" spans="3:17">
      <c r="C758" s="159"/>
      <c r="D758" s="165" t="s">
        <v>278</v>
      </c>
      <c r="E758" s="161">
        <v>38791</v>
      </c>
      <c r="F758" s="172" t="str">
        <f t="shared" si="36"/>
        <v>2005-06</v>
      </c>
      <c r="G758" s="68"/>
      <c r="H758" s="167" t="s">
        <v>279</v>
      </c>
      <c r="I758" s="173">
        <v>150735.53351548137</v>
      </c>
      <c r="J758" s="168">
        <f>IFERROR(MIN('MP Calculations'!$E$30/I758,1),"-")</f>
        <v>0.24630200300931615</v>
      </c>
      <c r="K758" s="12"/>
      <c r="L758" s="159">
        <v>9.8046050000000005</v>
      </c>
      <c r="M758" s="159" t="s">
        <v>280</v>
      </c>
      <c r="N758" s="159">
        <v>350</v>
      </c>
      <c r="O758" s="185">
        <f t="shared" si="37"/>
        <v>3431.61175</v>
      </c>
      <c r="P758" s="215">
        <f t="shared" si="38"/>
        <v>845.21284757530464</v>
      </c>
      <c r="Q758" s="215" cm="1">
        <f t="array" ref="Q758">IF(P758="-",0,P758/(1+'General inputs'!$H$32)^IFERROR(INDEX('MP Calculations'!$C$40:$C$130,MATCH(F758,'MP Calculations'!$D$40:$D$130,0),0),-1))</f>
        <v>1701.0509125319322</v>
      </c>
    </row>
    <row r="759" spans="3:17">
      <c r="C759" s="159"/>
      <c r="D759" s="165" t="s">
        <v>278</v>
      </c>
      <c r="E759" s="161">
        <v>38797</v>
      </c>
      <c r="F759" s="172" t="str">
        <f t="shared" si="36"/>
        <v>2005-06</v>
      </c>
      <c r="G759" s="68"/>
      <c r="H759" s="167" t="s">
        <v>279</v>
      </c>
      <c r="I759" s="173">
        <v>150735.53351548137</v>
      </c>
      <c r="J759" s="168">
        <f>IFERROR(MIN('MP Calculations'!$E$30/I759,1),"-")</f>
        <v>0.24630200300931615</v>
      </c>
      <c r="K759" s="12"/>
      <c r="L759" s="159">
        <v>16.095528000000002</v>
      </c>
      <c r="M759" s="159" t="s">
        <v>280</v>
      </c>
      <c r="N759" s="159">
        <v>350</v>
      </c>
      <c r="O759" s="185">
        <f t="shared" si="37"/>
        <v>5633.4348000000009</v>
      </c>
      <c r="P759" s="215">
        <f t="shared" si="38"/>
        <v>1387.5262750623865</v>
      </c>
      <c r="Q759" s="215" cm="1">
        <f t="array" ref="Q759">IF(P759="-",0,P759/(1+'General inputs'!$H$32)^IFERROR(INDEX('MP Calculations'!$C$40:$C$130,MATCH(F759,'MP Calculations'!$D$40:$D$130,0),0),-1))</f>
        <v>2792.4952195507385</v>
      </c>
    </row>
    <row r="760" spans="3:17">
      <c r="C760" s="159"/>
      <c r="D760" s="165" t="s">
        <v>278</v>
      </c>
      <c r="E760" s="161">
        <v>38797</v>
      </c>
      <c r="F760" s="172" t="str">
        <f t="shared" si="36"/>
        <v>2005-06</v>
      </c>
      <c r="G760" s="68"/>
      <c r="H760" s="167" t="s">
        <v>279</v>
      </c>
      <c r="I760" s="173">
        <v>150735.53351548137</v>
      </c>
      <c r="J760" s="168">
        <f>IFERROR(MIN('MP Calculations'!$E$30/I760,1),"-")</f>
        <v>0.24630200300931615</v>
      </c>
      <c r="K760" s="12"/>
      <c r="L760" s="159">
        <v>2.195459</v>
      </c>
      <c r="M760" s="159" t="s">
        <v>280</v>
      </c>
      <c r="N760" s="159">
        <v>350</v>
      </c>
      <c r="O760" s="185">
        <f t="shared" si="37"/>
        <v>768.41065000000003</v>
      </c>
      <c r="P760" s="215">
        <f t="shared" si="38"/>
        <v>189.26108222869058</v>
      </c>
      <c r="Q760" s="215" cm="1">
        <f t="array" ref="Q760">IF(P760="-",0,P760/(1+'General inputs'!$H$32)^IFERROR(INDEX('MP Calculations'!$C$40:$C$130,MATCH(F760,'MP Calculations'!$D$40:$D$130,0),0),-1))</f>
        <v>380.90137597347814</v>
      </c>
    </row>
    <row r="761" spans="3:17">
      <c r="C761" s="159"/>
      <c r="D761" s="165" t="s">
        <v>278</v>
      </c>
      <c r="E761" s="161">
        <v>38797</v>
      </c>
      <c r="F761" s="172" t="str">
        <f t="shared" si="36"/>
        <v>2005-06</v>
      </c>
      <c r="G761" s="68"/>
      <c r="H761" s="167" t="s">
        <v>279</v>
      </c>
      <c r="I761" s="173">
        <v>150735.53351548137</v>
      </c>
      <c r="J761" s="168">
        <f>IFERROR(MIN('MP Calculations'!$E$30/I761,1),"-")</f>
        <v>0.24630200300931615</v>
      </c>
      <c r="K761" s="12"/>
      <c r="L761" s="159">
        <v>8.5059330000000006</v>
      </c>
      <c r="M761" s="159" t="s">
        <v>280</v>
      </c>
      <c r="N761" s="159">
        <v>350</v>
      </c>
      <c r="O761" s="185">
        <f t="shared" si="37"/>
        <v>2977.0765500000002</v>
      </c>
      <c r="P761" s="215">
        <f t="shared" si="38"/>
        <v>733.25991737706465</v>
      </c>
      <c r="Q761" s="215" cm="1">
        <f t="array" ref="Q761">IF(P761="-",0,P761/(1+'General inputs'!$H$32)^IFERROR(INDEX('MP Calculations'!$C$40:$C$130,MATCH(F761,'MP Calculations'!$D$40:$D$130,0),0),-1))</f>
        <v>1475.7376856676508</v>
      </c>
    </row>
    <row r="762" spans="3:17">
      <c r="C762" s="159"/>
      <c r="D762" s="165" t="s">
        <v>278</v>
      </c>
      <c r="E762" s="161">
        <v>38797</v>
      </c>
      <c r="F762" s="172" t="str">
        <f t="shared" si="36"/>
        <v>2005-06</v>
      </c>
      <c r="G762" s="68"/>
      <c r="H762" s="167" t="s">
        <v>279</v>
      </c>
      <c r="I762" s="173">
        <v>150735.53351548137</v>
      </c>
      <c r="J762" s="168">
        <f>IFERROR(MIN('MP Calculations'!$E$30/I762,1),"-")</f>
        <v>0.24630200300931615</v>
      </c>
      <c r="K762" s="12"/>
      <c r="L762" s="159">
        <v>4.0368060000000003</v>
      </c>
      <c r="M762" s="159" t="s">
        <v>280</v>
      </c>
      <c r="N762" s="159">
        <v>350</v>
      </c>
      <c r="O762" s="185">
        <f t="shared" si="37"/>
        <v>1412.8821</v>
      </c>
      <c r="P762" s="215">
        <f t="shared" si="38"/>
        <v>347.99569124600896</v>
      </c>
      <c r="Q762" s="215" cm="1">
        <f t="array" ref="Q762">IF(P762="-",0,P762/(1+'General inputs'!$H$32)^IFERROR(INDEX('MP Calculations'!$C$40:$C$130,MATCH(F762,'MP Calculations'!$D$40:$D$130,0),0),-1))</f>
        <v>700.36605554373477</v>
      </c>
    </row>
    <row r="763" spans="3:17">
      <c r="C763" s="159"/>
      <c r="D763" s="165" t="s">
        <v>278</v>
      </c>
      <c r="E763" s="161">
        <v>38797</v>
      </c>
      <c r="F763" s="172" t="str">
        <f t="shared" si="36"/>
        <v>2005-06</v>
      </c>
      <c r="G763" s="68"/>
      <c r="H763" s="167" t="s">
        <v>279</v>
      </c>
      <c r="I763" s="173">
        <v>150735.53351548137</v>
      </c>
      <c r="J763" s="168">
        <f>IFERROR(MIN('MP Calculations'!$E$30/I763,1),"-")</f>
        <v>0.24630200300931615</v>
      </c>
      <c r="K763" s="12"/>
      <c r="L763" s="159">
        <v>47.880541000000001</v>
      </c>
      <c r="M763" s="159" t="s">
        <v>280</v>
      </c>
      <c r="N763" s="159">
        <v>350</v>
      </c>
      <c r="O763" s="185">
        <f t="shared" si="37"/>
        <v>16758.189350000001</v>
      </c>
      <c r="P763" s="215">
        <f t="shared" si="38"/>
        <v>4127.5756037143901</v>
      </c>
      <c r="Q763" s="215" cm="1">
        <f t="array" ref="Q763">IF(P763="-",0,P763/(1+'General inputs'!$H$32)^IFERROR(INDEX('MP Calculations'!$C$40:$C$130,MATCH(F763,'MP Calculations'!$D$40:$D$130,0),0),-1))</f>
        <v>8307.0391882765907</v>
      </c>
    </row>
    <row r="764" spans="3:17">
      <c r="C764" s="159"/>
      <c r="D764" s="165" t="s">
        <v>278</v>
      </c>
      <c r="E764" s="161">
        <v>38797</v>
      </c>
      <c r="F764" s="172" t="str">
        <f t="shared" si="36"/>
        <v>2005-06</v>
      </c>
      <c r="G764" s="68"/>
      <c r="H764" s="167" t="s">
        <v>279</v>
      </c>
      <c r="I764" s="173">
        <v>150735.53351548137</v>
      </c>
      <c r="J764" s="168">
        <f>IFERROR(MIN('MP Calculations'!$E$30/I764,1),"-")</f>
        <v>0.24630200300931615</v>
      </c>
      <c r="K764" s="12"/>
      <c r="L764" s="159">
        <v>21.777777</v>
      </c>
      <c r="M764" s="159" t="s">
        <v>280</v>
      </c>
      <c r="N764" s="159">
        <v>350</v>
      </c>
      <c r="O764" s="185">
        <f t="shared" si="37"/>
        <v>7622.2219500000001</v>
      </c>
      <c r="P764" s="215">
        <f t="shared" si="38"/>
        <v>1877.3685336665756</v>
      </c>
      <c r="Q764" s="215" cm="1">
        <f t="array" ref="Q764">IF(P764="-",0,P764/(1+'General inputs'!$H$32)^IFERROR(INDEX('MP Calculations'!$C$40:$C$130,MATCH(F764,'MP Calculations'!$D$40:$D$130,0),0),-1))</f>
        <v>3778.3375708421627</v>
      </c>
    </row>
    <row r="765" spans="3:17">
      <c r="C765" s="159"/>
      <c r="D765" s="165" t="s">
        <v>278</v>
      </c>
      <c r="E765" s="161">
        <v>38867</v>
      </c>
      <c r="F765" s="172" t="str">
        <f t="shared" si="36"/>
        <v>2005-06</v>
      </c>
      <c r="G765" s="68"/>
      <c r="H765" s="167" t="s">
        <v>279</v>
      </c>
      <c r="I765" s="173">
        <v>150735.53351548137</v>
      </c>
      <c r="J765" s="168">
        <f>IFERROR(MIN('MP Calculations'!$E$30/I765,1),"-")</f>
        <v>0.24630200300931615</v>
      </c>
      <c r="K765" s="12"/>
      <c r="L765" s="159">
        <v>6.600581</v>
      </c>
      <c r="M765" s="159" t="s">
        <v>280</v>
      </c>
      <c r="N765" s="159">
        <v>350</v>
      </c>
      <c r="O765" s="185">
        <f t="shared" si="37"/>
        <v>2310.2033500000002</v>
      </c>
      <c r="P765" s="215">
        <f t="shared" si="38"/>
        <v>569.00771246383226</v>
      </c>
      <c r="Q765" s="215" cm="1">
        <f t="array" ref="Q765">IF(P765="-",0,P765/(1+'General inputs'!$H$32)^IFERROR(INDEX('MP Calculations'!$C$40:$C$130,MATCH(F765,'MP Calculations'!$D$40:$D$130,0),0),-1))</f>
        <v>1145.1684523028653</v>
      </c>
    </row>
    <row r="766" spans="3:17">
      <c r="C766" s="159"/>
      <c r="D766" s="165" t="s">
        <v>278</v>
      </c>
      <c r="E766" s="161">
        <v>38867</v>
      </c>
      <c r="F766" s="172" t="str">
        <f t="shared" si="36"/>
        <v>2005-06</v>
      </c>
      <c r="G766" s="68"/>
      <c r="H766" s="167" t="s">
        <v>279</v>
      </c>
      <c r="I766" s="173">
        <v>150735.53351548137</v>
      </c>
      <c r="J766" s="168">
        <f>IFERROR(MIN('MP Calculations'!$E$30/I766,1),"-")</f>
        <v>0.24630200300931615</v>
      </c>
      <c r="K766" s="12"/>
      <c r="L766" s="159">
        <v>0.40116000000000002</v>
      </c>
      <c r="M766" s="159" t="s">
        <v>280</v>
      </c>
      <c r="N766" s="159">
        <v>350</v>
      </c>
      <c r="O766" s="185">
        <f t="shared" si="37"/>
        <v>140.40600000000001</v>
      </c>
      <c r="P766" s="215">
        <f t="shared" si="38"/>
        <v>34.582279034526046</v>
      </c>
      <c r="Q766" s="215" cm="1">
        <f t="array" ref="Q766">IF(P766="-",0,P766/(1+'General inputs'!$H$32)^IFERROR(INDEX('MP Calculations'!$C$40:$C$130,MATCH(F766,'MP Calculations'!$D$40:$D$130,0),0),-1))</f>
        <v>69.599293808502225</v>
      </c>
    </row>
    <row r="767" spans="3:17">
      <c r="C767" s="159"/>
      <c r="D767" s="165" t="s">
        <v>278</v>
      </c>
      <c r="E767" s="161">
        <v>38867</v>
      </c>
      <c r="F767" s="172" t="str">
        <f t="shared" si="36"/>
        <v>2005-06</v>
      </c>
      <c r="G767" s="68"/>
      <c r="H767" s="167" t="s">
        <v>279</v>
      </c>
      <c r="I767" s="173">
        <v>150735.53351548137</v>
      </c>
      <c r="J767" s="168">
        <f>IFERROR(MIN('MP Calculations'!$E$30/I767,1),"-")</f>
        <v>0.24630200300931615</v>
      </c>
      <c r="K767" s="12"/>
      <c r="L767" s="159">
        <v>42.002479000000001</v>
      </c>
      <c r="M767" s="159" t="s">
        <v>280</v>
      </c>
      <c r="N767" s="159">
        <v>350</v>
      </c>
      <c r="O767" s="185">
        <f t="shared" si="37"/>
        <v>14700.86765</v>
      </c>
      <c r="P767" s="215">
        <f t="shared" si="38"/>
        <v>3620.8531481698583</v>
      </c>
      <c r="Q767" s="215" cm="1">
        <f t="array" ref="Q767">IF(P767="-",0,P767/(1+'General inputs'!$H$32)^IFERROR(INDEX('MP Calculations'!$C$40:$C$130,MATCH(F767,'MP Calculations'!$D$40:$D$130,0),0),-1))</f>
        <v>7287.2242412165833</v>
      </c>
    </row>
    <row r="768" spans="3:17">
      <c r="C768" s="159"/>
      <c r="D768" s="165" t="s">
        <v>278</v>
      </c>
      <c r="E768" s="161">
        <v>38867</v>
      </c>
      <c r="F768" s="172" t="str">
        <f t="shared" si="36"/>
        <v>2005-06</v>
      </c>
      <c r="G768" s="68"/>
      <c r="H768" s="167" t="s">
        <v>279</v>
      </c>
      <c r="I768" s="173">
        <v>150735.53351548137</v>
      </c>
      <c r="J768" s="168">
        <f>IFERROR(MIN('MP Calculations'!$E$30/I768,1),"-")</f>
        <v>0.24630200300931615</v>
      </c>
      <c r="K768" s="12"/>
      <c r="L768" s="159">
        <v>40.999532000000002</v>
      </c>
      <c r="M768" s="159" t="s">
        <v>280</v>
      </c>
      <c r="N768" s="159">
        <v>350</v>
      </c>
      <c r="O768" s="185">
        <f t="shared" si="37"/>
        <v>14349.836200000002</v>
      </c>
      <c r="P768" s="215">
        <f t="shared" si="38"/>
        <v>3534.3933989155944</v>
      </c>
      <c r="Q768" s="215" cm="1">
        <f t="array" ref="Q768">IF(P768="-",0,P768/(1+'General inputs'!$H$32)^IFERROR(INDEX('MP Calculations'!$C$40:$C$130,MATCH(F768,'MP Calculations'!$D$40:$D$130,0),0),-1))</f>
        <v>7113.2178524256879</v>
      </c>
    </row>
    <row r="769" spans="3:17">
      <c r="C769" s="159"/>
      <c r="D769" s="165" t="s">
        <v>278</v>
      </c>
      <c r="E769" s="161">
        <v>38867</v>
      </c>
      <c r="F769" s="172" t="str">
        <f t="shared" si="36"/>
        <v>2005-06</v>
      </c>
      <c r="G769" s="68"/>
      <c r="H769" s="167" t="s">
        <v>279</v>
      </c>
      <c r="I769" s="173">
        <v>150735.53351548137</v>
      </c>
      <c r="J769" s="168">
        <f>IFERROR(MIN('MP Calculations'!$E$30/I769,1),"-")</f>
        <v>0.24630200300931615</v>
      </c>
      <c r="K769" s="12"/>
      <c r="L769" s="159">
        <v>1.370608</v>
      </c>
      <c r="M769" s="159" t="s">
        <v>280</v>
      </c>
      <c r="N769" s="159">
        <v>350</v>
      </c>
      <c r="O769" s="185">
        <f t="shared" si="37"/>
        <v>479.71280000000002</v>
      </c>
      <c r="P769" s="215">
        <f t="shared" si="38"/>
        <v>118.15422350920748</v>
      </c>
      <c r="Q769" s="215" cm="1">
        <f t="array" ref="Q769">IF(P769="-",0,P769/(1+'General inputs'!$H$32)^IFERROR(INDEX('MP Calculations'!$C$40:$C$130,MATCH(F769,'MP Calculations'!$D$40:$D$130,0),0),-1))</f>
        <v>237.79377028687711</v>
      </c>
    </row>
    <row r="770" spans="3:17">
      <c r="C770" s="159"/>
      <c r="D770" s="165" t="s">
        <v>278</v>
      </c>
      <c r="E770" s="161">
        <v>38867</v>
      </c>
      <c r="F770" s="172" t="str">
        <f t="shared" si="36"/>
        <v>2005-06</v>
      </c>
      <c r="G770" s="68"/>
      <c r="H770" s="167" t="s">
        <v>279</v>
      </c>
      <c r="I770" s="173">
        <v>150735.53351548137</v>
      </c>
      <c r="J770" s="168">
        <f>IFERROR(MIN('MP Calculations'!$E$30/I770,1),"-")</f>
        <v>0.24630200300931615</v>
      </c>
      <c r="K770" s="12"/>
      <c r="L770" s="159">
        <v>28.171061000000002</v>
      </c>
      <c r="M770" s="159" t="s">
        <v>280</v>
      </c>
      <c r="N770" s="159">
        <v>350</v>
      </c>
      <c r="O770" s="185">
        <f t="shared" si="37"/>
        <v>9859.8713500000013</v>
      </c>
      <c r="P770" s="215">
        <f t="shared" si="38"/>
        <v>2428.5060629191703</v>
      </c>
      <c r="Q770" s="215" cm="1">
        <f t="array" ref="Q770">IF(P770="-",0,P770/(1+'General inputs'!$H$32)^IFERROR(INDEX('MP Calculations'!$C$40:$C$130,MATCH(F770,'MP Calculations'!$D$40:$D$130,0),0),-1))</f>
        <v>4887.5410096625747</v>
      </c>
    </row>
    <row r="771" spans="3:17">
      <c r="C771" s="159"/>
      <c r="D771" s="165" t="s">
        <v>278</v>
      </c>
      <c r="E771" s="161">
        <v>38867</v>
      </c>
      <c r="F771" s="172" t="str">
        <f t="shared" si="36"/>
        <v>2005-06</v>
      </c>
      <c r="G771" s="68"/>
      <c r="H771" s="167" t="s">
        <v>279</v>
      </c>
      <c r="I771" s="173">
        <v>150735.53351548137</v>
      </c>
      <c r="J771" s="168">
        <f>IFERROR(MIN('MP Calculations'!$E$30/I771,1),"-")</f>
        <v>0.24630200300931615</v>
      </c>
      <c r="K771" s="12"/>
      <c r="L771" s="159">
        <v>13.577548999999999</v>
      </c>
      <c r="M771" s="159" t="s">
        <v>280</v>
      </c>
      <c r="N771" s="159">
        <v>350</v>
      </c>
      <c r="O771" s="185">
        <f t="shared" si="37"/>
        <v>4752.1421499999997</v>
      </c>
      <c r="P771" s="215">
        <f t="shared" si="38"/>
        <v>1170.4621301299981</v>
      </c>
      <c r="Q771" s="215" cm="1">
        <f t="array" ref="Q771">IF(P771="-",0,P771/(1+'General inputs'!$H$32)^IFERROR(INDEX('MP Calculations'!$C$40:$C$130,MATCH(F771,'MP Calculations'!$D$40:$D$130,0),0),-1))</f>
        <v>2355.6382043332724</v>
      </c>
    </row>
    <row r="772" spans="3:17">
      <c r="C772" s="159"/>
      <c r="D772" s="165" t="s">
        <v>278</v>
      </c>
      <c r="E772" s="161">
        <v>38867</v>
      </c>
      <c r="F772" s="172" t="str">
        <f t="shared" si="36"/>
        <v>2005-06</v>
      </c>
      <c r="G772" s="68"/>
      <c r="H772" s="167" t="s">
        <v>279</v>
      </c>
      <c r="I772" s="173">
        <v>150735.53351548137</v>
      </c>
      <c r="J772" s="168">
        <f>IFERROR(MIN('MP Calculations'!$E$30/I772,1),"-")</f>
        <v>0.24630200300931615</v>
      </c>
      <c r="K772" s="12"/>
      <c r="L772" s="159">
        <v>8.4993540000000003</v>
      </c>
      <c r="M772" s="159" t="s">
        <v>280</v>
      </c>
      <c r="N772" s="159">
        <v>350</v>
      </c>
      <c r="O772" s="185">
        <f t="shared" si="37"/>
        <v>2974.7739000000001</v>
      </c>
      <c r="P772" s="215">
        <f t="shared" si="38"/>
        <v>732.69277006983521</v>
      </c>
      <c r="Q772" s="215" cm="1">
        <f t="array" ref="Q772">IF(P772="-",0,P772/(1+'General inputs'!$H$32)^IFERROR(INDEX('MP Calculations'!$C$40:$C$130,MATCH(F772,'MP Calculations'!$D$40:$D$130,0),0),-1))</f>
        <v>1474.5962614130738</v>
      </c>
    </row>
    <row r="773" spans="3:17">
      <c r="C773" s="159"/>
      <c r="D773" s="165" t="s">
        <v>440</v>
      </c>
      <c r="E773" s="161">
        <v>38883</v>
      </c>
      <c r="F773" s="172" t="str">
        <f t="shared" si="36"/>
        <v>2005-06</v>
      </c>
      <c r="G773" s="68"/>
      <c r="H773" s="167" t="s">
        <v>279</v>
      </c>
      <c r="I773" s="173">
        <v>150735.53351548137</v>
      </c>
      <c r="J773" s="168">
        <f>IFERROR(MIN('MP Calculations'!$E$30/I773,1),"-")</f>
        <v>0.24630200300931615</v>
      </c>
      <c r="K773" s="12"/>
      <c r="L773" s="159">
        <v>1</v>
      </c>
      <c r="M773" s="159" t="s">
        <v>284</v>
      </c>
      <c r="N773" s="159">
        <v>682.26</v>
      </c>
      <c r="O773" s="185">
        <f t="shared" si="37"/>
        <v>682.26</v>
      </c>
      <c r="P773" s="215">
        <f t="shared" si="38"/>
        <v>168.04200457313604</v>
      </c>
      <c r="Q773" s="215" cm="1">
        <f t="array" ref="Q773">IF(P773="-",0,P773/(1+'General inputs'!$H$32)^IFERROR(INDEX('MP Calculations'!$C$40:$C$130,MATCH(F773,'MP Calculations'!$D$40:$D$130,0),0),-1))</f>
        <v>338.19647446539841</v>
      </c>
    </row>
    <row r="774" spans="3:17">
      <c r="C774" s="159"/>
      <c r="D774" s="165" t="s">
        <v>439</v>
      </c>
      <c r="E774" s="161">
        <v>38883</v>
      </c>
      <c r="F774" s="172" t="str">
        <f t="shared" si="36"/>
        <v>2005-06</v>
      </c>
      <c r="G774" s="68"/>
      <c r="H774" s="167" t="s">
        <v>279</v>
      </c>
      <c r="I774" s="173">
        <v>150735.53351548137</v>
      </c>
      <c r="J774" s="168">
        <f>IFERROR(MIN('MP Calculations'!$E$30/I774,1),"-")</f>
        <v>0.24630200300931615</v>
      </c>
      <c r="K774" s="12"/>
      <c r="L774" s="159">
        <v>1</v>
      </c>
      <c r="M774" s="159" t="s">
        <v>284</v>
      </c>
      <c r="N774" s="159">
        <v>733.96</v>
      </c>
      <c r="O774" s="185">
        <f t="shared" si="37"/>
        <v>733.96</v>
      </c>
      <c r="P774" s="215">
        <f t="shared" si="38"/>
        <v>180.7758181287177</v>
      </c>
      <c r="Q774" s="215" cm="1">
        <f t="array" ref="Q774">IF(P774="-",0,P774/(1+'General inputs'!$H$32)^IFERROR(INDEX('MP Calculations'!$C$40:$C$130,MATCH(F774,'MP Calculations'!$D$40:$D$130,0),0),-1))</f>
        <v>363.82417904995725</v>
      </c>
    </row>
    <row r="775" spans="3:17">
      <c r="C775" s="159"/>
      <c r="D775" s="165" t="s">
        <v>436</v>
      </c>
      <c r="E775" s="161">
        <v>38883</v>
      </c>
      <c r="F775" s="172" t="str">
        <f t="shared" si="36"/>
        <v>2005-06</v>
      </c>
      <c r="G775" s="68"/>
      <c r="H775" s="167" t="s">
        <v>279</v>
      </c>
      <c r="I775" s="173">
        <v>150735.53351548137</v>
      </c>
      <c r="J775" s="168">
        <f>IFERROR(MIN('MP Calculations'!$E$30/I775,1),"-")</f>
        <v>0.24630200300931615</v>
      </c>
      <c r="K775" s="12"/>
      <c r="L775" s="159">
        <v>1</v>
      </c>
      <c r="M775" s="159" t="s">
        <v>284</v>
      </c>
      <c r="N775" s="159">
        <v>25788.39</v>
      </c>
      <c r="O775" s="185">
        <f t="shared" si="37"/>
        <v>25788.39</v>
      </c>
      <c r="P775" s="215">
        <f t="shared" si="38"/>
        <v>6351.7321113854186</v>
      </c>
      <c r="Q775" s="215" cm="1">
        <f t="array" ref="Q775">IF(P775="-",0,P775/(1+'General inputs'!$H$32)^IFERROR(INDEX('MP Calculations'!$C$40:$C$130,MATCH(F775,'MP Calculations'!$D$40:$D$130,0),0),-1))</f>
        <v>12783.31219789924</v>
      </c>
    </row>
    <row r="776" spans="3:17">
      <c r="C776" s="159"/>
      <c r="D776" s="165" t="s">
        <v>435</v>
      </c>
      <c r="E776" s="161">
        <v>38883</v>
      </c>
      <c r="F776" s="172" t="str">
        <f t="shared" si="36"/>
        <v>2005-06</v>
      </c>
      <c r="G776" s="68"/>
      <c r="H776" s="167" t="s">
        <v>279</v>
      </c>
      <c r="I776" s="173">
        <v>150735.53351548137</v>
      </c>
      <c r="J776" s="168">
        <f>IFERROR(MIN('MP Calculations'!$E$30/I776,1),"-")</f>
        <v>0.24630200300931615</v>
      </c>
      <c r="K776" s="12"/>
      <c r="L776" s="159">
        <v>1</v>
      </c>
      <c r="M776" s="159" t="s">
        <v>284</v>
      </c>
      <c r="N776" s="159">
        <v>26077.03</v>
      </c>
      <c r="O776" s="185">
        <f t="shared" si="37"/>
        <v>26077.03</v>
      </c>
      <c r="P776" s="215">
        <f t="shared" si="38"/>
        <v>6422.824721534027</v>
      </c>
      <c r="Q776" s="215" cm="1">
        <f t="array" ref="Q776">IF(P776="-",0,P776/(1+'General inputs'!$H$32)^IFERROR(INDEX('MP Calculations'!$C$40:$C$130,MATCH(F776,'MP Calculations'!$D$40:$D$130,0),0),-1))</f>
        <v>12926.391127324519</v>
      </c>
    </row>
    <row r="777" spans="3:17">
      <c r="C777" s="159"/>
      <c r="D777" s="165" t="s">
        <v>437</v>
      </c>
      <c r="E777" s="161">
        <v>38883</v>
      </c>
      <c r="F777" s="172" t="str">
        <f t="shared" si="36"/>
        <v>2005-06</v>
      </c>
      <c r="G777" s="68"/>
      <c r="H777" s="167" t="s">
        <v>279</v>
      </c>
      <c r="I777" s="173">
        <v>150735.53351548137</v>
      </c>
      <c r="J777" s="168">
        <f>IFERROR(MIN('MP Calculations'!$E$30/I777,1),"-")</f>
        <v>0.24630200300931615</v>
      </c>
      <c r="K777" s="12"/>
      <c r="L777" s="159">
        <v>1</v>
      </c>
      <c r="M777" s="159" t="s">
        <v>284</v>
      </c>
      <c r="N777" s="159">
        <v>25810.57</v>
      </c>
      <c r="O777" s="185">
        <f t="shared" si="37"/>
        <v>25810.57</v>
      </c>
      <c r="P777" s="215">
        <f t="shared" si="38"/>
        <v>6357.195089812165</v>
      </c>
      <c r="Q777" s="215" cm="1">
        <f t="array" ref="Q777">IF(P777="-",0,P777/(1+'General inputs'!$H$32)^IFERROR(INDEX('MP Calculations'!$C$40:$C$130,MATCH(F777,'MP Calculations'!$D$40:$D$130,0),0),-1))</f>
        <v>12794.306830156213</v>
      </c>
    </row>
    <row r="778" spans="3:17">
      <c r="C778" s="159"/>
      <c r="D778" s="165" t="s">
        <v>438</v>
      </c>
      <c r="E778" s="161">
        <v>38883</v>
      </c>
      <c r="F778" s="172" t="str">
        <f t="shared" si="36"/>
        <v>2005-06</v>
      </c>
      <c r="G778" s="68"/>
      <c r="H778" s="167" t="s">
        <v>279</v>
      </c>
      <c r="I778" s="173">
        <v>150735.53351548137</v>
      </c>
      <c r="J778" s="168">
        <f>IFERROR(MIN('MP Calculations'!$E$30/I778,1),"-")</f>
        <v>0.24630200300931615</v>
      </c>
      <c r="K778" s="12"/>
      <c r="L778" s="159">
        <v>1</v>
      </c>
      <c r="M778" s="159" t="s">
        <v>284</v>
      </c>
      <c r="N778" s="159">
        <v>12416.07</v>
      </c>
      <c r="O778" s="185">
        <f t="shared" si="37"/>
        <v>12416.07</v>
      </c>
      <c r="P778" s="215">
        <f t="shared" si="38"/>
        <v>3058.1029105038797</v>
      </c>
      <c r="Q778" s="215" cm="1">
        <f t="array" ref="Q778">IF(P778="-",0,P778/(1+'General inputs'!$H$32)^IFERROR(INDEX('MP Calculations'!$C$40:$C$130,MATCH(F778,'MP Calculations'!$D$40:$D$130,0),0),-1))</f>
        <v>6154.6494015706603</v>
      </c>
    </row>
    <row r="779" spans="3:17">
      <c r="C779" s="159"/>
      <c r="D779" s="165" t="s">
        <v>430</v>
      </c>
      <c r="E779" s="161">
        <v>38883</v>
      </c>
      <c r="F779" s="172" t="str">
        <f t="shared" si="36"/>
        <v>2005-06</v>
      </c>
      <c r="G779" s="68"/>
      <c r="H779" s="167" t="s">
        <v>279</v>
      </c>
      <c r="I779" s="173">
        <v>150735.53351548137</v>
      </c>
      <c r="J779" s="168">
        <f>IFERROR(MIN('MP Calculations'!$E$30/I779,1),"-")</f>
        <v>0.24630200300931615</v>
      </c>
      <c r="K779" s="12"/>
      <c r="L779" s="159">
        <v>1</v>
      </c>
      <c r="M779" s="159" t="s">
        <v>284</v>
      </c>
      <c r="N779" s="159">
        <v>7053.48</v>
      </c>
      <c r="O779" s="185">
        <f t="shared" si="37"/>
        <v>7053.48</v>
      </c>
      <c r="P779" s="215">
        <f t="shared" si="38"/>
        <v>1737.2862521861512</v>
      </c>
      <c r="Q779" s="215" cm="1">
        <f t="array" ref="Q779">IF(P779="-",0,P779/(1+'General inputs'!$H$32)^IFERROR(INDEX('MP Calculations'!$C$40:$C$130,MATCH(F779,'MP Calculations'!$D$40:$D$130,0),0),-1))</f>
        <v>3496.4120257851814</v>
      </c>
    </row>
    <row r="780" spans="3:17">
      <c r="C780" s="159"/>
      <c r="D780" s="165" t="s">
        <v>431</v>
      </c>
      <c r="E780" s="161">
        <v>38883</v>
      </c>
      <c r="F780" s="172" t="str">
        <f t="shared" si="36"/>
        <v>2005-06</v>
      </c>
      <c r="G780" s="68"/>
      <c r="H780" s="167" t="s">
        <v>279</v>
      </c>
      <c r="I780" s="173">
        <v>150735.53351548137</v>
      </c>
      <c r="J780" s="168">
        <f>IFERROR(MIN('MP Calculations'!$E$30/I780,1),"-")</f>
        <v>0.24630200300931615</v>
      </c>
      <c r="K780" s="12"/>
      <c r="L780" s="159">
        <v>1</v>
      </c>
      <c r="M780" s="159" t="s">
        <v>284</v>
      </c>
      <c r="N780" s="159">
        <v>824.05</v>
      </c>
      <c r="O780" s="185">
        <f t="shared" si="37"/>
        <v>824.05</v>
      </c>
      <c r="P780" s="215">
        <f t="shared" si="38"/>
        <v>202.96516557982696</v>
      </c>
      <c r="Q780" s="215" cm="1">
        <f t="array" ref="Q780">IF(P780="-",0,P780/(1+'General inputs'!$H$32)^IFERROR(INDEX('MP Calculations'!$C$40:$C$130,MATCH(F780,'MP Calculations'!$D$40:$D$130,0),0),-1))</f>
        <v>408.4818174643267</v>
      </c>
    </row>
    <row r="781" spans="3:17">
      <c r="C781" s="159"/>
      <c r="D781" s="165" t="s">
        <v>434</v>
      </c>
      <c r="E781" s="161">
        <v>38883</v>
      </c>
      <c r="F781" s="172" t="str">
        <f t="shared" si="36"/>
        <v>2005-06</v>
      </c>
      <c r="G781" s="68"/>
      <c r="H781" s="167" t="s">
        <v>279</v>
      </c>
      <c r="I781" s="173">
        <v>150735.53351548137</v>
      </c>
      <c r="J781" s="168">
        <f>IFERROR(MIN('MP Calculations'!$E$30/I781,1),"-")</f>
        <v>0.24630200300931615</v>
      </c>
      <c r="K781" s="12"/>
      <c r="L781" s="159">
        <v>1</v>
      </c>
      <c r="M781" s="159" t="s">
        <v>284</v>
      </c>
      <c r="N781" s="159">
        <v>1759.29</v>
      </c>
      <c r="O781" s="185">
        <f t="shared" si="37"/>
        <v>1759.29</v>
      </c>
      <c r="P781" s="215">
        <f t="shared" si="38"/>
        <v>433.31665087425978</v>
      </c>
      <c r="Q781" s="215" cm="1">
        <f t="array" ref="Q781">IF(P781="-",0,P781/(1+'General inputs'!$H$32)^IFERROR(INDEX('MP Calculations'!$C$40:$C$130,MATCH(F781,'MP Calculations'!$D$40:$D$130,0),0),-1))</f>
        <v>872.0805492953283</v>
      </c>
    </row>
    <row r="782" spans="3:17">
      <c r="C782" s="159"/>
      <c r="D782" s="165" t="s">
        <v>433</v>
      </c>
      <c r="E782" s="161">
        <v>38883</v>
      </c>
      <c r="F782" s="172" t="str">
        <f t="shared" si="36"/>
        <v>2005-06</v>
      </c>
      <c r="G782" s="68"/>
      <c r="H782" s="167" t="s">
        <v>279</v>
      </c>
      <c r="I782" s="173">
        <v>150735.53351548137</v>
      </c>
      <c r="J782" s="168">
        <f>IFERROR(MIN('MP Calculations'!$E$30/I782,1),"-")</f>
        <v>0.24630200300931615</v>
      </c>
      <c r="K782" s="12"/>
      <c r="L782" s="159">
        <v>1</v>
      </c>
      <c r="M782" s="159" t="s">
        <v>284</v>
      </c>
      <c r="N782" s="159">
        <v>1251.1500000000001</v>
      </c>
      <c r="O782" s="185">
        <f t="shared" si="37"/>
        <v>1251.1500000000001</v>
      </c>
      <c r="P782" s="215">
        <f t="shared" si="38"/>
        <v>308.1607510651059</v>
      </c>
      <c r="Q782" s="215" cm="1">
        <f t="array" ref="Q782">IF(P782="-",0,P782/(1+'General inputs'!$H$32)^IFERROR(INDEX('MP Calculations'!$C$40:$C$130,MATCH(F782,'MP Calculations'!$D$40:$D$130,0),0),-1))</f>
        <v>620.19540794914428</v>
      </c>
    </row>
    <row r="783" spans="3:17">
      <c r="C783" s="159"/>
      <c r="D783" s="165" t="s">
        <v>432</v>
      </c>
      <c r="E783" s="161">
        <v>38883</v>
      </c>
      <c r="F783" s="172" t="str">
        <f t="shared" si="36"/>
        <v>2005-06</v>
      </c>
      <c r="G783" s="68"/>
      <c r="H783" s="167" t="s">
        <v>279</v>
      </c>
      <c r="I783" s="173">
        <v>150735.53351548137</v>
      </c>
      <c r="J783" s="168">
        <f>IFERROR(MIN('MP Calculations'!$E$30/I783,1),"-")</f>
        <v>0.24630200300931615</v>
      </c>
      <c r="K783" s="12"/>
      <c r="L783" s="159">
        <v>1</v>
      </c>
      <c r="M783" s="159" t="s">
        <v>284</v>
      </c>
      <c r="N783" s="159">
        <v>2461.5</v>
      </c>
      <c r="O783" s="185">
        <f t="shared" si="37"/>
        <v>2461.5</v>
      </c>
      <c r="P783" s="215">
        <f t="shared" si="38"/>
        <v>606.27238040743168</v>
      </c>
      <c r="Q783" s="215" cm="1">
        <f t="array" ref="Q783">IF(P783="-",0,P783/(1+'General inputs'!$H$32)^IFERROR(INDEX('MP Calculations'!$C$40:$C$130,MATCH(F783,'MP Calculations'!$D$40:$D$130,0),0),-1))</f>
        <v>1220.1662443886173</v>
      </c>
    </row>
    <row r="784" spans="3:17">
      <c r="C784" s="159"/>
      <c r="D784" s="165" t="s">
        <v>278</v>
      </c>
      <c r="E784" s="161">
        <v>38887</v>
      </c>
      <c r="F784" s="172" t="str">
        <f t="shared" si="36"/>
        <v>2005-06</v>
      </c>
      <c r="G784" s="68"/>
      <c r="H784" s="167" t="s">
        <v>279</v>
      </c>
      <c r="I784" s="173">
        <v>150735.53351548137</v>
      </c>
      <c r="J784" s="168">
        <f>IFERROR(MIN('MP Calculations'!$E$30/I784,1),"-")</f>
        <v>0.24630200300931615</v>
      </c>
      <c r="K784" s="12"/>
      <c r="L784" s="159">
        <v>7.730613</v>
      </c>
      <c r="M784" s="159" t="s">
        <v>280</v>
      </c>
      <c r="N784" s="159">
        <v>350</v>
      </c>
      <c r="O784" s="185">
        <f t="shared" si="37"/>
        <v>2705.7145500000001</v>
      </c>
      <c r="P784" s="215">
        <f t="shared" si="38"/>
        <v>666.42291323645054</v>
      </c>
      <c r="Q784" s="215" cm="1">
        <f t="array" ref="Q784">IF(P784="-",0,P784/(1+'General inputs'!$H$32)^IFERROR(INDEX('MP Calculations'!$C$40:$C$130,MATCH(F784,'MP Calculations'!$D$40:$D$130,0),0),-1))</f>
        <v>1341.2234657164893</v>
      </c>
    </row>
    <row r="785" spans="3:17">
      <c r="C785" s="159"/>
      <c r="D785" s="165" t="s">
        <v>441</v>
      </c>
      <c r="E785" s="161">
        <v>38894</v>
      </c>
      <c r="F785" s="172" t="str">
        <f t="shared" si="36"/>
        <v>2005-06</v>
      </c>
      <c r="G785" s="68"/>
      <c r="H785" s="167" t="s">
        <v>279</v>
      </c>
      <c r="I785" s="173">
        <v>150735.53351548137</v>
      </c>
      <c r="J785" s="168">
        <f>IFERROR(MIN('MP Calculations'!$E$30/I785,1),"-")</f>
        <v>0.24630200300931615</v>
      </c>
      <c r="K785" s="12"/>
      <c r="L785" s="159">
        <v>1</v>
      </c>
      <c r="M785" s="159" t="s">
        <v>284</v>
      </c>
      <c r="N785" s="159">
        <v>926.15</v>
      </c>
      <c r="O785" s="185">
        <f t="shared" si="37"/>
        <v>926.15</v>
      </c>
      <c r="P785" s="215">
        <f t="shared" si="38"/>
        <v>228.11260008707814</v>
      </c>
      <c r="Q785" s="215" cm="1">
        <f t="array" ref="Q785">IF(P785="-",0,P785/(1+'General inputs'!$H$32)^IFERROR(INDEX('MP Calculations'!$C$40:$C$130,MATCH(F785,'MP Calculations'!$D$40:$D$130,0),0),-1))</f>
        <v>459.09281626671458</v>
      </c>
    </row>
    <row r="786" spans="3:17">
      <c r="C786" s="159"/>
      <c r="D786" s="165" t="s">
        <v>278</v>
      </c>
      <c r="E786" s="161">
        <v>38930</v>
      </c>
      <c r="F786" s="172" t="str">
        <f t="shared" si="36"/>
        <v>2006-07</v>
      </c>
      <c r="G786" s="68"/>
      <c r="H786" s="167" t="s">
        <v>279</v>
      </c>
      <c r="I786" s="173">
        <v>150735.53351548137</v>
      </c>
      <c r="J786" s="168">
        <f>IFERROR(MIN('MP Calculations'!$E$30/I786,1),"-")</f>
        <v>0.24630200300931615</v>
      </c>
      <c r="K786" s="12"/>
      <c r="L786" s="159">
        <v>67.164332000000002</v>
      </c>
      <c r="M786" s="159" t="s">
        <v>280</v>
      </c>
      <c r="N786" s="159">
        <v>350</v>
      </c>
      <c r="O786" s="185">
        <f t="shared" si="37"/>
        <v>23507.516200000002</v>
      </c>
      <c r="P786" s="215">
        <f t="shared" si="38"/>
        <v>5789.9483258339487</v>
      </c>
      <c r="Q786" s="215" cm="1">
        <f t="array" ref="Q786">IF(P786="-",0,P786/(1+'General inputs'!$H$32)^IFERROR(INDEX('MP Calculations'!$C$40:$C$130,MATCH(F786,'MP Calculations'!$D$40:$D$130,0),0),-1))</f>
        <v>11182.996556434966</v>
      </c>
    </row>
    <row r="787" spans="3:17">
      <c r="C787" s="159"/>
      <c r="D787" s="165" t="s">
        <v>278</v>
      </c>
      <c r="E787" s="161">
        <v>38930</v>
      </c>
      <c r="F787" s="172" t="str">
        <f t="shared" si="36"/>
        <v>2006-07</v>
      </c>
      <c r="G787" s="68"/>
      <c r="H787" s="167" t="s">
        <v>279</v>
      </c>
      <c r="I787" s="173">
        <v>150735.53351548137</v>
      </c>
      <c r="J787" s="168">
        <f>IFERROR(MIN('MP Calculations'!$E$30/I787,1),"-")</f>
        <v>0.24630200300931615</v>
      </c>
      <c r="K787" s="12"/>
      <c r="L787" s="159">
        <v>2.6284200000000002</v>
      </c>
      <c r="M787" s="159" t="s">
        <v>280</v>
      </c>
      <c r="N787" s="159">
        <v>350</v>
      </c>
      <c r="O787" s="185">
        <f t="shared" si="37"/>
        <v>919.94700000000012</v>
      </c>
      <c r="P787" s="215">
        <f t="shared" si="38"/>
        <v>226.58478876241139</v>
      </c>
      <c r="Q787" s="215" cm="1">
        <f t="array" ref="Q787">IF(P787="-",0,P787/(1+'General inputs'!$H$32)^IFERROR(INDEX('MP Calculations'!$C$40:$C$130,MATCH(F787,'MP Calculations'!$D$40:$D$130,0),0),-1))</f>
        <v>437.63722400849298</v>
      </c>
    </row>
    <row r="788" spans="3:17">
      <c r="C788" s="159"/>
      <c r="D788" s="165" t="s">
        <v>278</v>
      </c>
      <c r="E788" s="161">
        <v>38930</v>
      </c>
      <c r="F788" s="172" t="str">
        <f t="shared" si="36"/>
        <v>2006-07</v>
      </c>
      <c r="G788" s="68"/>
      <c r="H788" s="167" t="s">
        <v>279</v>
      </c>
      <c r="I788" s="173">
        <v>150735.53351548137</v>
      </c>
      <c r="J788" s="168">
        <f>IFERROR(MIN('MP Calculations'!$E$30/I788,1),"-")</f>
        <v>0.24630200300931615</v>
      </c>
      <c r="K788" s="12"/>
      <c r="L788" s="159">
        <v>11.704179999999999</v>
      </c>
      <c r="M788" s="159" t="s">
        <v>280</v>
      </c>
      <c r="N788" s="159">
        <v>350</v>
      </c>
      <c r="O788" s="185">
        <f t="shared" si="37"/>
        <v>4096.4629999999997</v>
      </c>
      <c r="P788" s="215">
        <f t="shared" si="38"/>
        <v>1008.9670421535523</v>
      </c>
      <c r="Q788" s="215" cm="1">
        <f t="array" ref="Q788">IF(P788="-",0,P788/(1+'General inputs'!$H$32)^IFERROR(INDEX('MP Calculations'!$C$40:$C$130,MATCH(F788,'MP Calculations'!$D$40:$D$130,0),0),-1))</f>
        <v>1948.7695438688347</v>
      </c>
    </row>
    <row r="789" spans="3:17">
      <c r="C789" s="159"/>
      <c r="D789" s="165" t="s">
        <v>278</v>
      </c>
      <c r="E789" s="161">
        <v>38930</v>
      </c>
      <c r="F789" s="172" t="str">
        <f t="shared" si="36"/>
        <v>2006-07</v>
      </c>
      <c r="G789" s="68"/>
      <c r="H789" s="167" t="s">
        <v>279</v>
      </c>
      <c r="I789" s="173">
        <v>150735.53351548137</v>
      </c>
      <c r="J789" s="168">
        <f>IFERROR(MIN('MP Calculations'!$E$30/I789,1),"-")</f>
        <v>0.24630200300931615</v>
      </c>
      <c r="K789" s="12"/>
      <c r="L789" s="159">
        <v>39.754322000000002</v>
      </c>
      <c r="M789" s="159" t="s">
        <v>280</v>
      </c>
      <c r="N789" s="159">
        <v>350</v>
      </c>
      <c r="O789" s="185">
        <f t="shared" si="37"/>
        <v>13914.012700000001</v>
      </c>
      <c r="P789" s="215">
        <f t="shared" si="38"/>
        <v>3427.0491979070634</v>
      </c>
      <c r="Q789" s="215" cm="1">
        <f t="array" ref="Q789">IF(P789="-",0,P789/(1+'General inputs'!$H$32)^IFERROR(INDEX('MP Calculations'!$C$40:$C$130,MATCH(F789,'MP Calculations'!$D$40:$D$130,0),0),-1))</f>
        <v>6619.1746838099543</v>
      </c>
    </row>
    <row r="790" spans="3:17">
      <c r="C790" s="159"/>
      <c r="D790" s="165" t="s">
        <v>278</v>
      </c>
      <c r="E790" s="161">
        <v>38930</v>
      </c>
      <c r="F790" s="172" t="str">
        <f t="shared" ref="F790:F853" si="39">IF(E790="","-",IF(OR(E790&lt;$E$15,E790&gt;$E$16),"ERROR - date outside of range",IF(MONTH(E790)&gt;=7,YEAR(E790)&amp;"-"&amp;IF(YEAR(E790)=1999,"00",IF(AND(YEAR(E790)&gt;=2000,YEAR(E790)&lt;2009),"0","")&amp;RIGHT(YEAR(E790),2)+1),RIGHT(YEAR(E790),4)-1&amp;"-"&amp;RIGHT(YEAR(E790),2))))</f>
        <v>2006-07</v>
      </c>
      <c r="G790" s="68"/>
      <c r="H790" s="167" t="s">
        <v>279</v>
      </c>
      <c r="I790" s="173">
        <v>150735.53351548137</v>
      </c>
      <c r="J790" s="168">
        <f>IFERROR(MIN('MP Calculations'!$E$30/I790,1),"-")</f>
        <v>0.24630200300931615</v>
      </c>
      <c r="K790" s="12"/>
      <c r="L790" s="159">
        <v>7.7994539999999999</v>
      </c>
      <c r="M790" s="159" t="s">
        <v>280</v>
      </c>
      <c r="N790" s="159">
        <v>350</v>
      </c>
      <c r="O790" s="185">
        <f t="shared" ref="O790:O853" si="40">IF(N790="","-",L790*N790)</f>
        <v>2729.8089</v>
      </c>
      <c r="P790" s="215">
        <f t="shared" ref="P790:P853" si="41">IF(O790="-","-",IF(OR(E790&lt;$E$15,E790&gt;$E$16),0,O790*J790))</f>
        <v>672.35739990265802</v>
      </c>
      <c r="Q790" s="215" cm="1">
        <f t="array" ref="Q790">IF(P790="-",0,P790/(1+'General inputs'!$H$32)^IFERROR(INDEX('MP Calculations'!$C$40:$C$130,MATCH(F790,'MP Calculations'!$D$40:$D$130,0),0),-1))</f>
        <v>1298.6248002000959</v>
      </c>
    </row>
    <row r="791" spans="3:17">
      <c r="C791" s="159"/>
      <c r="D791" s="165" t="s">
        <v>278</v>
      </c>
      <c r="E791" s="161">
        <v>38930</v>
      </c>
      <c r="F791" s="172" t="str">
        <f t="shared" si="39"/>
        <v>2006-07</v>
      </c>
      <c r="G791" s="68"/>
      <c r="H791" s="167" t="s">
        <v>279</v>
      </c>
      <c r="I791" s="173">
        <v>150735.53351548137</v>
      </c>
      <c r="J791" s="168">
        <f>IFERROR(MIN('MP Calculations'!$E$30/I791,1),"-")</f>
        <v>0.24630200300931615</v>
      </c>
      <c r="K791" s="12"/>
      <c r="L791" s="159">
        <v>4.8481310000000004</v>
      </c>
      <c r="M791" s="159" t="s">
        <v>280</v>
      </c>
      <c r="N791" s="159">
        <v>350</v>
      </c>
      <c r="O791" s="185">
        <f t="shared" si="40"/>
        <v>1696.8458500000002</v>
      </c>
      <c r="P791" s="215">
        <f t="shared" si="41"/>
        <v>417.93653165304568</v>
      </c>
      <c r="Q791" s="215" cm="1">
        <f t="array" ref="Q791">IF(P791="-",0,P791/(1+'General inputs'!$H$32)^IFERROR(INDEX('MP Calculations'!$C$40:$C$130,MATCH(F791,'MP Calculations'!$D$40:$D$130,0),0),-1))</f>
        <v>807.22357631943112</v>
      </c>
    </row>
    <row r="792" spans="3:17">
      <c r="C792" s="159"/>
      <c r="D792" s="165" t="s">
        <v>278</v>
      </c>
      <c r="E792" s="161">
        <v>38930</v>
      </c>
      <c r="F792" s="172" t="str">
        <f t="shared" si="39"/>
        <v>2006-07</v>
      </c>
      <c r="G792" s="68"/>
      <c r="H792" s="167" t="s">
        <v>279</v>
      </c>
      <c r="I792" s="173">
        <v>150735.53351548137</v>
      </c>
      <c r="J792" s="168">
        <f>IFERROR(MIN('MP Calculations'!$E$30/I792,1),"-")</f>
        <v>0.24630200300931615</v>
      </c>
      <c r="K792" s="12"/>
      <c r="L792" s="159">
        <v>7.4267609999999999</v>
      </c>
      <c r="M792" s="159" t="s">
        <v>280</v>
      </c>
      <c r="N792" s="159">
        <v>350</v>
      </c>
      <c r="O792" s="185">
        <f t="shared" si="40"/>
        <v>2599.3663499999998</v>
      </c>
      <c r="P792" s="215">
        <f t="shared" si="41"/>
        <v>640.22913856001503</v>
      </c>
      <c r="Q792" s="215" cm="1">
        <f t="array" ref="Q792">IF(P792="-",0,P792/(1+'General inputs'!$H$32)^IFERROR(INDEX('MP Calculations'!$C$40:$C$130,MATCH(F792,'MP Calculations'!$D$40:$D$130,0),0),-1))</f>
        <v>1236.5706650438433</v>
      </c>
    </row>
    <row r="793" spans="3:17">
      <c r="C793" s="159"/>
      <c r="D793" s="165" t="s">
        <v>278</v>
      </c>
      <c r="E793" s="161">
        <v>38930</v>
      </c>
      <c r="F793" s="172" t="str">
        <f t="shared" si="39"/>
        <v>2006-07</v>
      </c>
      <c r="G793" s="68"/>
      <c r="H793" s="167" t="s">
        <v>279</v>
      </c>
      <c r="I793" s="173">
        <v>150735.53351548137</v>
      </c>
      <c r="J793" s="168">
        <f>IFERROR(MIN('MP Calculations'!$E$30/I793,1),"-")</f>
        <v>0.24630200300931615</v>
      </c>
      <c r="K793" s="12"/>
      <c r="L793" s="159">
        <v>2.0029140000000001</v>
      </c>
      <c r="M793" s="159" t="s">
        <v>280</v>
      </c>
      <c r="N793" s="159">
        <v>350</v>
      </c>
      <c r="O793" s="185">
        <f t="shared" si="40"/>
        <v>701.01990000000001</v>
      </c>
      <c r="P793" s="215">
        <f t="shared" si="41"/>
        <v>172.6626055193905</v>
      </c>
      <c r="Q793" s="215" cm="1">
        <f t="array" ref="Q793">IF(P793="-",0,P793/(1+'General inputs'!$H$32)^IFERROR(INDEX('MP Calculations'!$C$40:$C$130,MATCH(F793,'MP Calculations'!$D$40:$D$130,0),0),-1))</f>
        <v>333.48921515121123</v>
      </c>
    </row>
    <row r="794" spans="3:17">
      <c r="C794" s="159"/>
      <c r="D794" s="165" t="s">
        <v>278</v>
      </c>
      <c r="E794" s="161">
        <v>38930</v>
      </c>
      <c r="F794" s="172" t="str">
        <f t="shared" si="39"/>
        <v>2006-07</v>
      </c>
      <c r="G794" s="68"/>
      <c r="H794" s="167" t="s">
        <v>279</v>
      </c>
      <c r="I794" s="173">
        <v>150735.53351548137</v>
      </c>
      <c r="J794" s="168">
        <f>IFERROR(MIN('MP Calculations'!$E$30/I794,1),"-")</f>
        <v>0.24630200300931615</v>
      </c>
      <c r="K794" s="12"/>
      <c r="L794" s="159">
        <v>3.4036</v>
      </c>
      <c r="M794" s="159" t="s">
        <v>280</v>
      </c>
      <c r="N794" s="159">
        <v>350</v>
      </c>
      <c r="O794" s="185">
        <f t="shared" si="40"/>
        <v>1191.26</v>
      </c>
      <c r="P794" s="215">
        <f t="shared" si="41"/>
        <v>293.40972410487797</v>
      </c>
      <c r="Q794" s="215" cm="1">
        <f t="array" ref="Q794">IF(P794="-",0,P794/(1+'General inputs'!$H$32)^IFERROR(INDEX('MP Calculations'!$C$40:$C$130,MATCH(F794,'MP Calculations'!$D$40:$D$130,0),0),-1))</f>
        <v>566.706255330315</v>
      </c>
    </row>
    <row r="795" spans="3:17">
      <c r="C795" s="159"/>
      <c r="D795" s="165" t="s">
        <v>278</v>
      </c>
      <c r="E795" s="161">
        <v>38930</v>
      </c>
      <c r="F795" s="172" t="str">
        <f t="shared" si="39"/>
        <v>2006-07</v>
      </c>
      <c r="G795" s="68"/>
      <c r="H795" s="167" t="s">
        <v>279</v>
      </c>
      <c r="I795" s="173">
        <v>150735.53351548137</v>
      </c>
      <c r="J795" s="168">
        <f>IFERROR(MIN('MP Calculations'!$E$30/I795,1),"-")</f>
        <v>0.24630200300931615</v>
      </c>
      <c r="K795" s="12"/>
      <c r="L795" s="159">
        <v>22.526608</v>
      </c>
      <c r="M795" s="159" t="s">
        <v>280</v>
      </c>
      <c r="N795" s="159">
        <v>350</v>
      </c>
      <c r="O795" s="185">
        <f t="shared" si="40"/>
        <v>7884.3127999999997</v>
      </c>
      <c r="P795" s="215">
        <f t="shared" si="41"/>
        <v>1941.9220349919897</v>
      </c>
      <c r="Q795" s="215" cm="1">
        <f t="array" ref="Q795">IF(P795="-",0,P795/(1+'General inputs'!$H$32)^IFERROR(INDEX('MP Calculations'!$C$40:$C$130,MATCH(F795,'MP Calculations'!$D$40:$D$130,0),0),-1))</f>
        <v>3750.7256037648121</v>
      </c>
    </row>
    <row r="796" spans="3:17">
      <c r="C796" s="159"/>
      <c r="D796" s="165" t="s">
        <v>278</v>
      </c>
      <c r="E796" s="161">
        <v>38930</v>
      </c>
      <c r="F796" s="172" t="str">
        <f t="shared" si="39"/>
        <v>2006-07</v>
      </c>
      <c r="G796" s="68"/>
      <c r="H796" s="167" t="s">
        <v>279</v>
      </c>
      <c r="I796" s="173">
        <v>150735.53351548137</v>
      </c>
      <c r="J796" s="168">
        <f>IFERROR(MIN('MP Calculations'!$E$30/I796,1),"-")</f>
        <v>0.24630200300931615</v>
      </c>
      <c r="K796" s="12"/>
      <c r="L796" s="159">
        <v>74.237702999999996</v>
      </c>
      <c r="M796" s="159" t="s">
        <v>280</v>
      </c>
      <c r="N796" s="159">
        <v>350</v>
      </c>
      <c r="O796" s="185">
        <f t="shared" si="40"/>
        <v>25983.196049999999</v>
      </c>
      <c r="P796" s="215">
        <f t="shared" si="41"/>
        <v>6399.7132316987509</v>
      </c>
      <c r="Q796" s="215" cm="1">
        <f t="array" ref="Q796">IF(P796="-",0,P796/(1+'General inputs'!$H$32)^IFERROR(INDEX('MP Calculations'!$C$40:$C$130,MATCH(F796,'MP Calculations'!$D$40:$D$130,0),0),-1))</f>
        <v>12360.727074701517</v>
      </c>
    </row>
    <row r="797" spans="3:17">
      <c r="C797" s="159"/>
      <c r="D797" s="165" t="s">
        <v>278</v>
      </c>
      <c r="E797" s="161">
        <v>38930</v>
      </c>
      <c r="F797" s="172" t="str">
        <f t="shared" si="39"/>
        <v>2006-07</v>
      </c>
      <c r="G797" s="68"/>
      <c r="H797" s="167" t="s">
        <v>279</v>
      </c>
      <c r="I797" s="173">
        <v>150735.53351548137</v>
      </c>
      <c r="J797" s="168">
        <f>IFERROR(MIN('MP Calculations'!$E$30/I797,1),"-")</f>
        <v>0.24630200300931615</v>
      </c>
      <c r="K797" s="12"/>
      <c r="L797" s="159">
        <v>18.763034999999999</v>
      </c>
      <c r="M797" s="159" t="s">
        <v>280</v>
      </c>
      <c r="N797" s="159">
        <v>350</v>
      </c>
      <c r="O797" s="185">
        <f t="shared" si="40"/>
        <v>6567.0622499999999</v>
      </c>
      <c r="P797" s="215">
        <f t="shared" si="41"/>
        <v>1617.4805860618665</v>
      </c>
      <c r="Q797" s="215" cm="1">
        <f t="array" ref="Q797">IF(P797="-",0,P797/(1+'General inputs'!$H$32)^IFERROR(INDEX('MP Calculations'!$C$40:$C$130,MATCH(F797,'MP Calculations'!$D$40:$D$130,0),0),-1))</f>
        <v>3124.0831188981188</v>
      </c>
    </row>
    <row r="798" spans="3:17">
      <c r="C798" s="159"/>
      <c r="D798" s="165" t="s">
        <v>278</v>
      </c>
      <c r="E798" s="161">
        <v>38930</v>
      </c>
      <c r="F798" s="172" t="str">
        <f t="shared" si="39"/>
        <v>2006-07</v>
      </c>
      <c r="G798" s="68"/>
      <c r="H798" s="167" t="s">
        <v>279</v>
      </c>
      <c r="I798" s="173">
        <v>150735.53351548137</v>
      </c>
      <c r="J798" s="168">
        <f>IFERROR(MIN('MP Calculations'!$E$30/I798,1),"-")</f>
        <v>0.24630200300931615</v>
      </c>
      <c r="K798" s="12"/>
      <c r="L798" s="159">
        <v>3.3002950000000002</v>
      </c>
      <c r="M798" s="159" t="s">
        <v>280</v>
      </c>
      <c r="N798" s="159">
        <v>350</v>
      </c>
      <c r="O798" s="185">
        <f t="shared" si="40"/>
        <v>1155.1032500000001</v>
      </c>
      <c r="P798" s="215">
        <f t="shared" si="41"/>
        <v>284.50424415757089</v>
      </c>
      <c r="Q798" s="215" cm="1">
        <f t="array" ref="Q798">IF(P798="-",0,P798/(1+'General inputs'!$H$32)^IFERROR(INDEX('MP Calculations'!$C$40:$C$130,MATCH(F798,'MP Calculations'!$D$40:$D$130,0),0),-1))</f>
        <v>549.50576475947878</v>
      </c>
    </row>
    <row r="799" spans="3:17">
      <c r="C799" s="159"/>
      <c r="D799" s="165" t="s">
        <v>278</v>
      </c>
      <c r="E799" s="161">
        <v>38952</v>
      </c>
      <c r="F799" s="172" t="str">
        <f t="shared" si="39"/>
        <v>2006-07</v>
      </c>
      <c r="G799" s="68"/>
      <c r="H799" s="167" t="s">
        <v>279</v>
      </c>
      <c r="I799" s="173">
        <v>150735.53351548137</v>
      </c>
      <c r="J799" s="168">
        <f>IFERROR(MIN('MP Calculations'!$E$30/I799,1),"-")</f>
        <v>0.24630200300931615</v>
      </c>
      <c r="K799" s="12"/>
      <c r="L799" s="159">
        <v>9.4405280000000005</v>
      </c>
      <c r="M799" s="159" t="s">
        <v>280</v>
      </c>
      <c r="N799" s="159">
        <v>350</v>
      </c>
      <c r="O799" s="185">
        <f t="shared" si="40"/>
        <v>3304.1848</v>
      </c>
      <c r="P799" s="215">
        <f t="shared" si="41"/>
        <v>813.82733455293669</v>
      </c>
      <c r="Q799" s="215" cm="1">
        <f t="array" ref="Q799">IF(P799="-",0,P799/(1+'General inputs'!$H$32)^IFERROR(INDEX('MP Calculations'!$C$40:$C$130,MATCH(F799,'MP Calculations'!$D$40:$D$130,0),0),-1))</f>
        <v>1571.866926554527</v>
      </c>
    </row>
    <row r="800" spans="3:17">
      <c r="C800" s="159"/>
      <c r="D800" s="165" t="s">
        <v>278</v>
      </c>
      <c r="E800" s="161">
        <v>38952</v>
      </c>
      <c r="F800" s="172" t="str">
        <f t="shared" si="39"/>
        <v>2006-07</v>
      </c>
      <c r="G800" s="68"/>
      <c r="H800" s="167" t="s">
        <v>279</v>
      </c>
      <c r="I800" s="173">
        <v>150735.53351548137</v>
      </c>
      <c r="J800" s="168">
        <f>IFERROR(MIN('MP Calculations'!$E$30/I800,1),"-")</f>
        <v>0.24630200300931615</v>
      </c>
      <c r="K800" s="12"/>
      <c r="L800" s="159">
        <v>7.5207569999999997</v>
      </c>
      <c r="M800" s="159" t="s">
        <v>280</v>
      </c>
      <c r="N800" s="159">
        <v>350</v>
      </c>
      <c r="O800" s="185">
        <f t="shared" si="40"/>
        <v>2632.2649499999998</v>
      </c>
      <c r="P800" s="215">
        <f t="shared" si="41"/>
        <v>648.33212963621736</v>
      </c>
      <c r="Q800" s="215" cm="1">
        <f t="array" ref="Q800">IF(P800="-",0,P800/(1+'General inputs'!$H$32)^IFERROR(INDEX('MP Calculations'!$C$40:$C$130,MATCH(F800,'MP Calculations'!$D$40:$D$130,0),0),-1))</f>
        <v>1252.2211883650409</v>
      </c>
    </row>
    <row r="801" spans="3:17">
      <c r="C801" s="159"/>
      <c r="D801" s="165" t="s">
        <v>278</v>
      </c>
      <c r="E801" s="161">
        <v>38952</v>
      </c>
      <c r="F801" s="172" t="str">
        <f t="shared" si="39"/>
        <v>2006-07</v>
      </c>
      <c r="G801" s="68"/>
      <c r="H801" s="167" t="s">
        <v>279</v>
      </c>
      <c r="I801" s="173">
        <v>150735.53351548137</v>
      </c>
      <c r="J801" s="168">
        <f>IFERROR(MIN('MP Calculations'!$E$30/I801,1),"-")</f>
        <v>0.24630200300931615</v>
      </c>
      <c r="K801" s="12"/>
      <c r="L801" s="159">
        <v>1.2604040000000001</v>
      </c>
      <c r="M801" s="159" t="s">
        <v>280</v>
      </c>
      <c r="N801" s="159">
        <v>350</v>
      </c>
      <c r="O801" s="185">
        <f t="shared" si="40"/>
        <v>441.14140000000003</v>
      </c>
      <c r="P801" s="215">
        <f t="shared" si="41"/>
        <v>108.65401043033395</v>
      </c>
      <c r="Q801" s="215" cm="1">
        <f t="array" ref="Q801">IF(P801="-",0,P801/(1+'General inputs'!$H$32)^IFERROR(INDEX('MP Calculations'!$C$40:$C$130,MATCH(F801,'MP Calculations'!$D$40:$D$130,0),0),-1))</f>
        <v>209.85980463137574</v>
      </c>
    </row>
    <row r="802" spans="3:17">
      <c r="C802" s="159"/>
      <c r="D802" s="165" t="s">
        <v>278</v>
      </c>
      <c r="E802" s="161">
        <v>38952</v>
      </c>
      <c r="F802" s="172" t="str">
        <f t="shared" si="39"/>
        <v>2006-07</v>
      </c>
      <c r="G802" s="68"/>
      <c r="H802" s="167" t="s">
        <v>279</v>
      </c>
      <c r="I802" s="173">
        <v>150735.53351548137</v>
      </c>
      <c r="J802" s="168">
        <f>IFERROR(MIN('MP Calculations'!$E$30/I802,1),"-")</f>
        <v>0.24630200300931615</v>
      </c>
      <c r="K802" s="12"/>
      <c r="L802" s="159">
        <v>83.769828000000004</v>
      </c>
      <c r="M802" s="159" t="s">
        <v>280</v>
      </c>
      <c r="N802" s="159">
        <v>350</v>
      </c>
      <c r="O802" s="185">
        <f t="shared" si="40"/>
        <v>29319.4398</v>
      </c>
      <c r="P802" s="215">
        <f t="shared" si="41"/>
        <v>7221.4367498510637</v>
      </c>
      <c r="Q802" s="215" cm="1">
        <f t="array" ref="Q802">IF(P802="-",0,P802/(1+'General inputs'!$H$32)^IFERROR(INDEX('MP Calculations'!$C$40:$C$130,MATCH(F802,'MP Calculations'!$D$40:$D$130,0),0),-1))</f>
        <v>13947.845086245319</v>
      </c>
    </row>
    <row r="803" spans="3:17">
      <c r="C803" s="159"/>
      <c r="D803" s="165" t="s">
        <v>278</v>
      </c>
      <c r="E803" s="161">
        <v>38952</v>
      </c>
      <c r="F803" s="172" t="str">
        <f t="shared" si="39"/>
        <v>2006-07</v>
      </c>
      <c r="G803" s="68"/>
      <c r="H803" s="167" t="s">
        <v>279</v>
      </c>
      <c r="I803" s="173">
        <v>150735.53351548137</v>
      </c>
      <c r="J803" s="168">
        <f>IFERROR(MIN('MP Calculations'!$E$30/I803,1),"-")</f>
        <v>0.24630200300931615</v>
      </c>
      <c r="K803" s="12"/>
      <c r="L803" s="159">
        <v>2.182188</v>
      </c>
      <c r="M803" s="159" t="s">
        <v>280</v>
      </c>
      <c r="N803" s="159">
        <v>350</v>
      </c>
      <c r="O803" s="185">
        <f t="shared" si="40"/>
        <v>763.76580000000001</v>
      </c>
      <c r="P803" s="215">
        <f t="shared" si="41"/>
        <v>188.11704637001276</v>
      </c>
      <c r="Q803" s="215" cm="1">
        <f t="array" ref="Q803">IF(P803="-",0,P803/(1+'General inputs'!$H$32)^IFERROR(INDEX('MP Calculations'!$C$40:$C$130,MATCH(F803,'MP Calculations'!$D$40:$D$130,0),0),-1))</f>
        <v>363.33869723432525</v>
      </c>
    </row>
    <row r="804" spans="3:17">
      <c r="C804" s="159"/>
      <c r="D804" s="165" t="s">
        <v>278</v>
      </c>
      <c r="E804" s="161">
        <v>38952</v>
      </c>
      <c r="F804" s="172" t="str">
        <f t="shared" si="39"/>
        <v>2006-07</v>
      </c>
      <c r="G804" s="68"/>
      <c r="H804" s="167" t="s">
        <v>279</v>
      </c>
      <c r="I804" s="173">
        <v>150735.53351548137</v>
      </c>
      <c r="J804" s="168">
        <f>IFERROR(MIN('MP Calculations'!$E$30/I804,1),"-")</f>
        <v>0.24630200300931615</v>
      </c>
      <c r="K804" s="12"/>
      <c r="L804" s="159">
        <v>1.59229</v>
      </c>
      <c r="M804" s="159" t="s">
        <v>280</v>
      </c>
      <c r="N804" s="159">
        <v>350</v>
      </c>
      <c r="O804" s="185">
        <f t="shared" si="40"/>
        <v>557.30150000000003</v>
      </c>
      <c r="P804" s="215">
        <f t="shared" si="41"/>
        <v>137.26447573009642</v>
      </c>
      <c r="Q804" s="215" cm="1">
        <f t="array" ref="Q804">IF(P804="-",0,P804/(1+'General inputs'!$H$32)^IFERROR(INDEX('MP Calculations'!$C$40:$C$130,MATCH(F804,'MP Calculations'!$D$40:$D$130,0),0),-1))</f>
        <v>265.11949209657638</v>
      </c>
    </row>
    <row r="805" spans="3:17">
      <c r="C805" s="159"/>
      <c r="D805" s="165" t="s">
        <v>278</v>
      </c>
      <c r="E805" s="161">
        <v>38952</v>
      </c>
      <c r="F805" s="172" t="str">
        <f t="shared" si="39"/>
        <v>2006-07</v>
      </c>
      <c r="G805" s="68"/>
      <c r="H805" s="167" t="s">
        <v>279</v>
      </c>
      <c r="I805" s="173">
        <v>150735.53351548137</v>
      </c>
      <c r="J805" s="168">
        <f>IFERROR(MIN('MP Calculations'!$E$30/I805,1),"-")</f>
        <v>0.24630200300931615</v>
      </c>
      <c r="K805" s="12"/>
      <c r="L805" s="159">
        <v>35.200021</v>
      </c>
      <c r="M805" s="159" t="s">
        <v>280</v>
      </c>
      <c r="N805" s="159">
        <v>350</v>
      </c>
      <c r="O805" s="185">
        <f t="shared" si="40"/>
        <v>12320.00735</v>
      </c>
      <c r="P805" s="215">
        <f t="shared" si="41"/>
        <v>3034.4424873944972</v>
      </c>
      <c r="Q805" s="215" cm="1">
        <f t="array" ref="Q805">IF(P805="-",0,P805/(1+'General inputs'!$H$32)^IFERROR(INDEX('MP Calculations'!$C$40:$C$130,MATCH(F805,'MP Calculations'!$D$40:$D$130,0),0),-1))</f>
        <v>5860.8743943055733</v>
      </c>
    </row>
    <row r="806" spans="3:17">
      <c r="C806" s="159"/>
      <c r="D806" s="165" t="s">
        <v>278</v>
      </c>
      <c r="E806" s="161">
        <v>38952</v>
      </c>
      <c r="F806" s="172" t="str">
        <f t="shared" si="39"/>
        <v>2006-07</v>
      </c>
      <c r="G806" s="68"/>
      <c r="H806" s="167" t="s">
        <v>279</v>
      </c>
      <c r="I806" s="173">
        <v>150735.53351548137</v>
      </c>
      <c r="J806" s="168">
        <f>IFERROR(MIN('MP Calculations'!$E$30/I806,1),"-")</f>
        <v>0.24630200300931615</v>
      </c>
      <c r="K806" s="12"/>
      <c r="L806" s="159">
        <v>33.988864</v>
      </c>
      <c r="M806" s="159" t="s">
        <v>280</v>
      </c>
      <c r="N806" s="159">
        <v>350</v>
      </c>
      <c r="O806" s="185">
        <f t="shared" si="40"/>
        <v>11896.1024</v>
      </c>
      <c r="P806" s="215">
        <f t="shared" si="41"/>
        <v>2930.0338491239331</v>
      </c>
      <c r="Q806" s="215" cm="1">
        <f t="array" ref="Q806">IF(P806="-",0,P806/(1+'General inputs'!$H$32)^IFERROR(INDEX('MP Calculations'!$C$40:$C$130,MATCH(F806,'MP Calculations'!$D$40:$D$130,0),0),-1))</f>
        <v>5659.2143143645999</v>
      </c>
    </row>
    <row r="807" spans="3:17">
      <c r="C807" s="159"/>
      <c r="D807" s="165" t="s">
        <v>278</v>
      </c>
      <c r="E807" s="161">
        <v>38952</v>
      </c>
      <c r="F807" s="172" t="str">
        <f t="shared" si="39"/>
        <v>2006-07</v>
      </c>
      <c r="G807" s="68"/>
      <c r="H807" s="167" t="s">
        <v>279</v>
      </c>
      <c r="I807" s="173">
        <v>150735.53351548137</v>
      </c>
      <c r="J807" s="168">
        <f>IFERROR(MIN('MP Calculations'!$E$30/I807,1),"-")</f>
        <v>0.24630200300931615</v>
      </c>
      <c r="K807" s="12"/>
      <c r="L807" s="159">
        <v>0.50017699999999998</v>
      </c>
      <c r="M807" s="159" t="s">
        <v>280</v>
      </c>
      <c r="N807" s="159">
        <v>350</v>
      </c>
      <c r="O807" s="185">
        <f t="shared" si="40"/>
        <v>175.06195</v>
      </c>
      <c r="P807" s="215">
        <f t="shared" si="41"/>
        <v>43.118108935716755</v>
      </c>
      <c r="Q807" s="215" cm="1">
        <f t="array" ref="Q807">IF(P807="-",0,P807/(1+'General inputs'!$H$32)^IFERROR(INDEX('MP Calculations'!$C$40:$C$130,MATCH(F807,'MP Calculations'!$D$40:$D$130,0),0),-1))</f>
        <v>83.280477927004043</v>
      </c>
    </row>
    <row r="808" spans="3:17">
      <c r="C808" s="159"/>
      <c r="D808" s="165" t="s">
        <v>278</v>
      </c>
      <c r="E808" s="161">
        <v>38952</v>
      </c>
      <c r="F808" s="172" t="str">
        <f t="shared" si="39"/>
        <v>2006-07</v>
      </c>
      <c r="G808" s="68"/>
      <c r="H808" s="167" t="s">
        <v>279</v>
      </c>
      <c r="I808" s="173">
        <v>150735.53351548137</v>
      </c>
      <c r="J808" s="168">
        <f>IFERROR(MIN('MP Calculations'!$E$30/I808,1),"-")</f>
        <v>0.24630200300931615</v>
      </c>
      <c r="K808" s="12"/>
      <c r="L808" s="159">
        <v>95.936327000000006</v>
      </c>
      <c r="M808" s="159" t="s">
        <v>280</v>
      </c>
      <c r="N808" s="159">
        <v>350</v>
      </c>
      <c r="O808" s="185">
        <f t="shared" si="40"/>
        <v>33577.714449999999</v>
      </c>
      <c r="P808" s="215">
        <f t="shared" si="41"/>
        <v>8270.258325509858</v>
      </c>
      <c r="Q808" s="215" cm="1">
        <f t="array" ref="Q808">IF(P808="-",0,P808/(1+'General inputs'!$H$32)^IFERROR(INDEX('MP Calculations'!$C$40:$C$130,MATCH(F808,'MP Calculations'!$D$40:$D$130,0),0),-1))</f>
        <v>15973.591674789808</v>
      </c>
    </row>
    <row r="809" spans="3:17">
      <c r="C809" s="159"/>
      <c r="D809" s="165" t="s">
        <v>278</v>
      </c>
      <c r="E809" s="161">
        <v>38953</v>
      </c>
      <c r="F809" s="172" t="str">
        <f t="shared" si="39"/>
        <v>2006-07</v>
      </c>
      <c r="G809" s="68"/>
      <c r="H809" s="167" t="s">
        <v>279</v>
      </c>
      <c r="I809" s="173">
        <v>150735.53351548137</v>
      </c>
      <c r="J809" s="168">
        <f>IFERROR(MIN('MP Calculations'!$E$30/I809,1),"-")</f>
        <v>0.24630200300931615</v>
      </c>
      <c r="K809" s="12"/>
      <c r="L809" s="159">
        <v>73.934566000000004</v>
      </c>
      <c r="M809" s="159" t="s">
        <v>280</v>
      </c>
      <c r="N809" s="159">
        <v>350</v>
      </c>
      <c r="O809" s="185">
        <f t="shared" si="40"/>
        <v>25877.098100000003</v>
      </c>
      <c r="P809" s="215">
        <f t="shared" si="41"/>
        <v>6373.5810940985702</v>
      </c>
      <c r="Q809" s="215" cm="1">
        <f t="array" ref="Q809">IF(P809="-",0,P809/(1+'General inputs'!$H$32)^IFERROR(INDEX('MP Calculations'!$C$40:$C$130,MATCH(F809,'MP Calculations'!$D$40:$D$130,0),0),-1))</f>
        <v>12310.254153640861</v>
      </c>
    </row>
    <row r="810" spans="3:17">
      <c r="C810" s="159"/>
      <c r="D810" s="165" t="s">
        <v>278</v>
      </c>
      <c r="E810" s="161">
        <v>38953</v>
      </c>
      <c r="F810" s="172" t="str">
        <f t="shared" si="39"/>
        <v>2006-07</v>
      </c>
      <c r="G810" s="68"/>
      <c r="H810" s="167" t="s">
        <v>279</v>
      </c>
      <c r="I810" s="173">
        <v>150735.53351548137</v>
      </c>
      <c r="J810" s="168">
        <f>IFERROR(MIN('MP Calculations'!$E$30/I810,1),"-")</f>
        <v>0.24630200300931615</v>
      </c>
      <c r="K810" s="12"/>
      <c r="L810" s="159">
        <v>72.022537</v>
      </c>
      <c r="M810" s="159" t="s">
        <v>280</v>
      </c>
      <c r="N810" s="159">
        <v>350</v>
      </c>
      <c r="O810" s="185">
        <f t="shared" si="40"/>
        <v>25207.88795</v>
      </c>
      <c r="P810" s="215">
        <f t="shared" si="41"/>
        <v>6208.7532937194046</v>
      </c>
      <c r="Q810" s="215" cm="1">
        <f t="array" ref="Q810">IF(P810="-",0,P810/(1+'General inputs'!$H$32)^IFERROR(INDEX('MP Calculations'!$C$40:$C$130,MATCH(F810,'MP Calculations'!$D$40:$D$130,0),0),-1))</f>
        <v>11991.897474044852</v>
      </c>
    </row>
    <row r="811" spans="3:17">
      <c r="C811" s="159"/>
      <c r="D811" s="165" t="s">
        <v>278</v>
      </c>
      <c r="E811" s="161">
        <v>39000</v>
      </c>
      <c r="F811" s="172" t="str">
        <f t="shared" si="39"/>
        <v>2006-07</v>
      </c>
      <c r="G811" s="68"/>
      <c r="H811" s="167" t="s">
        <v>279</v>
      </c>
      <c r="I811" s="173">
        <v>150735.53351548137</v>
      </c>
      <c r="J811" s="168">
        <f>IFERROR(MIN('MP Calculations'!$E$30/I811,1),"-")</f>
        <v>0.24630200300931615</v>
      </c>
      <c r="K811" s="12"/>
      <c r="L811" s="159">
        <v>0.69993300000000003</v>
      </c>
      <c r="M811" s="159" t="s">
        <v>280</v>
      </c>
      <c r="N811" s="159">
        <v>350</v>
      </c>
      <c r="O811" s="185">
        <f t="shared" si="40"/>
        <v>244.97655</v>
      </c>
      <c r="P811" s="215">
        <f t="shared" si="41"/>
        <v>60.338214955311891</v>
      </c>
      <c r="Q811" s="215" cm="1">
        <f t="array" ref="Q811">IF(P811="-",0,P811/(1+'General inputs'!$H$32)^IFERROR(INDEX('MP Calculations'!$C$40:$C$130,MATCH(F811,'MP Calculations'!$D$40:$D$130,0),0),-1))</f>
        <v>116.54025426375408</v>
      </c>
    </row>
    <row r="812" spans="3:17">
      <c r="C812" s="159"/>
      <c r="D812" s="165" t="s">
        <v>278</v>
      </c>
      <c r="E812" s="161">
        <v>39000</v>
      </c>
      <c r="F812" s="172" t="str">
        <f t="shared" si="39"/>
        <v>2006-07</v>
      </c>
      <c r="G812" s="68"/>
      <c r="H812" s="167" t="s">
        <v>279</v>
      </c>
      <c r="I812" s="173">
        <v>150735.53351548137</v>
      </c>
      <c r="J812" s="168">
        <f>IFERROR(MIN('MP Calculations'!$E$30/I812,1),"-")</f>
        <v>0.24630200300931615</v>
      </c>
      <c r="K812" s="12"/>
      <c r="L812" s="159">
        <v>47.946787</v>
      </c>
      <c r="M812" s="159" t="s">
        <v>280</v>
      </c>
      <c r="N812" s="159">
        <v>350</v>
      </c>
      <c r="O812" s="185">
        <f t="shared" si="40"/>
        <v>16781.37545</v>
      </c>
      <c r="P812" s="215">
        <f t="shared" si="41"/>
        <v>4133.2863865863637</v>
      </c>
      <c r="Q812" s="215" cm="1">
        <f t="array" ref="Q812">IF(P812="-",0,P812/(1+'General inputs'!$H$32)^IFERROR(INDEX('MP Calculations'!$C$40:$C$130,MATCH(F812,'MP Calculations'!$D$40:$D$130,0),0),-1))</f>
        <v>7983.2366070896187</v>
      </c>
    </row>
    <row r="813" spans="3:17">
      <c r="C813" s="159"/>
      <c r="D813" s="165" t="s">
        <v>278</v>
      </c>
      <c r="E813" s="161">
        <v>39000</v>
      </c>
      <c r="F813" s="172" t="str">
        <f t="shared" si="39"/>
        <v>2006-07</v>
      </c>
      <c r="G813" s="68"/>
      <c r="H813" s="167" t="s">
        <v>279</v>
      </c>
      <c r="I813" s="173">
        <v>150735.53351548137</v>
      </c>
      <c r="J813" s="168">
        <f>IFERROR(MIN('MP Calculations'!$E$30/I813,1),"-")</f>
        <v>0.24630200300931615</v>
      </c>
      <c r="K813" s="12"/>
      <c r="L813" s="159">
        <v>4.1973640000000003</v>
      </c>
      <c r="M813" s="159" t="s">
        <v>280</v>
      </c>
      <c r="N813" s="159">
        <v>350</v>
      </c>
      <c r="O813" s="185">
        <f t="shared" si="40"/>
        <v>1469.0774000000001</v>
      </c>
      <c r="P813" s="215">
        <f t="shared" si="41"/>
        <v>361.83670619571836</v>
      </c>
      <c r="Q813" s="215" cm="1">
        <f t="array" ref="Q813">IF(P813="-",0,P813/(1+'General inputs'!$H$32)^IFERROR(INDEX('MP Calculations'!$C$40:$C$130,MATCH(F813,'MP Calculations'!$D$40:$D$130,0),0),-1))</f>
        <v>698.8695600829335</v>
      </c>
    </row>
    <row r="814" spans="3:17">
      <c r="C814" s="159"/>
      <c r="D814" s="165" t="s">
        <v>278</v>
      </c>
      <c r="E814" s="161">
        <v>39000</v>
      </c>
      <c r="F814" s="172" t="str">
        <f t="shared" si="39"/>
        <v>2006-07</v>
      </c>
      <c r="G814" s="68"/>
      <c r="H814" s="167" t="s">
        <v>279</v>
      </c>
      <c r="I814" s="173">
        <v>150735.53351548137</v>
      </c>
      <c r="J814" s="168">
        <f>IFERROR(MIN('MP Calculations'!$E$30/I814,1),"-")</f>
        <v>0.24630200300931615</v>
      </c>
      <c r="K814" s="12"/>
      <c r="L814" s="159">
        <v>0.69993300000000003</v>
      </c>
      <c r="M814" s="159" t="s">
        <v>280</v>
      </c>
      <c r="N814" s="159">
        <v>350</v>
      </c>
      <c r="O814" s="185">
        <f t="shared" si="40"/>
        <v>244.97655</v>
      </c>
      <c r="P814" s="215">
        <f t="shared" si="41"/>
        <v>60.338214955311891</v>
      </c>
      <c r="Q814" s="215" cm="1">
        <f t="array" ref="Q814">IF(P814="-",0,P814/(1+'General inputs'!$H$32)^IFERROR(INDEX('MP Calculations'!$C$40:$C$130,MATCH(F814,'MP Calculations'!$D$40:$D$130,0),0),-1))</f>
        <v>116.54025426375408</v>
      </c>
    </row>
    <row r="815" spans="3:17">
      <c r="C815" s="159"/>
      <c r="D815" s="165" t="s">
        <v>278</v>
      </c>
      <c r="E815" s="161">
        <v>39000</v>
      </c>
      <c r="F815" s="172" t="str">
        <f t="shared" si="39"/>
        <v>2006-07</v>
      </c>
      <c r="G815" s="68"/>
      <c r="H815" s="167" t="s">
        <v>279</v>
      </c>
      <c r="I815" s="173">
        <v>150735.53351548137</v>
      </c>
      <c r="J815" s="168">
        <f>IFERROR(MIN('MP Calculations'!$E$30/I815,1),"-")</f>
        <v>0.24630200300931615</v>
      </c>
      <c r="K815" s="12"/>
      <c r="L815" s="159">
        <v>25.501995000000001</v>
      </c>
      <c r="M815" s="159" t="s">
        <v>280</v>
      </c>
      <c r="N815" s="159">
        <v>350</v>
      </c>
      <c r="O815" s="185">
        <f t="shared" si="40"/>
        <v>8925.6982499999995</v>
      </c>
      <c r="P815" s="215">
        <f t="shared" si="41"/>
        <v>2198.4173572317477</v>
      </c>
      <c r="Q815" s="215" cm="1">
        <f t="array" ref="Q815">IF(P815="-",0,P815/(1+'General inputs'!$H$32)^IFERROR(INDEX('MP Calculations'!$C$40:$C$130,MATCH(F815,'MP Calculations'!$D$40:$D$130,0),0),-1))</f>
        <v>4246.1335321137667</v>
      </c>
    </row>
    <row r="816" spans="3:17">
      <c r="C816" s="159"/>
      <c r="D816" s="165" t="s">
        <v>278</v>
      </c>
      <c r="E816" s="161">
        <v>39000</v>
      </c>
      <c r="F816" s="172" t="str">
        <f t="shared" si="39"/>
        <v>2006-07</v>
      </c>
      <c r="G816" s="68"/>
      <c r="H816" s="167" t="s">
        <v>279</v>
      </c>
      <c r="I816" s="173">
        <v>150735.53351548137</v>
      </c>
      <c r="J816" s="168">
        <f>IFERROR(MIN('MP Calculations'!$E$30/I816,1),"-")</f>
        <v>0.24630200300931615</v>
      </c>
      <c r="K816" s="12"/>
      <c r="L816" s="159">
        <v>1.0660130000000001</v>
      </c>
      <c r="M816" s="159" t="s">
        <v>280</v>
      </c>
      <c r="N816" s="159">
        <v>350</v>
      </c>
      <c r="O816" s="185">
        <f t="shared" si="40"/>
        <v>373.10455000000002</v>
      </c>
      <c r="P816" s="215">
        <f t="shared" si="41"/>
        <v>91.896397996889547</v>
      </c>
      <c r="Q816" s="215" cm="1">
        <f t="array" ref="Q816">IF(P816="-",0,P816/(1+'General inputs'!$H$32)^IFERROR(INDEX('MP Calculations'!$C$40:$C$130,MATCH(F816,'MP Calculations'!$D$40:$D$130,0),0),-1))</f>
        <v>177.49331160049215</v>
      </c>
    </row>
    <row r="817" spans="3:17">
      <c r="C817" s="159"/>
      <c r="D817" s="165" t="s">
        <v>278</v>
      </c>
      <c r="E817" s="161">
        <v>39000</v>
      </c>
      <c r="F817" s="172" t="str">
        <f t="shared" si="39"/>
        <v>2006-07</v>
      </c>
      <c r="G817" s="68"/>
      <c r="H817" s="167" t="s">
        <v>279</v>
      </c>
      <c r="I817" s="173">
        <v>150735.53351548137</v>
      </c>
      <c r="J817" s="168">
        <f>IFERROR(MIN('MP Calculations'!$E$30/I817,1),"-")</f>
        <v>0.24630200300931615</v>
      </c>
      <c r="K817" s="12"/>
      <c r="L817" s="159">
        <v>79.199608999999995</v>
      </c>
      <c r="M817" s="159" t="s">
        <v>280</v>
      </c>
      <c r="N817" s="159">
        <v>350</v>
      </c>
      <c r="O817" s="185">
        <f t="shared" si="40"/>
        <v>27719.863149999997</v>
      </c>
      <c r="P817" s="215">
        <f t="shared" si="41"/>
        <v>6827.4578169891311</v>
      </c>
      <c r="Q817" s="215" cm="1">
        <f t="array" ref="Q817">IF(P817="-",0,P817/(1+'General inputs'!$H$32)^IFERROR(INDEX('MP Calculations'!$C$40:$C$130,MATCH(F817,'MP Calculations'!$D$40:$D$130,0),0),-1))</f>
        <v>13186.894417679841</v>
      </c>
    </row>
    <row r="818" spans="3:17">
      <c r="C818" s="159"/>
      <c r="D818" s="165" t="s">
        <v>278</v>
      </c>
      <c r="E818" s="161">
        <v>39000</v>
      </c>
      <c r="F818" s="172" t="str">
        <f t="shared" si="39"/>
        <v>2006-07</v>
      </c>
      <c r="G818" s="68"/>
      <c r="H818" s="167" t="s">
        <v>279</v>
      </c>
      <c r="I818" s="173">
        <v>150735.53351548137</v>
      </c>
      <c r="J818" s="168">
        <f>IFERROR(MIN('MP Calculations'!$E$30/I818,1),"-")</f>
        <v>0.24630200300931615</v>
      </c>
      <c r="K818" s="12"/>
      <c r="L818" s="159">
        <v>6.637893</v>
      </c>
      <c r="M818" s="159" t="s">
        <v>280</v>
      </c>
      <c r="N818" s="159">
        <v>350</v>
      </c>
      <c r="O818" s="185">
        <f t="shared" si="40"/>
        <v>2323.2625499999999</v>
      </c>
      <c r="P818" s="215">
        <f t="shared" si="41"/>
        <v>572.22421958153154</v>
      </c>
      <c r="Q818" s="215" cm="1">
        <f t="array" ref="Q818">IF(P818="-",0,P818/(1+'General inputs'!$H$32)^IFERROR(INDEX('MP Calculations'!$C$40:$C$130,MATCH(F818,'MP Calculations'!$D$40:$D$130,0),0),-1))</f>
        <v>1105.2225541524595</v>
      </c>
    </row>
    <row r="819" spans="3:17">
      <c r="C819" s="159"/>
      <c r="D819" s="165" t="s">
        <v>278</v>
      </c>
      <c r="E819" s="161">
        <v>39000</v>
      </c>
      <c r="F819" s="172" t="str">
        <f t="shared" si="39"/>
        <v>2006-07</v>
      </c>
      <c r="G819" s="68"/>
      <c r="H819" s="167" t="s">
        <v>279</v>
      </c>
      <c r="I819" s="173">
        <v>150735.53351548137</v>
      </c>
      <c r="J819" s="168">
        <f>IFERROR(MIN('MP Calculations'!$E$30/I819,1),"-")</f>
        <v>0.24630200300931615</v>
      </c>
      <c r="K819" s="12"/>
      <c r="L819" s="159">
        <v>1.9896689999999999</v>
      </c>
      <c r="M819" s="159" t="s">
        <v>280</v>
      </c>
      <c r="N819" s="159">
        <v>350</v>
      </c>
      <c r="O819" s="185">
        <f t="shared" si="40"/>
        <v>696.38414999999998</v>
      </c>
      <c r="P819" s="215">
        <f t="shared" si="41"/>
        <v>171.52081100894006</v>
      </c>
      <c r="Q819" s="215" cm="1">
        <f t="array" ref="Q819">IF(P819="-",0,P819/(1+'General inputs'!$H$32)^IFERROR(INDEX('MP Calculations'!$C$40:$C$130,MATCH(F819,'MP Calculations'!$D$40:$D$130,0),0),-1))</f>
        <v>331.28389597391362</v>
      </c>
    </row>
    <row r="820" spans="3:17">
      <c r="C820" s="159"/>
      <c r="D820" s="165" t="s">
        <v>278</v>
      </c>
      <c r="E820" s="161">
        <v>39000</v>
      </c>
      <c r="F820" s="172" t="str">
        <f t="shared" si="39"/>
        <v>2006-07</v>
      </c>
      <c r="G820" s="68"/>
      <c r="H820" s="167" t="s">
        <v>279</v>
      </c>
      <c r="I820" s="173">
        <v>150735.53351548137</v>
      </c>
      <c r="J820" s="168">
        <f>IFERROR(MIN('MP Calculations'!$E$30/I820,1),"-")</f>
        <v>0.24630200300931615</v>
      </c>
      <c r="K820" s="12"/>
      <c r="L820" s="159">
        <v>55.258504000000002</v>
      </c>
      <c r="M820" s="159" t="s">
        <v>280</v>
      </c>
      <c r="N820" s="159">
        <v>350</v>
      </c>
      <c r="O820" s="185">
        <f t="shared" si="40"/>
        <v>19340.4764</v>
      </c>
      <c r="P820" s="215">
        <f t="shared" si="41"/>
        <v>4763.5980764744081</v>
      </c>
      <c r="Q820" s="215" cm="1">
        <f t="array" ref="Q820">IF(P820="-",0,P820/(1+'General inputs'!$H$32)^IFERROR(INDEX('MP Calculations'!$C$40:$C$130,MATCH(F820,'MP Calculations'!$D$40:$D$130,0),0),-1))</f>
        <v>9200.6522144186256</v>
      </c>
    </row>
    <row r="821" spans="3:17">
      <c r="C821" s="159"/>
      <c r="D821" s="165" t="s">
        <v>278</v>
      </c>
      <c r="E821" s="161">
        <v>39000</v>
      </c>
      <c r="F821" s="172" t="str">
        <f t="shared" si="39"/>
        <v>2006-07</v>
      </c>
      <c r="G821" s="68"/>
      <c r="H821" s="167" t="s">
        <v>279</v>
      </c>
      <c r="I821" s="173">
        <v>150735.53351548137</v>
      </c>
      <c r="J821" s="168">
        <f>IFERROR(MIN('MP Calculations'!$E$30/I821,1),"-")</f>
        <v>0.24630200300931615</v>
      </c>
      <c r="K821" s="12"/>
      <c r="L821" s="159">
        <v>33.648139999999998</v>
      </c>
      <c r="M821" s="159" t="s">
        <v>280</v>
      </c>
      <c r="N821" s="159">
        <v>350</v>
      </c>
      <c r="O821" s="185">
        <f t="shared" si="40"/>
        <v>11776.849</v>
      </c>
      <c r="P821" s="215">
        <f t="shared" si="41"/>
        <v>2900.6614978382618</v>
      </c>
      <c r="Q821" s="215" cm="1">
        <f t="array" ref="Q821">IF(P821="-",0,P821/(1+'General inputs'!$H$32)^IFERROR(INDEX('MP Calculations'!$C$40:$C$130,MATCH(F821,'MP Calculations'!$D$40:$D$130,0),0),-1))</f>
        <v>5602.4830820984207</v>
      </c>
    </row>
    <row r="822" spans="3:17">
      <c r="C822" s="159"/>
      <c r="D822" s="165" t="s">
        <v>278</v>
      </c>
      <c r="E822" s="161">
        <v>39000</v>
      </c>
      <c r="F822" s="172" t="str">
        <f t="shared" si="39"/>
        <v>2006-07</v>
      </c>
      <c r="G822" s="68"/>
      <c r="H822" s="167" t="s">
        <v>279</v>
      </c>
      <c r="I822" s="173">
        <v>150735.53351548137</v>
      </c>
      <c r="J822" s="168">
        <f>IFERROR(MIN('MP Calculations'!$E$30/I822,1),"-")</f>
        <v>0.24630200300931615</v>
      </c>
      <c r="K822" s="12"/>
      <c r="L822" s="159">
        <v>11.507702</v>
      </c>
      <c r="M822" s="159" t="s">
        <v>280</v>
      </c>
      <c r="N822" s="159">
        <v>350</v>
      </c>
      <c r="O822" s="185">
        <f t="shared" si="40"/>
        <v>4027.6957000000002</v>
      </c>
      <c r="P822" s="215">
        <f t="shared" si="41"/>
        <v>992.0295184220098</v>
      </c>
      <c r="Q822" s="215" cm="1">
        <f t="array" ref="Q822">IF(P822="-",0,P822/(1+'General inputs'!$H$32)^IFERROR(INDEX('MP Calculations'!$C$40:$C$130,MATCH(F822,'MP Calculations'!$D$40:$D$130,0),0),-1))</f>
        <v>1916.0555611344391</v>
      </c>
    </row>
    <row r="823" spans="3:17">
      <c r="C823" s="159"/>
      <c r="D823" s="165" t="s">
        <v>278</v>
      </c>
      <c r="E823" s="161">
        <v>39010</v>
      </c>
      <c r="F823" s="172" t="str">
        <f t="shared" si="39"/>
        <v>2006-07</v>
      </c>
      <c r="G823" s="68"/>
      <c r="H823" s="167" t="s">
        <v>279</v>
      </c>
      <c r="I823" s="173">
        <v>150735.53351548137</v>
      </c>
      <c r="J823" s="168">
        <f>IFERROR(MIN('MP Calculations'!$E$30/I823,1),"-")</f>
        <v>0.24630200300931615</v>
      </c>
      <c r="K823" s="12"/>
      <c r="L823" s="159">
        <v>20.809373000000001</v>
      </c>
      <c r="M823" s="159" t="s">
        <v>280</v>
      </c>
      <c r="N823" s="159">
        <v>350</v>
      </c>
      <c r="O823" s="185">
        <f t="shared" si="40"/>
        <v>7283.2805500000004</v>
      </c>
      <c r="P823" s="215">
        <f t="shared" si="41"/>
        <v>1793.886587943794</v>
      </c>
      <c r="Q823" s="215" cm="1">
        <f t="array" ref="Q823">IF(P823="-",0,P823/(1+'General inputs'!$H$32)^IFERROR(INDEX('MP Calculations'!$C$40:$C$130,MATCH(F823,'MP Calculations'!$D$40:$D$130,0),0),-1))</f>
        <v>3464.8025175113894</v>
      </c>
    </row>
    <row r="824" spans="3:17">
      <c r="C824" s="159"/>
      <c r="D824" s="165" t="s">
        <v>278</v>
      </c>
      <c r="E824" s="161">
        <v>39010</v>
      </c>
      <c r="F824" s="172" t="str">
        <f t="shared" si="39"/>
        <v>2006-07</v>
      </c>
      <c r="G824" s="68"/>
      <c r="H824" s="167" t="s">
        <v>279</v>
      </c>
      <c r="I824" s="173">
        <v>150735.53351548137</v>
      </c>
      <c r="J824" s="168">
        <f>IFERROR(MIN('MP Calculations'!$E$30/I824,1),"-")</f>
        <v>0.24630200300931615</v>
      </c>
      <c r="K824" s="12"/>
      <c r="L824" s="159">
        <v>14.4017</v>
      </c>
      <c r="M824" s="159" t="s">
        <v>280</v>
      </c>
      <c r="N824" s="159">
        <v>350</v>
      </c>
      <c r="O824" s="185">
        <f t="shared" si="40"/>
        <v>5040.5950000000003</v>
      </c>
      <c r="P824" s="215">
        <f t="shared" si="41"/>
        <v>1241.508644858744</v>
      </c>
      <c r="Q824" s="215" cm="1">
        <f t="array" ref="Q824">IF(P824="-",0,P824/(1+'General inputs'!$H$32)^IFERROR(INDEX('MP Calculations'!$C$40:$C$130,MATCH(F824,'MP Calculations'!$D$40:$D$130,0),0),-1))</f>
        <v>2397.912057054471</v>
      </c>
    </row>
    <row r="825" spans="3:17">
      <c r="C825" s="159"/>
      <c r="D825" s="165" t="s">
        <v>282</v>
      </c>
      <c r="E825" s="161">
        <v>39057</v>
      </c>
      <c r="F825" s="172" t="str">
        <f t="shared" si="39"/>
        <v>2006-07</v>
      </c>
      <c r="G825" s="68"/>
      <c r="H825" s="167" t="s">
        <v>279</v>
      </c>
      <c r="I825" s="173">
        <v>150735.53351548137</v>
      </c>
      <c r="J825" s="168">
        <f>IFERROR(MIN('MP Calculations'!$E$30/I825,1),"-")</f>
        <v>0.24630200300931615</v>
      </c>
      <c r="K825" s="12"/>
      <c r="L825" s="159">
        <v>4.2193480000000001</v>
      </c>
      <c r="M825" s="159" t="s">
        <v>280</v>
      </c>
      <c r="N825" s="159">
        <v>511</v>
      </c>
      <c r="O825" s="185">
        <f t="shared" si="40"/>
        <v>2156.086828</v>
      </c>
      <c r="P825" s="215">
        <f t="shared" si="41"/>
        <v>531.04850439840288</v>
      </c>
      <c r="Q825" s="215" cm="1">
        <f t="array" ref="Q825">IF(P825="-",0,P825/(1+'General inputs'!$H$32)^IFERROR(INDEX('MP Calculations'!$C$40:$C$130,MATCH(F825,'MP Calculations'!$D$40:$D$130,0),0),-1))</f>
        <v>1025.6937129282414</v>
      </c>
    </row>
    <row r="826" spans="3:17">
      <c r="C826" s="159"/>
      <c r="D826" s="165" t="s">
        <v>281</v>
      </c>
      <c r="E826" s="161">
        <v>39057</v>
      </c>
      <c r="F826" s="172" t="str">
        <f t="shared" si="39"/>
        <v>2006-07</v>
      </c>
      <c r="G826" s="68"/>
      <c r="H826" s="167" t="s">
        <v>279</v>
      </c>
      <c r="I826" s="173">
        <v>150735.53351548137</v>
      </c>
      <c r="J826" s="168">
        <f>IFERROR(MIN('MP Calculations'!$E$30/I826,1),"-")</f>
        <v>0.24630200300931615</v>
      </c>
      <c r="K826" s="12"/>
      <c r="L826" s="159">
        <v>0.50028899999999998</v>
      </c>
      <c r="M826" s="159" t="s">
        <v>280</v>
      </c>
      <c r="N826" s="159">
        <v>940</v>
      </c>
      <c r="O826" s="185">
        <f t="shared" si="40"/>
        <v>470.27166</v>
      </c>
      <c r="P826" s="215">
        <f t="shared" si="41"/>
        <v>115.82885181651611</v>
      </c>
      <c r="Q826" s="215" cm="1">
        <f t="array" ref="Q826">IF(P826="-",0,P826/(1+'General inputs'!$H$32)^IFERROR(INDEX('MP Calculations'!$C$40:$C$130,MATCH(F826,'MP Calculations'!$D$40:$D$130,0),0),-1))</f>
        <v>223.71765309552163</v>
      </c>
    </row>
    <row r="827" spans="3:17">
      <c r="C827" s="159"/>
      <c r="D827" s="165" t="s">
        <v>282</v>
      </c>
      <c r="E827" s="161">
        <v>39057</v>
      </c>
      <c r="F827" s="172" t="str">
        <f t="shared" si="39"/>
        <v>2006-07</v>
      </c>
      <c r="G827" s="68"/>
      <c r="H827" s="167" t="s">
        <v>279</v>
      </c>
      <c r="I827" s="173">
        <v>150735.53351548137</v>
      </c>
      <c r="J827" s="168">
        <f>IFERROR(MIN('MP Calculations'!$E$30/I827,1),"-")</f>
        <v>0.24630200300931615</v>
      </c>
      <c r="K827" s="12"/>
      <c r="L827" s="159">
        <v>0.48662100000000003</v>
      </c>
      <c r="M827" s="159" t="s">
        <v>280</v>
      </c>
      <c r="N827" s="159">
        <v>511</v>
      </c>
      <c r="O827" s="185">
        <f t="shared" si="40"/>
        <v>248.663331</v>
      </c>
      <c r="P827" s="215">
        <f t="shared" si="41"/>
        <v>61.246276500268579</v>
      </c>
      <c r="Q827" s="215" cm="1">
        <f t="array" ref="Q827">IF(P827="-",0,P827/(1+'General inputs'!$H$32)^IFERROR(INDEX('MP Calculations'!$C$40:$C$130,MATCH(F827,'MP Calculations'!$D$40:$D$130,0),0),-1))</f>
        <v>118.29412987003059</v>
      </c>
    </row>
    <row r="828" spans="3:17">
      <c r="C828" s="159"/>
      <c r="D828" s="165" t="s">
        <v>289</v>
      </c>
      <c r="E828" s="161">
        <v>39057</v>
      </c>
      <c r="F828" s="172" t="str">
        <f t="shared" si="39"/>
        <v>2006-07</v>
      </c>
      <c r="G828" s="68"/>
      <c r="H828" s="167" t="s">
        <v>279</v>
      </c>
      <c r="I828" s="173">
        <v>150735.53351548137</v>
      </c>
      <c r="J828" s="168">
        <f>IFERROR(MIN('MP Calculations'!$E$30/I828,1),"-")</f>
        <v>0.24630200300931615</v>
      </c>
      <c r="K828" s="12"/>
      <c r="L828" s="159">
        <v>1.25041</v>
      </c>
      <c r="M828" s="159" t="s">
        <v>280</v>
      </c>
      <c r="N828" s="159">
        <v>726</v>
      </c>
      <c r="O828" s="185">
        <f t="shared" si="40"/>
        <v>907.79766000000006</v>
      </c>
      <c r="P828" s="215">
        <f t="shared" si="41"/>
        <v>223.59238198517016</v>
      </c>
      <c r="Q828" s="215" cm="1">
        <f t="array" ref="Q828">IF(P828="-",0,P828/(1+'General inputs'!$H$32)^IFERROR(INDEX('MP Calculations'!$C$40:$C$130,MATCH(F828,'MP Calculations'!$D$40:$D$130,0),0),-1))</f>
        <v>431.8575394928248</v>
      </c>
    </row>
    <row r="829" spans="3:17">
      <c r="C829" s="159"/>
      <c r="D829" s="165" t="s">
        <v>291</v>
      </c>
      <c r="E829" s="161">
        <v>39057</v>
      </c>
      <c r="F829" s="172" t="str">
        <f t="shared" si="39"/>
        <v>2006-07</v>
      </c>
      <c r="G829" s="68"/>
      <c r="H829" s="167" t="s">
        <v>279</v>
      </c>
      <c r="I829" s="173">
        <v>150735.53351548137</v>
      </c>
      <c r="J829" s="168">
        <f>IFERROR(MIN('MP Calculations'!$E$30/I829,1),"-")</f>
        <v>0.24630200300931615</v>
      </c>
      <c r="K829" s="12"/>
      <c r="L829" s="159">
        <v>0.478968</v>
      </c>
      <c r="M829" s="159" t="s">
        <v>280</v>
      </c>
      <c r="N829" s="159">
        <v>589</v>
      </c>
      <c r="O829" s="185">
        <f t="shared" si="40"/>
        <v>282.11215199999998</v>
      </c>
      <c r="P829" s="215">
        <f t="shared" si="41"/>
        <v>69.484788110868649</v>
      </c>
      <c r="Q829" s="215" cm="1">
        <f t="array" ref="Q829">IF(P829="-",0,P829/(1+'General inputs'!$H$32)^IFERROR(INDEX('MP Calculations'!$C$40:$C$130,MATCH(F829,'MP Calculations'!$D$40:$D$130,0),0),-1))</f>
        <v>134.20640434757871</v>
      </c>
    </row>
    <row r="830" spans="3:17">
      <c r="C830" s="159"/>
      <c r="D830" s="165" t="s">
        <v>289</v>
      </c>
      <c r="E830" s="161">
        <v>39057</v>
      </c>
      <c r="F830" s="172" t="str">
        <f t="shared" si="39"/>
        <v>2006-07</v>
      </c>
      <c r="G830" s="68"/>
      <c r="H830" s="167" t="s">
        <v>279</v>
      </c>
      <c r="I830" s="173">
        <v>150735.53351548137</v>
      </c>
      <c r="J830" s="168">
        <f>IFERROR(MIN('MP Calculations'!$E$30/I830,1),"-")</f>
        <v>0.24630200300931615</v>
      </c>
      <c r="K830" s="12"/>
      <c r="L830" s="159">
        <v>0.140121</v>
      </c>
      <c r="M830" s="159" t="s">
        <v>280</v>
      </c>
      <c r="N830" s="159">
        <v>726</v>
      </c>
      <c r="O830" s="185">
        <f t="shared" si="40"/>
        <v>101.727846</v>
      </c>
      <c r="P830" s="215">
        <f t="shared" si="41"/>
        <v>25.055772231623251</v>
      </c>
      <c r="Q830" s="215" cm="1">
        <f t="array" ref="Q830">IF(P830="-",0,P830/(1+'General inputs'!$H$32)^IFERROR(INDEX('MP Calculations'!$C$40:$C$130,MATCH(F830,'MP Calculations'!$D$40:$D$130,0),0),-1))</f>
        <v>48.393975009216263</v>
      </c>
    </row>
    <row r="831" spans="3:17">
      <c r="C831" s="159"/>
      <c r="D831" s="165" t="s">
        <v>289</v>
      </c>
      <c r="E831" s="161">
        <v>39057</v>
      </c>
      <c r="F831" s="172" t="str">
        <f t="shared" si="39"/>
        <v>2006-07</v>
      </c>
      <c r="G831" s="68"/>
      <c r="H831" s="167" t="s">
        <v>279</v>
      </c>
      <c r="I831" s="173">
        <v>150735.53351548137</v>
      </c>
      <c r="J831" s="168">
        <f>IFERROR(MIN('MP Calculations'!$E$30/I831,1),"-")</f>
        <v>0.24630200300931615</v>
      </c>
      <c r="K831" s="12"/>
      <c r="L831" s="159">
        <v>1.0007999999999999</v>
      </c>
      <c r="M831" s="159" t="s">
        <v>280</v>
      </c>
      <c r="N831" s="159">
        <v>726</v>
      </c>
      <c r="O831" s="185">
        <f t="shared" si="40"/>
        <v>726.58079999999995</v>
      </c>
      <c r="P831" s="215">
        <f t="shared" si="41"/>
        <v>178.95830638811134</v>
      </c>
      <c r="Q831" s="215" cm="1">
        <f t="array" ref="Q831">IF(P831="-",0,P831/(1+'General inputs'!$H$32)^IFERROR(INDEX('MP Calculations'!$C$40:$C$130,MATCH(F831,'MP Calculations'!$D$40:$D$130,0),0),-1))</f>
        <v>345.6490475319448</v>
      </c>
    </row>
    <row r="832" spans="3:17">
      <c r="C832" s="159"/>
      <c r="D832" s="165" t="s">
        <v>282</v>
      </c>
      <c r="E832" s="161">
        <v>39057</v>
      </c>
      <c r="F832" s="172" t="str">
        <f t="shared" si="39"/>
        <v>2006-07</v>
      </c>
      <c r="G832" s="68"/>
      <c r="H832" s="167" t="s">
        <v>279</v>
      </c>
      <c r="I832" s="173">
        <v>150735.53351548137</v>
      </c>
      <c r="J832" s="168">
        <f>IFERROR(MIN('MP Calculations'!$E$30/I832,1),"-")</f>
        <v>0.24630200300931615</v>
      </c>
      <c r="K832" s="12"/>
      <c r="L832" s="159">
        <v>1.7044280000000001</v>
      </c>
      <c r="M832" s="159" t="s">
        <v>280</v>
      </c>
      <c r="N832" s="159">
        <v>511</v>
      </c>
      <c r="O832" s="185">
        <f t="shared" si="40"/>
        <v>870.96270800000002</v>
      </c>
      <c r="P832" s="215">
        <f t="shared" si="41"/>
        <v>214.51985952681815</v>
      </c>
      <c r="Q832" s="215" cm="1">
        <f t="array" ref="Q832">IF(P832="-",0,P832/(1+'General inputs'!$H$32)^IFERROR(INDEX('MP Calculations'!$C$40:$C$130,MATCH(F832,'MP Calculations'!$D$40:$D$130,0),0),-1))</f>
        <v>414.33441463914727</v>
      </c>
    </row>
    <row r="833" spans="3:17">
      <c r="C833" s="159"/>
      <c r="D833" s="165" t="s">
        <v>282</v>
      </c>
      <c r="E833" s="161">
        <v>39057</v>
      </c>
      <c r="F833" s="172" t="str">
        <f t="shared" si="39"/>
        <v>2006-07</v>
      </c>
      <c r="G833" s="68"/>
      <c r="H833" s="167" t="s">
        <v>279</v>
      </c>
      <c r="I833" s="173">
        <v>150735.53351548137</v>
      </c>
      <c r="J833" s="168">
        <f>IFERROR(MIN('MP Calculations'!$E$30/I833,1),"-")</f>
        <v>0.24630200300931615</v>
      </c>
      <c r="K833" s="12"/>
      <c r="L833" s="159">
        <v>1.1456</v>
      </c>
      <c r="M833" s="159" t="s">
        <v>280</v>
      </c>
      <c r="N833" s="159">
        <v>511</v>
      </c>
      <c r="O833" s="185">
        <f t="shared" si="40"/>
        <v>585.40160000000003</v>
      </c>
      <c r="P833" s="215">
        <f t="shared" si="41"/>
        <v>144.18558664485849</v>
      </c>
      <c r="Q833" s="215" cm="1">
        <f t="array" ref="Q833">IF(P833="-",0,P833/(1+'General inputs'!$H$32)^IFERROR(INDEX('MP Calculations'!$C$40:$C$130,MATCH(F833,'MP Calculations'!$D$40:$D$130,0),0),-1))</f>
        <v>278.48727280390085</v>
      </c>
    </row>
    <row r="834" spans="3:17">
      <c r="C834" s="159"/>
      <c r="D834" s="165" t="s">
        <v>278</v>
      </c>
      <c r="E834" s="161">
        <v>39057</v>
      </c>
      <c r="F834" s="172" t="str">
        <f t="shared" si="39"/>
        <v>2006-07</v>
      </c>
      <c r="G834" s="68"/>
      <c r="H834" s="167" t="s">
        <v>279</v>
      </c>
      <c r="I834" s="173">
        <v>150735.53351548137</v>
      </c>
      <c r="J834" s="168">
        <f>IFERROR(MIN('MP Calculations'!$E$30/I834,1),"-")</f>
        <v>0.24630200300931615</v>
      </c>
      <c r="K834" s="12"/>
      <c r="L834" s="159">
        <v>0.35345900000000002</v>
      </c>
      <c r="M834" s="159" t="s">
        <v>280</v>
      </c>
      <c r="N834" s="159">
        <v>350</v>
      </c>
      <c r="O834" s="185">
        <f t="shared" si="40"/>
        <v>123.71065</v>
      </c>
      <c r="P834" s="215">
        <f t="shared" si="41"/>
        <v>30.470180888584459</v>
      </c>
      <c r="Q834" s="215" cm="1">
        <f t="array" ref="Q834">IF(P834="-",0,P834/(1+'General inputs'!$H$32)^IFERROR(INDEX('MP Calculations'!$C$40:$C$130,MATCH(F834,'MP Calculations'!$D$40:$D$130,0),0),-1))</f>
        <v>58.851635416264493</v>
      </c>
    </row>
    <row r="835" spans="3:17">
      <c r="C835" s="159"/>
      <c r="D835" s="165" t="s">
        <v>282</v>
      </c>
      <c r="E835" s="161">
        <v>39057</v>
      </c>
      <c r="F835" s="172" t="str">
        <f t="shared" si="39"/>
        <v>2006-07</v>
      </c>
      <c r="G835" s="68"/>
      <c r="H835" s="167" t="s">
        <v>279</v>
      </c>
      <c r="I835" s="173">
        <v>150735.53351548137</v>
      </c>
      <c r="J835" s="168">
        <f>IFERROR(MIN('MP Calculations'!$E$30/I835,1),"-")</f>
        <v>0.24630200300931615</v>
      </c>
      <c r="K835" s="12"/>
      <c r="L835" s="159">
        <v>2.7000139999999999</v>
      </c>
      <c r="M835" s="159" t="s">
        <v>280</v>
      </c>
      <c r="N835" s="159">
        <v>511</v>
      </c>
      <c r="O835" s="185">
        <f t="shared" si="40"/>
        <v>1379.7071539999999</v>
      </c>
      <c r="P835" s="215">
        <f t="shared" si="41"/>
        <v>339.82463559648301</v>
      </c>
      <c r="Q835" s="215" cm="1">
        <f t="array" ref="Q835">IF(P835="-",0,P835/(1+'General inputs'!$H$32)^IFERROR(INDEX('MP Calculations'!$C$40:$C$130,MATCH(F835,'MP Calculations'!$D$40:$D$130,0),0),-1))</f>
        <v>656.35434304499961</v>
      </c>
    </row>
    <row r="836" spans="3:17">
      <c r="C836" s="159"/>
      <c r="D836" s="165" t="s">
        <v>278</v>
      </c>
      <c r="E836" s="161">
        <v>39057</v>
      </c>
      <c r="F836" s="172" t="str">
        <f t="shared" si="39"/>
        <v>2006-07</v>
      </c>
      <c r="G836" s="68"/>
      <c r="H836" s="167" t="s">
        <v>279</v>
      </c>
      <c r="I836" s="173">
        <v>150735.53351548137</v>
      </c>
      <c r="J836" s="168">
        <f>IFERROR(MIN('MP Calculations'!$E$30/I836,1),"-")</f>
        <v>0.24630200300931615</v>
      </c>
      <c r="K836" s="12"/>
      <c r="L836" s="159">
        <v>0.35431600000000002</v>
      </c>
      <c r="M836" s="159" t="s">
        <v>280</v>
      </c>
      <c r="N836" s="159">
        <v>350</v>
      </c>
      <c r="O836" s="185">
        <f t="shared" si="40"/>
        <v>124.01060000000001</v>
      </c>
      <c r="P836" s="215">
        <f t="shared" si="41"/>
        <v>30.544059174387105</v>
      </c>
      <c r="Q836" s="215" cm="1">
        <f t="array" ref="Q836">IF(P836="-",0,P836/(1+'General inputs'!$H$32)^IFERROR(INDEX('MP Calculations'!$C$40:$C$130,MATCH(F836,'MP Calculations'!$D$40:$D$130,0),0),-1))</f>
        <v>58.994327642383332</v>
      </c>
    </row>
    <row r="837" spans="3:17">
      <c r="C837" s="159"/>
      <c r="D837" s="165" t="s">
        <v>278</v>
      </c>
      <c r="E837" s="161">
        <v>39057</v>
      </c>
      <c r="F837" s="172" t="str">
        <f t="shared" si="39"/>
        <v>2006-07</v>
      </c>
      <c r="G837" s="68"/>
      <c r="H837" s="167" t="s">
        <v>279</v>
      </c>
      <c r="I837" s="173">
        <v>150735.53351548137</v>
      </c>
      <c r="J837" s="168">
        <f>IFERROR(MIN('MP Calculations'!$E$30/I837,1),"-")</f>
        <v>0.24630200300931615</v>
      </c>
      <c r="K837" s="12"/>
      <c r="L837" s="159">
        <v>0.86162799999999995</v>
      </c>
      <c r="M837" s="159" t="s">
        <v>280</v>
      </c>
      <c r="N837" s="159">
        <v>350</v>
      </c>
      <c r="O837" s="185">
        <f t="shared" si="40"/>
        <v>301.56979999999999</v>
      </c>
      <c r="P837" s="215">
        <f t="shared" si="41"/>
        <v>74.277245787118872</v>
      </c>
      <c r="Q837" s="215" cm="1">
        <f t="array" ref="Q837">IF(P837="-",0,P837/(1+'General inputs'!$H$32)^IFERROR(INDEX('MP Calculations'!$C$40:$C$130,MATCH(F837,'MP Calculations'!$D$40:$D$130,0),0),-1))</f>
        <v>143.46279744028342</v>
      </c>
    </row>
    <row r="838" spans="3:17">
      <c r="C838" s="159"/>
      <c r="D838" s="165" t="s">
        <v>289</v>
      </c>
      <c r="E838" s="161">
        <v>39057</v>
      </c>
      <c r="F838" s="172" t="str">
        <f t="shared" si="39"/>
        <v>2006-07</v>
      </c>
      <c r="G838" s="68"/>
      <c r="H838" s="167" t="s">
        <v>279</v>
      </c>
      <c r="I838" s="173">
        <v>150735.53351548137</v>
      </c>
      <c r="J838" s="168">
        <f>IFERROR(MIN('MP Calculations'!$E$30/I838,1),"-")</f>
        <v>0.24630200300931615</v>
      </c>
      <c r="K838" s="12"/>
      <c r="L838" s="159">
        <v>3.5968040000000001</v>
      </c>
      <c r="M838" s="159" t="s">
        <v>280</v>
      </c>
      <c r="N838" s="159">
        <v>726</v>
      </c>
      <c r="O838" s="185">
        <f t="shared" si="40"/>
        <v>2611.279704</v>
      </c>
      <c r="P838" s="215">
        <f t="shared" si="41"/>
        <v>643.16342151277422</v>
      </c>
      <c r="Q838" s="215" cm="1">
        <f t="array" ref="Q838">IF(P838="-",0,P838/(1+'General inputs'!$H$32)^IFERROR(INDEX('MP Calculations'!$C$40:$C$130,MATCH(F838,'MP Calculations'!$D$40:$D$130,0),0),-1))</f>
        <v>1242.238086290057</v>
      </c>
    </row>
    <row r="839" spans="3:17">
      <c r="C839" s="159"/>
      <c r="D839" s="165" t="s">
        <v>278</v>
      </c>
      <c r="E839" s="161">
        <v>39057</v>
      </c>
      <c r="F839" s="172" t="str">
        <f t="shared" si="39"/>
        <v>2006-07</v>
      </c>
      <c r="G839" s="68"/>
      <c r="H839" s="167" t="s">
        <v>279</v>
      </c>
      <c r="I839" s="173">
        <v>150735.53351548137</v>
      </c>
      <c r="J839" s="168">
        <f>IFERROR(MIN('MP Calculations'!$E$30/I839,1),"-")</f>
        <v>0.24630200300931615</v>
      </c>
      <c r="K839" s="12"/>
      <c r="L839" s="159">
        <v>0.296709</v>
      </c>
      <c r="M839" s="159" t="s">
        <v>280</v>
      </c>
      <c r="N839" s="159">
        <v>350</v>
      </c>
      <c r="O839" s="185">
        <f t="shared" si="40"/>
        <v>103.84815</v>
      </c>
      <c r="P839" s="215">
        <f t="shared" si="41"/>
        <v>25.578007353811916</v>
      </c>
      <c r="Q839" s="215" cm="1">
        <f t="array" ref="Q839">IF(P839="-",0,P839/(1+'General inputs'!$H$32)^IFERROR(INDEX('MP Calculations'!$C$40:$C$130,MATCH(F839,'MP Calculations'!$D$40:$D$130,0),0),-1))</f>
        <v>49.402646113762614</v>
      </c>
    </row>
    <row r="840" spans="3:17">
      <c r="C840" s="159"/>
      <c r="D840" s="165" t="s">
        <v>289</v>
      </c>
      <c r="E840" s="161">
        <v>39057</v>
      </c>
      <c r="F840" s="172" t="str">
        <f t="shared" si="39"/>
        <v>2006-07</v>
      </c>
      <c r="G840" s="68"/>
      <c r="H840" s="167" t="s">
        <v>279</v>
      </c>
      <c r="I840" s="173">
        <v>150735.53351548137</v>
      </c>
      <c r="J840" s="168">
        <f>IFERROR(MIN('MP Calculations'!$E$30/I840,1),"-")</f>
        <v>0.24630200300931615</v>
      </c>
      <c r="K840" s="12"/>
      <c r="L840" s="159">
        <v>1.0012490000000001</v>
      </c>
      <c r="M840" s="159" t="s">
        <v>280</v>
      </c>
      <c r="N840" s="159">
        <v>726</v>
      </c>
      <c r="O840" s="185">
        <f t="shared" si="40"/>
        <v>726.90677400000004</v>
      </c>
      <c r="P840" s="215">
        <f t="shared" si="41"/>
        <v>179.03859443724031</v>
      </c>
      <c r="Q840" s="215" cm="1">
        <f t="array" ref="Q840">IF(P840="-",0,P840/(1+'General inputs'!$H$32)^IFERROR(INDEX('MP Calculations'!$C$40:$C$130,MATCH(F840,'MP Calculations'!$D$40:$D$130,0),0),-1))</f>
        <v>345.80411989639509</v>
      </c>
    </row>
    <row r="841" spans="3:17">
      <c r="C841" s="159"/>
      <c r="D841" s="165" t="s">
        <v>278</v>
      </c>
      <c r="E841" s="161">
        <v>39057</v>
      </c>
      <c r="F841" s="172" t="str">
        <f t="shared" si="39"/>
        <v>2006-07</v>
      </c>
      <c r="G841" s="68"/>
      <c r="H841" s="167" t="s">
        <v>279</v>
      </c>
      <c r="I841" s="173">
        <v>150735.53351548137</v>
      </c>
      <c r="J841" s="168">
        <f>IFERROR(MIN('MP Calculations'!$E$30/I841,1),"-")</f>
        <v>0.24630200300931615</v>
      </c>
      <c r="K841" s="12"/>
      <c r="L841" s="159">
        <v>0.51500000000000001</v>
      </c>
      <c r="M841" s="159" t="s">
        <v>280</v>
      </c>
      <c r="N841" s="159">
        <v>350</v>
      </c>
      <c r="O841" s="185">
        <f t="shared" si="40"/>
        <v>180.25</v>
      </c>
      <c r="P841" s="215">
        <f t="shared" si="41"/>
        <v>44.395936042429234</v>
      </c>
      <c r="Q841" s="215" cm="1">
        <f t="array" ref="Q841">IF(P841="-",0,P841/(1+'General inputs'!$H$32)^IFERROR(INDEX('MP Calculations'!$C$40:$C$130,MATCH(F841,'MP Calculations'!$D$40:$D$130,0),0),-1))</f>
        <v>85.748537282616113</v>
      </c>
    </row>
    <row r="842" spans="3:17">
      <c r="C842" s="159"/>
      <c r="D842" s="165" t="s">
        <v>282</v>
      </c>
      <c r="E842" s="161">
        <v>39057</v>
      </c>
      <c r="F842" s="172" t="str">
        <f t="shared" si="39"/>
        <v>2006-07</v>
      </c>
      <c r="G842" s="68"/>
      <c r="H842" s="167" t="s">
        <v>279</v>
      </c>
      <c r="I842" s="173">
        <v>150735.53351548137</v>
      </c>
      <c r="J842" s="168">
        <f>IFERROR(MIN('MP Calculations'!$E$30/I842,1),"-")</f>
        <v>0.24630200300931615</v>
      </c>
      <c r="K842" s="12"/>
      <c r="L842" s="159">
        <v>0.54918100000000003</v>
      </c>
      <c r="M842" s="159" t="s">
        <v>280</v>
      </c>
      <c r="N842" s="159">
        <v>511</v>
      </c>
      <c r="O842" s="185">
        <f t="shared" si="40"/>
        <v>280.63149100000004</v>
      </c>
      <c r="P842" s="215">
        <f t="shared" si="41"/>
        <v>69.120098340790889</v>
      </c>
      <c r="Q842" s="215" cm="1">
        <f t="array" ref="Q842">IF(P842="-",0,P842/(1+'General inputs'!$H$32)^IFERROR(INDEX('MP Calculations'!$C$40:$C$130,MATCH(F842,'MP Calculations'!$D$40:$D$130,0),0),-1))</f>
        <v>133.50202423683581</v>
      </c>
    </row>
    <row r="843" spans="3:17">
      <c r="C843" s="159"/>
      <c r="D843" s="165" t="s">
        <v>289</v>
      </c>
      <c r="E843" s="161">
        <v>39057</v>
      </c>
      <c r="F843" s="172" t="str">
        <f t="shared" si="39"/>
        <v>2006-07</v>
      </c>
      <c r="G843" s="68"/>
      <c r="H843" s="167" t="s">
        <v>279</v>
      </c>
      <c r="I843" s="173">
        <v>150735.53351548137</v>
      </c>
      <c r="J843" s="168">
        <f>IFERROR(MIN('MP Calculations'!$E$30/I843,1),"-")</f>
        <v>0.24630200300931615</v>
      </c>
      <c r="K843" s="12"/>
      <c r="L843" s="159">
        <v>0.44723600000000002</v>
      </c>
      <c r="M843" s="159" t="s">
        <v>280</v>
      </c>
      <c r="N843" s="159">
        <v>726</v>
      </c>
      <c r="O843" s="185">
        <f t="shared" si="40"/>
        <v>324.69333599999999</v>
      </c>
      <c r="P843" s="215">
        <f t="shared" si="41"/>
        <v>79.9726190205769</v>
      </c>
      <c r="Q843" s="215" cm="1">
        <f t="array" ref="Q843">IF(P843="-",0,P843/(1+'General inputs'!$H$32)^IFERROR(INDEX('MP Calculations'!$C$40:$C$130,MATCH(F843,'MP Calculations'!$D$40:$D$130,0),0),-1))</f>
        <v>154.4631269204605</v>
      </c>
    </row>
    <row r="844" spans="3:17">
      <c r="C844" s="159"/>
      <c r="D844" s="165" t="s">
        <v>291</v>
      </c>
      <c r="E844" s="161">
        <v>39057</v>
      </c>
      <c r="F844" s="172" t="str">
        <f t="shared" si="39"/>
        <v>2006-07</v>
      </c>
      <c r="G844" s="68"/>
      <c r="H844" s="167" t="s">
        <v>279</v>
      </c>
      <c r="I844" s="173">
        <v>150735.53351548137</v>
      </c>
      <c r="J844" s="168">
        <f>IFERROR(MIN('MP Calculations'!$E$30/I844,1),"-")</f>
        <v>0.24630200300931615</v>
      </c>
      <c r="K844" s="12"/>
      <c r="L844" s="159">
        <v>2.1570839999999998</v>
      </c>
      <c r="M844" s="159" t="s">
        <v>280</v>
      </c>
      <c r="N844" s="159">
        <v>589</v>
      </c>
      <c r="O844" s="185">
        <f t="shared" si="40"/>
        <v>1270.5224759999999</v>
      </c>
      <c r="P844" s="215">
        <f t="shared" si="41"/>
        <v>312.93223070715578</v>
      </c>
      <c r="Q844" s="215" cm="1">
        <f t="array" ref="Q844">IF(P844="-",0,P844/(1+'General inputs'!$H$32)^IFERROR(INDEX('MP Calculations'!$C$40:$C$130,MATCH(F844,'MP Calculations'!$D$40:$D$130,0),0),-1))</f>
        <v>604.41300361546598</v>
      </c>
    </row>
    <row r="845" spans="3:17">
      <c r="C845" s="159"/>
      <c r="D845" s="165" t="s">
        <v>282</v>
      </c>
      <c r="E845" s="161">
        <v>39057</v>
      </c>
      <c r="F845" s="172" t="str">
        <f t="shared" si="39"/>
        <v>2006-07</v>
      </c>
      <c r="G845" s="68"/>
      <c r="H845" s="167" t="s">
        <v>279</v>
      </c>
      <c r="I845" s="173">
        <v>150735.53351548137</v>
      </c>
      <c r="J845" s="168">
        <f>IFERROR(MIN('MP Calculations'!$E$30/I845,1),"-")</f>
        <v>0.24630200300931615</v>
      </c>
      <c r="K845" s="12"/>
      <c r="L845" s="159">
        <v>3.9549840000000001</v>
      </c>
      <c r="M845" s="159" t="s">
        <v>280</v>
      </c>
      <c r="N845" s="159">
        <v>511</v>
      </c>
      <c r="O845" s="185">
        <f t="shared" si="40"/>
        <v>2020.9968240000001</v>
      </c>
      <c r="P845" s="215">
        <f t="shared" si="41"/>
        <v>497.77556582666642</v>
      </c>
      <c r="Q845" s="215" cm="1">
        <f t="array" ref="Q845">IF(P845="-",0,P845/(1+'General inputs'!$H$32)^IFERROR(INDEX('MP Calculations'!$C$40:$C$130,MATCH(F845,'MP Calculations'!$D$40:$D$130,0),0),-1))</f>
        <v>961.42869076733859</v>
      </c>
    </row>
    <row r="846" spans="3:17">
      <c r="C846" s="159"/>
      <c r="D846" s="165" t="s">
        <v>278</v>
      </c>
      <c r="E846" s="161">
        <v>39057</v>
      </c>
      <c r="F846" s="172" t="str">
        <f t="shared" si="39"/>
        <v>2006-07</v>
      </c>
      <c r="G846" s="68"/>
      <c r="H846" s="167" t="s">
        <v>279</v>
      </c>
      <c r="I846" s="173">
        <v>150735.53351548137</v>
      </c>
      <c r="J846" s="168">
        <f>IFERROR(MIN('MP Calculations'!$E$30/I846,1),"-")</f>
        <v>0.24630200300931615</v>
      </c>
      <c r="K846" s="12"/>
      <c r="L846" s="159">
        <v>0.99349100000000001</v>
      </c>
      <c r="M846" s="159" t="s">
        <v>280</v>
      </c>
      <c r="N846" s="159">
        <v>350</v>
      </c>
      <c r="O846" s="185">
        <f t="shared" si="40"/>
        <v>347.72185000000002</v>
      </c>
      <c r="P846" s="215">
        <f t="shared" si="41"/>
        <v>85.64458814510499</v>
      </c>
      <c r="Q846" s="215" cm="1">
        <f t="array" ref="Q846">IF(P846="-",0,P846/(1+'General inputs'!$H$32)^IFERROR(INDEX('MP Calculations'!$C$40:$C$130,MATCH(F846,'MP Calculations'!$D$40:$D$130,0),0),-1))</f>
        <v>165.4182525309584</v>
      </c>
    </row>
    <row r="847" spans="3:17">
      <c r="C847" s="159"/>
      <c r="D847" s="165" t="s">
        <v>278</v>
      </c>
      <c r="E847" s="161">
        <v>39057</v>
      </c>
      <c r="F847" s="172" t="str">
        <f t="shared" si="39"/>
        <v>2006-07</v>
      </c>
      <c r="G847" s="68"/>
      <c r="H847" s="167" t="s">
        <v>279</v>
      </c>
      <c r="I847" s="173">
        <v>150735.53351548137</v>
      </c>
      <c r="J847" s="168">
        <f>IFERROR(MIN('MP Calculations'!$E$30/I847,1),"-")</f>
        <v>0.24630200300931615</v>
      </c>
      <c r="K847" s="12"/>
      <c r="L847" s="159">
        <v>0.32895099999999999</v>
      </c>
      <c r="M847" s="159" t="s">
        <v>280</v>
      </c>
      <c r="N847" s="159">
        <v>350</v>
      </c>
      <c r="O847" s="185">
        <f t="shared" si="40"/>
        <v>115.13284999999999</v>
      </c>
      <c r="P847" s="215">
        <f t="shared" si="41"/>
        <v>28.357451567171143</v>
      </c>
      <c r="Q847" s="215" cm="1">
        <f t="array" ref="Q847">IF(P847="-",0,P847/(1+'General inputs'!$H$32)^IFERROR(INDEX('MP Calculations'!$C$40:$C$130,MATCH(F847,'MP Calculations'!$D$40:$D$130,0),0),-1))</f>
        <v>54.771004053696799</v>
      </c>
    </row>
    <row r="848" spans="3:17">
      <c r="C848" s="159"/>
      <c r="D848" s="165" t="s">
        <v>289</v>
      </c>
      <c r="E848" s="161">
        <v>39057</v>
      </c>
      <c r="F848" s="172" t="str">
        <f t="shared" si="39"/>
        <v>2006-07</v>
      </c>
      <c r="G848" s="68"/>
      <c r="H848" s="167" t="s">
        <v>279</v>
      </c>
      <c r="I848" s="173">
        <v>150735.53351548137</v>
      </c>
      <c r="J848" s="168">
        <f>IFERROR(MIN('MP Calculations'!$E$30/I848,1),"-")</f>
        <v>0.24630200300931615</v>
      </c>
      <c r="K848" s="12"/>
      <c r="L848" s="159">
        <v>0.56200099999999997</v>
      </c>
      <c r="M848" s="159" t="s">
        <v>280</v>
      </c>
      <c r="N848" s="159">
        <v>726</v>
      </c>
      <c r="O848" s="185">
        <f t="shared" si="40"/>
        <v>408.01272599999999</v>
      </c>
      <c r="P848" s="215">
        <f t="shared" si="41"/>
        <v>100.49435166709128</v>
      </c>
      <c r="Q848" s="215" cm="1">
        <f t="array" ref="Q848">IF(P848="-",0,P848/(1+'General inputs'!$H$32)^IFERROR(INDEX('MP Calculations'!$C$40:$C$130,MATCH(F848,'MP Calculations'!$D$40:$D$130,0),0),-1))</f>
        <v>194.0998304976024</v>
      </c>
    </row>
    <row r="849" spans="3:17">
      <c r="C849" s="159"/>
      <c r="D849" s="165" t="s">
        <v>278</v>
      </c>
      <c r="E849" s="161">
        <v>39057</v>
      </c>
      <c r="F849" s="172" t="str">
        <f t="shared" si="39"/>
        <v>2006-07</v>
      </c>
      <c r="G849" s="68"/>
      <c r="H849" s="167" t="s">
        <v>279</v>
      </c>
      <c r="I849" s="173">
        <v>150735.53351548137</v>
      </c>
      <c r="J849" s="168">
        <f>IFERROR(MIN('MP Calculations'!$E$30/I849,1),"-")</f>
        <v>0.24630200300931615</v>
      </c>
      <c r="K849" s="12"/>
      <c r="L849" s="159">
        <v>0.466476</v>
      </c>
      <c r="M849" s="159" t="s">
        <v>280</v>
      </c>
      <c r="N849" s="159">
        <v>350</v>
      </c>
      <c r="O849" s="185">
        <f t="shared" si="40"/>
        <v>163.26660000000001</v>
      </c>
      <c r="P849" s="215">
        <f t="shared" si="41"/>
        <v>40.212890604520815</v>
      </c>
      <c r="Q849" s="215" cm="1">
        <f t="array" ref="Q849">IF(P849="-",0,P849/(1+'General inputs'!$H$32)^IFERROR(INDEX('MP Calculations'!$C$40:$C$130,MATCH(F849,'MP Calculations'!$D$40:$D$130,0),0),-1))</f>
        <v>77.66919354843813</v>
      </c>
    </row>
    <row r="850" spans="3:17">
      <c r="C850" s="159"/>
      <c r="D850" s="165" t="s">
        <v>289</v>
      </c>
      <c r="E850" s="161">
        <v>39057</v>
      </c>
      <c r="F850" s="172" t="str">
        <f t="shared" si="39"/>
        <v>2006-07</v>
      </c>
      <c r="G850" s="68"/>
      <c r="H850" s="167" t="s">
        <v>279</v>
      </c>
      <c r="I850" s="173">
        <v>150735.53351548137</v>
      </c>
      <c r="J850" s="168">
        <f>IFERROR(MIN('MP Calculations'!$E$30/I850,1),"-")</f>
        <v>0.24630200300931615</v>
      </c>
      <c r="K850" s="12"/>
      <c r="L850" s="159">
        <v>0.45135900000000001</v>
      </c>
      <c r="M850" s="159" t="s">
        <v>280</v>
      </c>
      <c r="N850" s="159">
        <v>726</v>
      </c>
      <c r="O850" s="185">
        <f t="shared" si="40"/>
        <v>327.68663400000003</v>
      </c>
      <c r="P850" s="215">
        <f t="shared" si="41"/>
        <v>80.709874313580684</v>
      </c>
      <c r="Q850" s="215" cm="1">
        <f t="array" ref="Q850">IF(P850="-",0,P850/(1+'General inputs'!$H$32)^IFERROR(INDEX('MP Calculations'!$C$40:$C$130,MATCH(F850,'MP Calculations'!$D$40:$D$130,0),0),-1))</f>
        <v>155.88709876595831</v>
      </c>
    </row>
    <row r="851" spans="3:17">
      <c r="C851" s="159"/>
      <c r="D851" s="165" t="s">
        <v>289</v>
      </c>
      <c r="E851" s="161">
        <v>39057</v>
      </c>
      <c r="F851" s="172" t="str">
        <f t="shared" si="39"/>
        <v>2006-07</v>
      </c>
      <c r="G851" s="68"/>
      <c r="H851" s="167" t="s">
        <v>279</v>
      </c>
      <c r="I851" s="173">
        <v>150735.53351548137</v>
      </c>
      <c r="J851" s="168">
        <f>IFERROR(MIN('MP Calculations'!$E$30/I851,1),"-")</f>
        <v>0.24630200300931615</v>
      </c>
      <c r="K851" s="12"/>
      <c r="L851" s="159">
        <v>0.40562700000000002</v>
      </c>
      <c r="M851" s="159" t="s">
        <v>280</v>
      </c>
      <c r="N851" s="159">
        <v>726</v>
      </c>
      <c r="O851" s="185">
        <f t="shared" si="40"/>
        <v>294.48520200000002</v>
      </c>
      <c r="P851" s="215">
        <f t="shared" si="41"/>
        <v>72.532295109203076</v>
      </c>
      <c r="Q851" s="215" cm="1">
        <f t="array" ref="Q851">IF(P851="-",0,P851/(1+'General inputs'!$H$32)^IFERROR(INDEX('MP Calculations'!$C$40:$C$130,MATCH(F851,'MP Calculations'!$D$40:$D$130,0),0),-1))</f>
        <v>140.09251219348539</v>
      </c>
    </row>
    <row r="852" spans="3:17">
      <c r="C852" s="159"/>
      <c r="D852" s="165" t="s">
        <v>278</v>
      </c>
      <c r="E852" s="161">
        <v>39057</v>
      </c>
      <c r="F852" s="172" t="str">
        <f t="shared" si="39"/>
        <v>2006-07</v>
      </c>
      <c r="G852" s="68"/>
      <c r="H852" s="167" t="s">
        <v>279</v>
      </c>
      <c r="I852" s="173">
        <v>150735.53351548137</v>
      </c>
      <c r="J852" s="168">
        <f>IFERROR(MIN('MP Calculations'!$E$30/I852,1),"-")</f>
        <v>0.24630200300931615</v>
      </c>
      <c r="K852" s="12"/>
      <c r="L852" s="159">
        <v>0.32895099999999999</v>
      </c>
      <c r="M852" s="159" t="s">
        <v>280</v>
      </c>
      <c r="N852" s="159">
        <v>350</v>
      </c>
      <c r="O852" s="185">
        <f t="shared" si="40"/>
        <v>115.13284999999999</v>
      </c>
      <c r="P852" s="215">
        <f t="shared" si="41"/>
        <v>28.357451567171143</v>
      </c>
      <c r="Q852" s="215" cm="1">
        <f t="array" ref="Q852">IF(P852="-",0,P852/(1+'General inputs'!$H$32)^IFERROR(INDEX('MP Calculations'!$C$40:$C$130,MATCH(F852,'MP Calculations'!$D$40:$D$130,0),0),-1))</f>
        <v>54.771004053696799</v>
      </c>
    </row>
    <row r="853" spans="3:17">
      <c r="C853" s="159"/>
      <c r="D853" s="165" t="s">
        <v>278</v>
      </c>
      <c r="E853" s="161">
        <v>39057</v>
      </c>
      <c r="F853" s="172" t="str">
        <f t="shared" si="39"/>
        <v>2006-07</v>
      </c>
      <c r="G853" s="68"/>
      <c r="H853" s="167" t="s">
        <v>279</v>
      </c>
      <c r="I853" s="173">
        <v>150735.53351548137</v>
      </c>
      <c r="J853" s="168">
        <f>IFERROR(MIN('MP Calculations'!$E$30/I853,1),"-")</f>
        <v>0.24630200300931615</v>
      </c>
      <c r="K853" s="12"/>
      <c r="L853" s="159">
        <v>0.104043</v>
      </c>
      <c r="M853" s="159" t="s">
        <v>280</v>
      </c>
      <c r="N853" s="159">
        <v>350</v>
      </c>
      <c r="O853" s="185">
        <f t="shared" si="40"/>
        <v>36.415050000000001</v>
      </c>
      <c r="P853" s="215">
        <f t="shared" si="41"/>
        <v>8.9690997546843985</v>
      </c>
      <c r="Q853" s="215" cm="1">
        <f t="array" ref="Q853">IF(P853="-",0,P853/(1+'General inputs'!$H$32)^IFERROR(INDEX('MP Calculations'!$C$40:$C$130,MATCH(F853,'MP Calculations'!$D$40:$D$130,0),0),-1))</f>
        <v>17.323369057272291</v>
      </c>
    </row>
    <row r="854" spans="3:17">
      <c r="C854" s="159"/>
      <c r="D854" s="165" t="s">
        <v>278</v>
      </c>
      <c r="E854" s="161">
        <v>39057</v>
      </c>
      <c r="F854" s="172" t="str">
        <f t="shared" ref="F854:F917" si="42">IF(E854="","-",IF(OR(E854&lt;$E$15,E854&gt;$E$16),"ERROR - date outside of range",IF(MONTH(E854)&gt;=7,YEAR(E854)&amp;"-"&amp;IF(YEAR(E854)=1999,"00",IF(AND(YEAR(E854)&gt;=2000,YEAR(E854)&lt;2009),"0","")&amp;RIGHT(YEAR(E854),2)+1),RIGHT(YEAR(E854),4)-1&amp;"-"&amp;RIGHT(YEAR(E854),2))))</f>
        <v>2006-07</v>
      </c>
      <c r="G854" s="68"/>
      <c r="H854" s="167" t="s">
        <v>279</v>
      </c>
      <c r="I854" s="173">
        <v>150735.53351548137</v>
      </c>
      <c r="J854" s="168">
        <f>IFERROR(MIN('MP Calculations'!$E$30/I854,1),"-")</f>
        <v>0.24630200300931615</v>
      </c>
      <c r="K854" s="12"/>
      <c r="L854" s="159">
        <v>0.54303199999999996</v>
      </c>
      <c r="M854" s="159" t="s">
        <v>280</v>
      </c>
      <c r="N854" s="159">
        <v>350</v>
      </c>
      <c r="O854" s="185">
        <f t="shared" ref="O854:O917" si="43">IF(N854="","-",L854*N854)</f>
        <v>190.06119999999999</v>
      </c>
      <c r="P854" s="215">
        <f t="shared" ref="P854:P917" si="44">IF(O854="-","-",IF(OR(E854&lt;$E$15,E854&gt;$E$16),0,O854*J854))</f>
        <v>46.812454254354236</v>
      </c>
      <c r="Q854" s="215" cm="1">
        <f t="array" ref="Q854">IF(P854="-",0,P854/(1+'General inputs'!$H$32)^IFERROR(INDEX('MP Calculations'!$C$40:$C$130,MATCH(F854,'MP Calculations'!$D$40:$D$130,0),0),-1))</f>
        <v>90.415921743016682</v>
      </c>
    </row>
    <row r="855" spans="3:17">
      <c r="C855" s="159"/>
      <c r="D855" s="165" t="s">
        <v>278</v>
      </c>
      <c r="E855" s="161">
        <v>39057</v>
      </c>
      <c r="F855" s="172" t="str">
        <f t="shared" si="42"/>
        <v>2006-07</v>
      </c>
      <c r="G855" s="68"/>
      <c r="H855" s="167" t="s">
        <v>279</v>
      </c>
      <c r="I855" s="173">
        <v>150735.53351548137</v>
      </c>
      <c r="J855" s="168">
        <f>IFERROR(MIN('MP Calculations'!$E$30/I855,1),"-")</f>
        <v>0.24630200300931615</v>
      </c>
      <c r="K855" s="12"/>
      <c r="L855" s="159">
        <v>0.33819500000000002</v>
      </c>
      <c r="M855" s="159" t="s">
        <v>280</v>
      </c>
      <c r="N855" s="159">
        <v>350</v>
      </c>
      <c r="O855" s="185">
        <f t="shared" si="43"/>
        <v>118.36825</v>
      </c>
      <c r="P855" s="215">
        <f t="shared" si="44"/>
        <v>29.154337067707488</v>
      </c>
      <c r="Q855" s="215" cm="1">
        <f t="array" ref="Q855">IF(P855="-",0,P855/(1+'General inputs'!$H$32)^IFERROR(INDEX('MP Calculations'!$C$40:$C$130,MATCH(F855,'MP Calculations'!$D$40:$D$130,0),0),-1))</f>
        <v>56.310148672416233</v>
      </c>
    </row>
    <row r="856" spans="3:17">
      <c r="C856" s="159"/>
      <c r="D856" s="165" t="s">
        <v>282</v>
      </c>
      <c r="E856" s="161">
        <v>39057</v>
      </c>
      <c r="F856" s="172" t="str">
        <f t="shared" si="42"/>
        <v>2006-07</v>
      </c>
      <c r="G856" s="68"/>
      <c r="H856" s="167" t="s">
        <v>279</v>
      </c>
      <c r="I856" s="173">
        <v>150735.53351548137</v>
      </c>
      <c r="J856" s="168">
        <f>IFERROR(MIN('MP Calculations'!$E$30/I856,1),"-")</f>
        <v>0.24630200300931615</v>
      </c>
      <c r="K856" s="12"/>
      <c r="L856" s="159">
        <v>2.0259550000000002</v>
      </c>
      <c r="M856" s="159" t="s">
        <v>280</v>
      </c>
      <c r="N856" s="159">
        <v>511</v>
      </c>
      <c r="O856" s="185">
        <f t="shared" si="43"/>
        <v>1035.263005</v>
      </c>
      <c r="P856" s="215">
        <f t="shared" si="44"/>
        <v>254.9873517729437</v>
      </c>
      <c r="Q856" s="215" cm="1">
        <f t="array" ref="Q856">IF(P856="-",0,P856/(1+'General inputs'!$H$32)^IFERROR(INDEX('MP Calculations'!$C$40:$C$130,MATCH(F856,'MP Calculations'!$D$40:$D$130,0),0),-1))</f>
        <v>492.49535856618974</v>
      </c>
    </row>
    <row r="857" spans="3:17">
      <c r="C857" s="159"/>
      <c r="D857" s="165" t="s">
        <v>291</v>
      </c>
      <c r="E857" s="161">
        <v>39057</v>
      </c>
      <c r="F857" s="172" t="str">
        <f t="shared" si="42"/>
        <v>2006-07</v>
      </c>
      <c r="G857" s="68"/>
      <c r="H857" s="167" t="s">
        <v>279</v>
      </c>
      <c r="I857" s="173">
        <v>150735.53351548137</v>
      </c>
      <c r="J857" s="168">
        <f>IFERROR(MIN('MP Calculations'!$E$30/I857,1),"-")</f>
        <v>0.24630200300931615</v>
      </c>
      <c r="K857" s="12"/>
      <c r="L857" s="159">
        <v>7.9818889999999998</v>
      </c>
      <c r="M857" s="159" t="s">
        <v>280</v>
      </c>
      <c r="N857" s="159">
        <v>589</v>
      </c>
      <c r="O857" s="185">
        <f t="shared" si="43"/>
        <v>4701.3326209999996</v>
      </c>
      <c r="P857" s="215">
        <f t="shared" si="44"/>
        <v>1157.9476413653381</v>
      </c>
      <c r="Q857" s="215" cm="1">
        <f t="array" ref="Q857">IF(P857="-",0,P857/(1+'General inputs'!$H$32)^IFERROR(INDEX('MP Calculations'!$C$40:$C$130,MATCH(F857,'MP Calculations'!$D$40:$D$130,0),0),-1))</f>
        <v>2236.5181444094192</v>
      </c>
    </row>
    <row r="858" spans="3:17">
      <c r="C858" s="159"/>
      <c r="D858" s="165" t="s">
        <v>278</v>
      </c>
      <c r="E858" s="161">
        <v>39057</v>
      </c>
      <c r="F858" s="172" t="str">
        <f t="shared" si="42"/>
        <v>2006-07</v>
      </c>
      <c r="G858" s="68"/>
      <c r="H858" s="167" t="s">
        <v>279</v>
      </c>
      <c r="I858" s="173">
        <v>150735.53351548137</v>
      </c>
      <c r="J858" s="168">
        <f>IFERROR(MIN('MP Calculations'!$E$30/I858,1),"-")</f>
        <v>0.24630200300931615</v>
      </c>
      <c r="K858" s="12"/>
      <c r="L858" s="159">
        <v>2.149359</v>
      </c>
      <c r="M858" s="159" t="s">
        <v>280</v>
      </c>
      <c r="N858" s="159">
        <v>350</v>
      </c>
      <c r="O858" s="185">
        <f t="shared" si="43"/>
        <v>752.27565000000004</v>
      </c>
      <c r="P858" s="215">
        <f t="shared" si="44"/>
        <v>185.28699941013528</v>
      </c>
      <c r="Q858" s="215" cm="1">
        <f t="array" ref="Q858">IF(P858="-",0,P858/(1+'General inputs'!$H$32)^IFERROR(INDEX('MP Calculations'!$C$40:$C$130,MATCH(F858,'MP Calculations'!$D$40:$D$130,0),0),-1))</f>
        <v>357.8726026120903</v>
      </c>
    </row>
    <row r="859" spans="3:17">
      <c r="C859" s="159"/>
      <c r="D859" s="165" t="s">
        <v>278</v>
      </c>
      <c r="E859" s="161">
        <v>39057</v>
      </c>
      <c r="F859" s="172" t="str">
        <f t="shared" si="42"/>
        <v>2006-07</v>
      </c>
      <c r="G859" s="68"/>
      <c r="H859" s="167" t="s">
        <v>279</v>
      </c>
      <c r="I859" s="173">
        <v>150735.53351548137</v>
      </c>
      <c r="J859" s="168">
        <f>IFERROR(MIN('MP Calculations'!$E$30/I859,1),"-")</f>
        <v>0.24630200300931615</v>
      </c>
      <c r="K859" s="12"/>
      <c r="L859" s="159">
        <v>0.51772200000000002</v>
      </c>
      <c r="M859" s="159" t="s">
        <v>280</v>
      </c>
      <c r="N859" s="159">
        <v>350</v>
      </c>
      <c r="O859" s="185">
        <f t="shared" si="43"/>
        <v>181.20269999999999</v>
      </c>
      <c r="P859" s="215">
        <f t="shared" si="44"/>
        <v>44.630587960696211</v>
      </c>
      <c r="Q859" s="215" cm="1">
        <f t="array" ref="Q859">IF(P859="-",0,P859/(1+'General inputs'!$H$32)^IFERROR(INDEX('MP Calculations'!$C$40:$C$130,MATCH(F859,'MP Calculations'!$D$40:$D$130,0),0),-1))</f>
        <v>86.201755765107919</v>
      </c>
    </row>
    <row r="860" spans="3:17">
      <c r="C860" s="159"/>
      <c r="D860" s="165" t="s">
        <v>278</v>
      </c>
      <c r="E860" s="161">
        <v>39057</v>
      </c>
      <c r="F860" s="172" t="str">
        <f t="shared" si="42"/>
        <v>2006-07</v>
      </c>
      <c r="G860" s="68"/>
      <c r="H860" s="167" t="s">
        <v>279</v>
      </c>
      <c r="I860" s="173">
        <v>150735.53351548137</v>
      </c>
      <c r="J860" s="168">
        <f>IFERROR(MIN('MP Calculations'!$E$30/I860,1),"-")</f>
        <v>0.24630200300931615</v>
      </c>
      <c r="K860" s="12"/>
      <c r="L860" s="159">
        <v>0.48174</v>
      </c>
      <c r="M860" s="159" t="s">
        <v>280</v>
      </c>
      <c r="N860" s="159">
        <v>350</v>
      </c>
      <c r="O860" s="185">
        <f t="shared" si="43"/>
        <v>168.60900000000001</v>
      </c>
      <c r="P860" s="215">
        <f t="shared" si="44"/>
        <v>41.528734425397786</v>
      </c>
      <c r="Q860" s="215" cm="1">
        <f t="array" ref="Q860">IF(P860="-",0,P860/(1+'General inputs'!$H$32)^IFERROR(INDEX('MP Calculations'!$C$40:$C$130,MATCH(F860,'MP Calculations'!$D$40:$D$130,0),0),-1))</f>
        <v>80.210680292286384</v>
      </c>
    </row>
    <row r="861" spans="3:17">
      <c r="C861" s="159"/>
      <c r="D861" s="165" t="s">
        <v>289</v>
      </c>
      <c r="E861" s="161">
        <v>39057</v>
      </c>
      <c r="F861" s="172" t="str">
        <f t="shared" si="42"/>
        <v>2006-07</v>
      </c>
      <c r="G861" s="68"/>
      <c r="H861" s="167" t="s">
        <v>279</v>
      </c>
      <c r="I861" s="173">
        <v>150735.53351548137</v>
      </c>
      <c r="J861" s="168">
        <f>IFERROR(MIN('MP Calculations'!$E$30/I861,1),"-")</f>
        <v>0.24630200300931615</v>
      </c>
      <c r="K861" s="12"/>
      <c r="L861" s="159">
        <v>2.7264080000000002</v>
      </c>
      <c r="M861" s="159" t="s">
        <v>280</v>
      </c>
      <c r="N861" s="159">
        <v>726</v>
      </c>
      <c r="O861" s="185">
        <f t="shared" si="43"/>
        <v>1979.3722080000002</v>
      </c>
      <c r="P861" s="215">
        <f t="shared" si="44"/>
        <v>487.52333953137281</v>
      </c>
      <c r="Q861" s="215" cm="1">
        <f t="array" ref="Q861">IF(P861="-",0,P861/(1+'General inputs'!$H$32)^IFERROR(INDEX('MP Calculations'!$C$40:$C$130,MATCH(F861,'MP Calculations'!$D$40:$D$130,0),0),-1))</f>
        <v>941.62702676206493</v>
      </c>
    </row>
    <row r="862" spans="3:17">
      <c r="C862" s="159"/>
      <c r="D862" s="165" t="s">
        <v>291</v>
      </c>
      <c r="E862" s="161">
        <v>39057</v>
      </c>
      <c r="F862" s="172" t="str">
        <f t="shared" si="42"/>
        <v>2006-07</v>
      </c>
      <c r="G862" s="68"/>
      <c r="H862" s="167" t="s">
        <v>279</v>
      </c>
      <c r="I862" s="173">
        <v>150735.53351548137</v>
      </c>
      <c r="J862" s="168">
        <f>IFERROR(MIN('MP Calculations'!$E$30/I862,1),"-")</f>
        <v>0.24630200300931615</v>
      </c>
      <c r="K862" s="12"/>
      <c r="L862" s="159">
        <v>4.4694640000000003</v>
      </c>
      <c r="M862" s="159" t="s">
        <v>280</v>
      </c>
      <c r="N862" s="159">
        <v>589</v>
      </c>
      <c r="O862" s="185">
        <f t="shared" si="43"/>
        <v>2632.5142960000003</v>
      </c>
      <c r="P862" s="215">
        <f t="shared" si="44"/>
        <v>648.39354405545987</v>
      </c>
      <c r="Q862" s="215" cm="1">
        <f t="array" ref="Q862">IF(P862="-",0,P862/(1+'General inputs'!$H$32)^IFERROR(INDEX('MP Calculations'!$C$40:$C$130,MATCH(F862,'MP Calculations'!$D$40:$D$130,0),0),-1))</f>
        <v>1252.3398072542354</v>
      </c>
    </row>
    <row r="863" spans="3:17">
      <c r="C863" s="159"/>
      <c r="D863" s="165" t="s">
        <v>289</v>
      </c>
      <c r="E863" s="161">
        <v>39057</v>
      </c>
      <c r="F863" s="172" t="str">
        <f t="shared" si="42"/>
        <v>2006-07</v>
      </c>
      <c r="G863" s="68"/>
      <c r="H863" s="167" t="s">
        <v>279</v>
      </c>
      <c r="I863" s="173">
        <v>150735.53351548137</v>
      </c>
      <c r="J863" s="168">
        <f>IFERROR(MIN('MP Calculations'!$E$30/I863,1),"-")</f>
        <v>0.24630200300931615</v>
      </c>
      <c r="K863" s="12"/>
      <c r="L863" s="159">
        <v>3.5890529999999998</v>
      </c>
      <c r="M863" s="159" t="s">
        <v>280</v>
      </c>
      <c r="N863" s="159">
        <v>726</v>
      </c>
      <c r="O863" s="185">
        <f t="shared" si="43"/>
        <v>2605.652478</v>
      </c>
      <c r="P863" s="215">
        <f t="shared" si="44"/>
        <v>641.77742447758806</v>
      </c>
      <c r="Q863" s="215" cm="1">
        <f t="array" ref="Q863">IF(P863="-",0,P863/(1+'General inputs'!$H$32)^IFERROR(INDEX('MP Calculations'!$C$40:$C$130,MATCH(F863,'MP Calculations'!$D$40:$D$130,0),0),-1))</f>
        <v>1239.561102109981</v>
      </c>
    </row>
    <row r="864" spans="3:17">
      <c r="C864" s="159"/>
      <c r="D864" s="165" t="s">
        <v>281</v>
      </c>
      <c r="E864" s="161">
        <v>39057</v>
      </c>
      <c r="F864" s="172" t="str">
        <f t="shared" si="42"/>
        <v>2006-07</v>
      </c>
      <c r="G864" s="68"/>
      <c r="H864" s="167" t="s">
        <v>279</v>
      </c>
      <c r="I864" s="173">
        <v>150735.53351548137</v>
      </c>
      <c r="J864" s="168">
        <f>IFERROR(MIN('MP Calculations'!$E$30/I864,1),"-")</f>
        <v>0.24630200300931615</v>
      </c>
      <c r="K864" s="12"/>
      <c r="L864" s="159">
        <v>0.17974399999999999</v>
      </c>
      <c r="M864" s="159" t="s">
        <v>280</v>
      </c>
      <c r="N864" s="159">
        <v>940</v>
      </c>
      <c r="O864" s="185">
        <f t="shared" si="43"/>
        <v>168.95935999999998</v>
      </c>
      <c r="P864" s="215">
        <f t="shared" si="44"/>
        <v>41.615028795172122</v>
      </c>
      <c r="Q864" s="215" cm="1">
        <f t="array" ref="Q864">IF(P864="-",0,P864/(1+'General inputs'!$H$32)^IFERROR(INDEX('MP Calculations'!$C$40:$C$130,MATCH(F864,'MP Calculations'!$D$40:$D$130,0),0),-1))</f>
        <v>80.377353565641911</v>
      </c>
    </row>
    <row r="865" spans="3:17">
      <c r="C865" s="159"/>
      <c r="D865" s="165" t="s">
        <v>281</v>
      </c>
      <c r="E865" s="161">
        <v>39057</v>
      </c>
      <c r="F865" s="172" t="str">
        <f t="shared" si="42"/>
        <v>2006-07</v>
      </c>
      <c r="G865" s="68"/>
      <c r="H865" s="167" t="s">
        <v>279</v>
      </c>
      <c r="I865" s="173">
        <v>150735.53351548137</v>
      </c>
      <c r="J865" s="168">
        <f>IFERROR(MIN('MP Calculations'!$E$30/I865,1),"-")</f>
        <v>0.24630200300931615</v>
      </c>
      <c r="K865" s="12"/>
      <c r="L865" s="159">
        <v>0.31206600000000001</v>
      </c>
      <c r="M865" s="159" t="s">
        <v>280</v>
      </c>
      <c r="N865" s="159">
        <v>940</v>
      </c>
      <c r="O865" s="185">
        <f t="shared" si="43"/>
        <v>293.34204</v>
      </c>
      <c r="P865" s="215">
        <f t="shared" si="44"/>
        <v>72.250732018838931</v>
      </c>
      <c r="Q865" s="215" cm="1">
        <f t="array" ref="Q865">IF(P865="-",0,P865/(1+'General inputs'!$H$32)^IFERROR(INDEX('MP Calculations'!$C$40:$C$130,MATCH(F865,'MP Calculations'!$D$40:$D$130,0),0),-1))</f>
        <v>139.54868712065834</v>
      </c>
    </row>
    <row r="866" spans="3:17">
      <c r="C866" s="159"/>
      <c r="D866" s="165" t="s">
        <v>291</v>
      </c>
      <c r="E866" s="161">
        <v>39057</v>
      </c>
      <c r="F866" s="172" t="str">
        <f t="shared" si="42"/>
        <v>2006-07</v>
      </c>
      <c r="G866" s="68"/>
      <c r="H866" s="167" t="s">
        <v>279</v>
      </c>
      <c r="I866" s="173">
        <v>150735.53351548137</v>
      </c>
      <c r="J866" s="168">
        <f>IFERROR(MIN('MP Calculations'!$E$30/I866,1),"-")</f>
        <v>0.24630200300931615</v>
      </c>
      <c r="K866" s="12"/>
      <c r="L866" s="159">
        <v>6.8279589999999999</v>
      </c>
      <c r="M866" s="159" t="s">
        <v>280</v>
      </c>
      <c r="N866" s="159">
        <v>589</v>
      </c>
      <c r="O866" s="185">
        <f t="shared" si="43"/>
        <v>4021.6678510000002</v>
      </c>
      <c r="P866" s="215">
        <f t="shared" si="44"/>
        <v>990.54484713947204</v>
      </c>
      <c r="Q866" s="215" cm="1">
        <f t="array" ref="Q866">IF(P866="-",0,P866/(1+'General inputs'!$H$32)^IFERROR(INDEX('MP Calculations'!$C$40:$C$130,MATCH(F866,'MP Calculations'!$D$40:$D$130,0),0),-1))</f>
        <v>1913.1879925646167</v>
      </c>
    </row>
    <row r="867" spans="3:17">
      <c r="C867" s="159"/>
      <c r="D867" s="165" t="s">
        <v>278</v>
      </c>
      <c r="E867" s="161">
        <v>39057</v>
      </c>
      <c r="F867" s="172" t="str">
        <f t="shared" si="42"/>
        <v>2006-07</v>
      </c>
      <c r="G867" s="68"/>
      <c r="H867" s="167" t="s">
        <v>279</v>
      </c>
      <c r="I867" s="173">
        <v>150735.53351548137</v>
      </c>
      <c r="J867" s="168">
        <f>IFERROR(MIN('MP Calculations'!$E$30/I867,1),"-")</f>
        <v>0.24630200300931615</v>
      </c>
      <c r="K867" s="12"/>
      <c r="L867" s="159">
        <v>0.42907600000000001</v>
      </c>
      <c r="M867" s="159" t="s">
        <v>280</v>
      </c>
      <c r="N867" s="159">
        <v>350</v>
      </c>
      <c r="O867" s="185">
        <f t="shared" si="43"/>
        <v>150.17660000000001</v>
      </c>
      <c r="P867" s="215">
        <f t="shared" si="44"/>
        <v>36.988797385128869</v>
      </c>
      <c r="Q867" s="215" cm="1">
        <f t="array" ref="Q867">IF(P867="-",0,P867/(1+'General inputs'!$H$32)^IFERROR(INDEX('MP Calculations'!$C$40:$C$130,MATCH(F867,'MP Calculations'!$D$40:$D$130,0),0),-1))</f>
        <v>71.442018219564645</v>
      </c>
    </row>
    <row r="868" spans="3:17">
      <c r="C868" s="159"/>
      <c r="D868" s="165" t="s">
        <v>291</v>
      </c>
      <c r="E868" s="161">
        <v>39057</v>
      </c>
      <c r="F868" s="172" t="str">
        <f t="shared" si="42"/>
        <v>2006-07</v>
      </c>
      <c r="G868" s="68"/>
      <c r="H868" s="167" t="s">
        <v>279</v>
      </c>
      <c r="I868" s="173">
        <v>150735.53351548137</v>
      </c>
      <c r="J868" s="168">
        <f>IFERROR(MIN('MP Calculations'!$E$30/I868,1),"-")</f>
        <v>0.24630200300931615</v>
      </c>
      <c r="K868" s="12"/>
      <c r="L868" s="159">
        <v>2.4034559999999998</v>
      </c>
      <c r="M868" s="159" t="s">
        <v>280</v>
      </c>
      <c r="N868" s="159">
        <v>589</v>
      </c>
      <c r="O868" s="185">
        <f t="shared" si="43"/>
        <v>1415.6355839999999</v>
      </c>
      <c r="P868" s="215">
        <f t="shared" si="44"/>
        <v>348.673879870463</v>
      </c>
      <c r="Q868" s="215" cm="1">
        <f t="array" ref="Q868">IF(P868="-",0,P868/(1+'General inputs'!$H$32)^IFERROR(INDEX('MP Calculations'!$C$40:$C$130,MATCH(F868,'MP Calculations'!$D$40:$D$130,0),0),-1))</f>
        <v>673.44621721621104</v>
      </c>
    </row>
    <row r="869" spans="3:17">
      <c r="C869" s="159"/>
      <c r="D869" s="165" t="s">
        <v>282</v>
      </c>
      <c r="E869" s="161">
        <v>39057</v>
      </c>
      <c r="F869" s="172" t="str">
        <f t="shared" si="42"/>
        <v>2006-07</v>
      </c>
      <c r="G869" s="68"/>
      <c r="H869" s="167" t="s">
        <v>279</v>
      </c>
      <c r="I869" s="173">
        <v>150735.53351548137</v>
      </c>
      <c r="J869" s="168">
        <f>IFERROR(MIN('MP Calculations'!$E$30/I869,1),"-")</f>
        <v>0.24630200300931615</v>
      </c>
      <c r="K869" s="12"/>
      <c r="L869" s="159">
        <v>2.0107889999999999</v>
      </c>
      <c r="M869" s="159" t="s">
        <v>280</v>
      </c>
      <c r="N869" s="159">
        <v>511</v>
      </c>
      <c r="O869" s="185">
        <f t="shared" si="43"/>
        <v>1027.513179</v>
      </c>
      <c r="P869" s="215">
        <f t="shared" si="44"/>
        <v>253.07855410617</v>
      </c>
      <c r="Q869" s="215" cm="1">
        <f t="array" ref="Q869">IF(P869="-",0,P869/(1+'General inputs'!$H$32)^IFERROR(INDEX('MP Calculations'!$C$40:$C$130,MATCH(F869,'MP Calculations'!$D$40:$D$130,0),0),-1))</f>
        <v>488.80861102835456</v>
      </c>
    </row>
    <row r="870" spans="3:17">
      <c r="C870" s="159"/>
      <c r="D870" s="165" t="s">
        <v>281</v>
      </c>
      <c r="E870" s="161">
        <v>39057</v>
      </c>
      <c r="F870" s="172" t="str">
        <f t="shared" si="42"/>
        <v>2006-07</v>
      </c>
      <c r="G870" s="68"/>
      <c r="H870" s="167" t="s">
        <v>279</v>
      </c>
      <c r="I870" s="173">
        <v>150735.53351548137</v>
      </c>
      <c r="J870" s="168">
        <f>IFERROR(MIN('MP Calculations'!$E$30/I870,1),"-")</f>
        <v>0.24630200300931615</v>
      </c>
      <c r="K870" s="12"/>
      <c r="L870" s="159">
        <v>1.9370050000000001</v>
      </c>
      <c r="M870" s="159" t="s">
        <v>280</v>
      </c>
      <c r="N870" s="159">
        <v>940</v>
      </c>
      <c r="O870" s="185">
        <f t="shared" si="43"/>
        <v>1820.7847000000002</v>
      </c>
      <c r="P870" s="215">
        <f t="shared" si="44"/>
        <v>448.46291865871683</v>
      </c>
      <c r="Q870" s="215" cm="1">
        <f t="array" ref="Q870">IF(P870="-",0,P870/(1+'General inputs'!$H$32)^IFERROR(INDEX('MP Calculations'!$C$40:$C$130,MATCH(F870,'MP Calculations'!$D$40:$D$130,0),0),-1))</f>
        <v>866.18377104891545</v>
      </c>
    </row>
    <row r="871" spans="3:17">
      <c r="C871" s="159"/>
      <c r="D871" s="165" t="s">
        <v>278</v>
      </c>
      <c r="E871" s="161">
        <v>39057</v>
      </c>
      <c r="F871" s="172" t="str">
        <f t="shared" si="42"/>
        <v>2006-07</v>
      </c>
      <c r="G871" s="68"/>
      <c r="H871" s="167" t="s">
        <v>279</v>
      </c>
      <c r="I871" s="173">
        <v>150735.53351548137</v>
      </c>
      <c r="J871" s="168">
        <f>IFERROR(MIN('MP Calculations'!$E$30/I871,1),"-")</f>
        <v>0.24630200300931615</v>
      </c>
      <c r="K871" s="12"/>
      <c r="L871" s="159">
        <v>1.40316</v>
      </c>
      <c r="M871" s="159" t="s">
        <v>280</v>
      </c>
      <c r="N871" s="159">
        <v>350</v>
      </c>
      <c r="O871" s="185">
        <f t="shared" si="43"/>
        <v>491.10599999999999</v>
      </c>
      <c r="P871" s="215">
        <f t="shared" si="44"/>
        <v>120.96039148989321</v>
      </c>
      <c r="Q871" s="215" cm="1">
        <f t="array" ref="Q871">IF(P871="-",0,P871/(1+'General inputs'!$H$32)^IFERROR(INDEX('MP Calculations'!$C$40:$C$130,MATCH(F871,'MP Calculations'!$D$40:$D$130,0),0),-1))</f>
        <v>233.6289661620886</v>
      </c>
    </row>
    <row r="872" spans="3:17">
      <c r="C872" s="159"/>
      <c r="D872" s="165" t="s">
        <v>278</v>
      </c>
      <c r="E872" s="161">
        <v>39057</v>
      </c>
      <c r="F872" s="172" t="str">
        <f t="shared" si="42"/>
        <v>2006-07</v>
      </c>
      <c r="G872" s="68"/>
      <c r="H872" s="167" t="s">
        <v>279</v>
      </c>
      <c r="I872" s="173">
        <v>150735.53351548137</v>
      </c>
      <c r="J872" s="168">
        <f>IFERROR(MIN('MP Calculations'!$E$30/I872,1),"-")</f>
        <v>0.24630200300931615</v>
      </c>
      <c r="K872" s="12"/>
      <c r="L872" s="159">
        <v>0.86425099999999999</v>
      </c>
      <c r="M872" s="159" t="s">
        <v>280</v>
      </c>
      <c r="N872" s="159">
        <v>350</v>
      </c>
      <c r="O872" s="185">
        <f t="shared" si="43"/>
        <v>302.48784999999998</v>
      </c>
      <c r="P872" s="215">
        <f t="shared" si="44"/>
        <v>74.503363340981565</v>
      </c>
      <c r="Q872" s="215" cm="1">
        <f t="array" ref="Q872">IF(P872="-",0,P872/(1+'General inputs'!$H$32)^IFERROR(INDEX('MP Calculations'!$C$40:$C$130,MATCH(F872,'MP Calculations'!$D$40:$D$130,0),0),-1))</f>
        <v>143.89953222337525</v>
      </c>
    </row>
    <row r="873" spans="3:17">
      <c r="C873" s="159"/>
      <c r="D873" s="165" t="s">
        <v>281</v>
      </c>
      <c r="E873" s="161">
        <v>39072</v>
      </c>
      <c r="F873" s="172" t="str">
        <f t="shared" si="42"/>
        <v>2006-07</v>
      </c>
      <c r="G873" s="68"/>
      <c r="H873" s="167" t="s">
        <v>279</v>
      </c>
      <c r="I873" s="173">
        <v>150735.53351548137</v>
      </c>
      <c r="J873" s="168">
        <f>IFERROR(MIN('MP Calculations'!$E$30/I873,1),"-")</f>
        <v>0.24630200300931615</v>
      </c>
      <c r="K873" s="12"/>
      <c r="L873" s="159">
        <v>4.6002200000000002</v>
      </c>
      <c r="M873" s="159" t="s">
        <v>280</v>
      </c>
      <c r="N873" s="159">
        <v>940</v>
      </c>
      <c r="O873" s="185">
        <f t="shared" si="43"/>
        <v>4324.2067999999999</v>
      </c>
      <c r="P873" s="215">
        <f t="shared" si="44"/>
        <v>1065.0607962665053</v>
      </c>
      <c r="Q873" s="215" cm="1">
        <f t="array" ref="Q873">IF(P873="-",0,P873/(1+'General inputs'!$H$32)^IFERROR(INDEX('MP Calculations'!$C$40:$C$130,MATCH(F873,'MP Calculations'!$D$40:$D$130,0),0),-1))</f>
        <v>2057.1118336063364</v>
      </c>
    </row>
    <row r="874" spans="3:17">
      <c r="C874" s="159"/>
      <c r="D874" s="165" t="s">
        <v>443</v>
      </c>
      <c r="E874" s="161">
        <v>39083</v>
      </c>
      <c r="F874" s="172" t="str">
        <f t="shared" si="42"/>
        <v>2006-07</v>
      </c>
      <c r="G874" s="68"/>
      <c r="H874" s="167" t="s">
        <v>279</v>
      </c>
      <c r="I874" s="173">
        <v>150735.53351548137</v>
      </c>
      <c r="J874" s="168">
        <f>IFERROR(MIN('MP Calculations'!$E$30/I874,1),"-")</f>
        <v>0.24630200300931615</v>
      </c>
      <c r="K874" s="12"/>
      <c r="L874" s="159">
        <v>1</v>
      </c>
      <c r="M874" s="159" t="s">
        <v>284</v>
      </c>
      <c r="N874" s="159">
        <v>1892.41</v>
      </c>
      <c r="O874" s="185">
        <f t="shared" si="43"/>
        <v>1892.41</v>
      </c>
      <c r="P874" s="215">
        <f t="shared" si="44"/>
        <v>466.10437351486001</v>
      </c>
      <c r="Q874" s="215" cm="1">
        <f t="array" ref="Q874">IF(P874="-",0,P874/(1+'General inputs'!$H$32)^IFERROR(INDEX('MP Calculations'!$C$40:$C$130,MATCH(F874,'MP Calculations'!$D$40:$D$130,0),0),-1))</f>
        <v>900.25736165878266</v>
      </c>
    </row>
    <row r="875" spans="3:17">
      <c r="C875" s="159"/>
      <c r="D875" s="165" t="s">
        <v>442</v>
      </c>
      <c r="E875" s="161">
        <v>39083</v>
      </c>
      <c r="F875" s="172" t="str">
        <f t="shared" si="42"/>
        <v>2006-07</v>
      </c>
      <c r="G875" s="68"/>
      <c r="H875" s="167" t="s">
        <v>279</v>
      </c>
      <c r="I875" s="173">
        <v>150735.53351548137</v>
      </c>
      <c r="J875" s="168">
        <f>IFERROR(MIN('MP Calculations'!$E$30/I875,1),"-")</f>
        <v>0.24630200300931615</v>
      </c>
      <c r="K875" s="12"/>
      <c r="L875" s="159">
        <v>1</v>
      </c>
      <c r="M875" s="159" t="s">
        <v>284</v>
      </c>
      <c r="N875" s="159">
        <v>2000.31</v>
      </c>
      <c r="O875" s="185">
        <f t="shared" si="43"/>
        <v>2000.31</v>
      </c>
      <c r="P875" s="215">
        <f t="shared" si="44"/>
        <v>492.68035963956515</v>
      </c>
      <c r="Q875" s="215" cm="1">
        <f t="array" ref="Q875">IF(P875="-",0,P875/(1+'General inputs'!$H$32)^IFERROR(INDEX('MP Calculations'!$C$40:$C$130,MATCH(F875,'MP Calculations'!$D$40:$D$130,0),0),-1))</f>
        <v>951.58755401825147</v>
      </c>
    </row>
    <row r="876" spans="3:17">
      <c r="C876" s="159"/>
      <c r="D876" s="165" t="s">
        <v>281</v>
      </c>
      <c r="E876" s="161">
        <v>39097</v>
      </c>
      <c r="F876" s="172" t="str">
        <f t="shared" si="42"/>
        <v>2006-07</v>
      </c>
      <c r="G876" s="68"/>
      <c r="H876" s="167" t="s">
        <v>279</v>
      </c>
      <c r="I876" s="173">
        <v>150735.53351548137</v>
      </c>
      <c r="J876" s="168">
        <f>IFERROR(MIN('MP Calculations'!$E$30/I876,1),"-")</f>
        <v>0.24630200300931615</v>
      </c>
      <c r="K876" s="12"/>
      <c r="L876" s="159">
        <v>21.558689000000001</v>
      </c>
      <c r="M876" s="159" t="s">
        <v>280</v>
      </c>
      <c r="N876" s="159">
        <v>940</v>
      </c>
      <c r="O876" s="185">
        <f t="shared" si="43"/>
        <v>20265.167660000003</v>
      </c>
      <c r="P876" s="215">
        <f t="shared" si="44"/>
        <v>4991.3513859776167</v>
      </c>
      <c r="Q876" s="215" cm="1">
        <f t="array" ref="Q876">IF(P876="-",0,P876/(1+'General inputs'!$H$32)^IFERROR(INDEX('MP Calculations'!$C$40:$C$130,MATCH(F876,'MP Calculations'!$D$40:$D$130,0),0),-1))</f>
        <v>9640.5463779860002</v>
      </c>
    </row>
    <row r="877" spans="3:17">
      <c r="C877" s="159"/>
      <c r="D877" s="165" t="s">
        <v>281</v>
      </c>
      <c r="E877" s="161">
        <v>39097</v>
      </c>
      <c r="F877" s="172" t="str">
        <f t="shared" si="42"/>
        <v>2006-07</v>
      </c>
      <c r="G877" s="68"/>
      <c r="H877" s="167" t="s">
        <v>279</v>
      </c>
      <c r="I877" s="173">
        <v>150735.53351548137</v>
      </c>
      <c r="J877" s="168">
        <f>IFERROR(MIN('MP Calculations'!$E$30/I877,1),"-")</f>
        <v>0.24630200300931615</v>
      </c>
      <c r="K877" s="12"/>
      <c r="L877" s="159">
        <v>11.341689000000001</v>
      </c>
      <c r="M877" s="159" t="s">
        <v>280</v>
      </c>
      <c r="N877" s="159">
        <v>940</v>
      </c>
      <c r="O877" s="185">
        <f t="shared" si="43"/>
        <v>10661.187660000001</v>
      </c>
      <c r="P877" s="215">
        <f t="shared" si="44"/>
        <v>2625.8718751162046</v>
      </c>
      <c r="Q877" s="215" cm="1">
        <f t="array" ref="Q877">IF(P877="-",0,P877/(1+'General inputs'!$H$32)^IFERROR(INDEX('MP Calculations'!$C$40:$C$130,MATCH(F877,'MP Calculations'!$D$40:$D$130,0),0),-1))</f>
        <v>5071.7406243577088</v>
      </c>
    </row>
    <row r="878" spans="3:17">
      <c r="C878" s="159"/>
      <c r="D878" s="165" t="s">
        <v>451</v>
      </c>
      <c r="E878" s="161">
        <v>39114</v>
      </c>
      <c r="F878" s="172" t="str">
        <f t="shared" si="42"/>
        <v>2006-07</v>
      </c>
      <c r="G878" s="68"/>
      <c r="H878" s="167" t="s">
        <v>279</v>
      </c>
      <c r="I878" s="173">
        <v>150735.53351548137</v>
      </c>
      <c r="J878" s="168">
        <f>IFERROR(MIN('MP Calculations'!$E$30/I878,1),"-")</f>
        <v>0.24630200300931615</v>
      </c>
      <c r="K878" s="12"/>
      <c r="L878" s="159">
        <v>1</v>
      </c>
      <c r="M878" s="159" t="s">
        <v>284</v>
      </c>
      <c r="N878" s="159">
        <v>77406.94</v>
      </c>
      <c r="O878" s="185">
        <f t="shared" si="43"/>
        <v>77406.94</v>
      </c>
      <c r="P878" s="215">
        <f t="shared" si="44"/>
        <v>19065.484368821955</v>
      </c>
      <c r="Q878" s="215" cm="1">
        <f t="array" ref="Q878">IF(P878="-",0,P878/(1+'General inputs'!$H$32)^IFERROR(INDEX('MP Calculations'!$C$40:$C$130,MATCH(F878,'MP Calculations'!$D$40:$D$130,0),0),-1))</f>
        <v>36824.032624262021</v>
      </c>
    </row>
    <row r="879" spans="3:17">
      <c r="C879" s="159"/>
      <c r="D879" s="165" t="s">
        <v>450</v>
      </c>
      <c r="E879" s="161">
        <v>39114</v>
      </c>
      <c r="F879" s="172" t="str">
        <f t="shared" si="42"/>
        <v>2006-07</v>
      </c>
      <c r="G879" s="68"/>
      <c r="H879" s="167" t="s">
        <v>279</v>
      </c>
      <c r="I879" s="173">
        <v>150735.53351548137</v>
      </c>
      <c r="J879" s="168">
        <f>IFERROR(MIN('MP Calculations'!$E$30/I879,1),"-")</f>
        <v>0.24630200300931615</v>
      </c>
      <c r="K879" s="12"/>
      <c r="L879" s="159">
        <v>1</v>
      </c>
      <c r="M879" s="159" t="s">
        <v>284</v>
      </c>
      <c r="N879" s="159">
        <v>15505.32</v>
      </c>
      <c r="O879" s="185">
        <f t="shared" si="43"/>
        <v>15505.32</v>
      </c>
      <c r="P879" s="215">
        <f t="shared" si="44"/>
        <v>3818.99137330041</v>
      </c>
      <c r="Q879" s="215" cm="1">
        <f t="array" ref="Q879">IF(P879="-",0,P879/(1+'General inputs'!$H$32)^IFERROR(INDEX('MP Calculations'!$C$40:$C$130,MATCH(F879,'MP Calculations'!$D$40:$D$130,0),0),-1))</f>
        <v>7376.1914568593256</v>
      </c>
    </row>
    <row r="880" spans="3:17">
      <c r="C880" s="159"/>
      <c r="D880" s="165" t="s">
        <v>448</v>
      </c>
      <c r="E880" s="161">
        <v>39114</v>
      </c>
      <c r="F880" s="172" t="str">
        <f t="shared" si="42"/>
        <v>2006-07</v>
      </c>
      <c r="G880" s="68"/>
      <c r="H880" s="167" t="s">
        <v>279</v>
      </c>
      <c r="I880" s="173">
        <v>150735.53351548137</v>
      </c>
      <c r="J880" s="168">
        <f>IFERROR(MIN('MP Calculations'!$E$30/I880,1),"-")</f>
        <v>0.24630200300931615</v>
      </c>
      <c r="K880" s="12"/>
      <c r="L880" s="159">
        <v>1</v>
      </c>
      <c r="M880" s="159" t="s">
        <v>284</v>
      </c>
      <c r="N880" s="159">
        <v>40564.949999999997</v>
      </c>
      <c r="O880" s="185">
        <f t="shared" si="43"/>
        <v>40564.949999999997</v>
      </c>
      <c r="P880" s="215">
        <f t="shared" si="44"/>
        <v>9991.2284369727586</v>
      </c>
      <c r="Q880" s="215" cm="1">
        <f t="array" ref="Q880">IF(P880="-",0,P880/(1+'General inputs'!$H$32)^IFERROR(INDEX('MP Calculations'!$C$40:$C$130,MATCH(F880,'MP Calculations'!$D$40:$D$130,0),0),-1))</f>
        <v>19297.55965294013</v>
      </c>
    </row>
    <row r="881" spans="3:17">
      <c r="C881" s="159"/>
      <c r="D881" s="165" t="s">
        <v>449</v>
      </c>
      <c r="E881" s="161">
        <v>39114</v>
      </c>
      <c r="F881" s="172" t="str">
        <f t="shared" si="42"/>
        <v>2006-07</v>
      </c>
      <c r="G881" s="68"/>
      <c r="H881" s="167" t="s">
        <v>279</v>
      </c>
      <c r="I881" s="173">
        <v>150735.53351548137</v>
      </c>
      <c r="J881" s="168">
        <f>IFERROR(MIN('MP Calculations'!$E$30/I881,1),"-")</f>
        <v>0.24630200300931615</v>
      </c>
      <c r="K881" s="12"/>
      <c r="L881" s="159">
        <v>1</v>
      </c>
      <c r="M881" s="159" t="s">
        <v>284</v>
      </c>
      <c r="N881" s="159">
        <v>22762.68</v>
      </c>
      <c r="O881" s="185">
        <f t="shared" si="43"/>
        <v>22762.68</v>
      </c>
      <c r="P881" s="215">
        <f t="shared" si="44"/>
        <v>5606.4936778601004</v>
      </c>
      <c r="Q881" s="215" cm="1">
        <f t="array" ref="Q881">IF(P881="-",0,P881/(1+'General inputs'!$H$32)^IFERROR(INDEX('MP Calculations'!$C$40:$C$130,MATCH(F881,'MP Calculations'!$D$40:$D$130,0),0),-1))</f>
        <v>10828.663049277449</v>
      </c>
    </row>
    <row r="882" spans="3:17">
      <c r="C882" s="159"/>
      <c r="D882" s="165" t="s">
        <v>444</v>
      </c>
      <c r="E882" s="161">
        <v>39114</v>
      </c>
      <c r="F882" s="172" t="str">
        <f t="shared" si="42"/>
        <v>2006-07</v>
      </c>
      <c r="G882" s="68"/>
      <c r="H882" s="167" t="s">
        <v>279</v>
      </c>
      <c r="I882" s="173">
        <v>150735.53351548137</v>
      </c>
      <c r="J882" s="168">
        <f>IFERROR(MIN('MP Calculations'!$E$30/I882,1),"-")</f>
        <v>0.24630200300931615</v>
      </c>
      <c r="K882" s="12"/>
      <c r="L882" s="159">
        <v>1</v>
      </c>
      <c r="M882" s="159" t="s">
        <v>284</v>
      </c>
      <c r="N882" s="159">
        <v>1449.14</v>
      </c>
      <c r="O882" s="185">
        <f t="shared" si="43"/>
        <v>1449.14</v>
      </c>
      <c r="P882" s="215">
        <f t="shared" si="44"/>
        <v>356.92608464092041</v>
      </c>
      <c r="Q882" s="215" cm="1">
        <f t="array" ref="Q882">IF(P882="-",0,P882/(1+'General inputs'!$H$32)^IFERROR(INDEX('MP Calculations'!$C$40:$C$130,MATCH(F882,'MP Calculations'!$D$40:$D$130,0),0),-1))</f>
        <v>689.38493934940539</v>
      </c>
    </row>
    <row r="883" spans="3:17">
      <c r="C883" s="159"/>
      <c r="D883" s="165" t="s">
        <v>445</v>
      </c>
      <c r="E883" s="161">
        <v>39114</v>
      </c>
      <c r="F883" s="172" t="str">
        <f t="shared" si="42"/>
        <v>2006-07</v>
      </c>
      <c r="G883" s="68"/>
      <c r="H883" s="167" t="s">
        <v>279</v>
      </c>
      <c r="I883" s="173">
        <v>150735.53351548137</v>
      </c>
      <c r="J883" s="168">
        <f>IFERROR(MIN('MP Calculations'!$E$30/I883,1),"-")</f>
        <v>0.24630200300931615</v>
      </c>
      <c r="K883" s="12"/>
      <c r="L883" s="159">
        <v>1</v>
      </c>
      <c r="M883" s="159" t="s">
        <v>284</v>
      </c>
      <c r="N883" s="159">
        <v>1449.14</v>
      </c>
      <c r="O883" s="185">
        <f t="shared" si="43"/>
        <v>1449.14</v>
      </c>
      <c r="P883" s="215">
        <f t="shared" si="44"/>
        <v>356.92608464092041</v>
      </c>
      <c r="Q883" s="215" cm="1">
        <f t="array" ref="Q883">IF(P883="-",0,P883/(1+'General inputs'!$H$32)^IFERROR(INDEX('MP Calculations'!$C$40:$C$130,MATCH(F883,'MP Calculations'!$D$40:$D$130,0),0),-1))</f>
        <v>689.38493934940539</v>
      </c>
    </row>
    <row r="884" spans="3:17">
      <c r="C884" s="159"/>
      <c r="D884" s="165" t="s">
        <v>446</v>
      </c>
      <c r="E884" s="161">
        <v>39114</v>
      </c>
      <c r="F884" s="172" t="str">
        <f t="shared" si="42"/>
        <v>2006-07</v>
      </c>
      <c r="G884" s="68"/>
      <c r="H884" s="167" t="s">
        <v>279</v>
      </c>
      <c r="I884" s="173">
        <v>150735.53351548137</v>
      </c>
      <c r="J884" s="168">
        <f>IFERROR(MIN('MP Calculations'!$E$30/I884,1),"-")</f>
        <v>0.24630200300931615</v>
      </c>
      <c r="K884" s="12"/>
      <c r="L884" s="159">
        <v>1</v>
      </c>
      <c r="M884" s="159" t="s">
        <v>284</v>
      </c>
      <c r="N884" s="159">
        <v>1200.31</v>
      </c>
      <c r="O884" s="185">
        <f t="shared" si="43"/>
        <v>1200.31</v>
      </c>
      <c r="P884" s="215">
        <f t="shared" si="44"/>
        <v>295.63875723211225</v>
      </c>
      <c r="Q884" s="215" cm="1">
        <f t="array" ref="Q884">IF(P884="-",0,P884/(1+'General inputs'!$H$32)^IFERROR(INDEX('MP Calculations'!$C$40:$C$130,MATCH(F884,'MP Calculations'!$D$40:$D$130,0),0),-1))</f>
        <v>571.01152169596094</v>
      </c>
    </row>
    <row r="885" spans="3:17">
      <c r="C885" s="159"/>
      <c r="D885" s="165" t="s">
        <v>447</v>
      </c>
      <c r="E885" s="161">
        <v>39114</v>
      </c>
      <c r="F885" s="172" t="str">
        <f t="shared" si="42"/>
        <v>2006-07</v>
      </c>
      <c r="G885" s="68"/>
      <c r="H885" s="167" t="s">
        <v>279</v>
      </c>
      <c r="I885" s="173">
        <v>150735.53351548137</v>
      </c>
      <c r="J885" s="168">
        <f>IFERROR(MIN('MP Calculations'!$E$30/I885,1),"-")</f>
        <v>0.24630200300931615</v>
      </c>
      <c r="K885" s="12"/>
      <c r="L885" s="159">
        <v>1</v>
      </c>
      <c r="M885" s="159" t="s">
        <v>284</v>
      </c>
      <c r="N885" s="159">
        <v>1449.72</v>
      </c>
      <c r="O885" s="185">
        <f t="shared" si="43"/>
        <v>1449.72</v>
      </c>
      <c r="P885" s="215">
        <f t="shared" si="44"/>
        <v>357.0689398026658</v>
      </c>
      <c r="Q885" s="215" cm="1">
        <f t="array" ref="Q885">IF(P885="-",0,P885/(1+'General inputs'!$H$32)^IFERROR(INDEX('MP Calculations'!$C$40:$C$130,MATCH(F885,'MP Calculations'!$D$40:$D$130,0),0),-1))</f>
        <v>689.66085697283904</v>
      </c>
    </row>
    <row r="886" spans="3:17">
      <c r="C886" s="159"/>
      <c r="D886" s="165" t="s">
        <v>289</v>
      </c>
      <c r="E886" s="161">
        <v>39127</v>
      </c>
      <c r="F886" s="172" t="str">
        <f t="shared" si="42"/>
        <v>2006-07</v>
      </c>
      <c r="G886" s="68"/>
      <c r="H886" s="167" t="s">
        <v>279</v>
      </c>
      <c r="I886" s="173">
        <v>150735.53351548137</v>
      </c>
      <c r="J886" s="168">
        <f>IFERROR(MIN('MP Calculations'!$E$30/I886,1),"-")</f>
        <v>0.24630200300931615</v>
      </c>
      <c r="K886" s="12"/>
      <c r="L886" s="159">
        <v>4.001112</v>
      </c>
      <c r="M886" s="159" t="s">
        <v>280</v>
      </c>
      <c r="N886" s="159">
        <v>726</v>
      </c>
      <c r="O886" s="185">
        <f t="shared" si="43"/>
        <v>2904.8073119999999</v>
      </c>
      <c r="P886" s="215">
        <f t="shared" si="44"/>
        <v>715.45985930170752</v>
      </c>
      <c r="Q886" s="215" cm="1">
        <f t="array" ref="Q886">IF(P886="-",0,P886/(1+'General inputs'!$H$32)^IFERROR(INDEX('MP Calculations'!$C$40:$C$130,MATCH(F886,'MP Calculations'!$D$40:$D$130,0),0),-1))</f>
        <v>1381.8750518271729</v>
      </c>
    </row>
    <row r="887" spans="3:17">
      <c r="C887" s="159"/>
      <c r="D887" s="165" t="s">
        <v>281</v>
      </c>
      <c r="E887" s="161">
        <v>39141</v>
      </c>
      <c r="F887" s="172" t="str">
        <f t="shared" si="42"/>
        <v>2006-07</v>
      </c>
      <c r="G887" s="68"/>
      <c r="H887" s="167" t="s">
        <v>279</v>
      </c>
      <c r="I887" s="173">
        <v>150735.53351548137</v>
      </c>
      <c r="J887" s="168">
        <f>IFERROR(MIN('MP Calculations'!$E$30/I887,1),"-")</f>
        <v>0.24630200300931615</v>
      </c>
      <c r="K887" s="12"/>
      <c r="L887" s="159">
        <v>19.007698000000001</v>
      </c>
      <c r="M887" s="159" t="s">
        <v>280</v>
      </c>
      <c r="N887" s="159">
        <v>940</v>
      </c>
      <c r="O887" s="185">
        <f t="shared" si="43"/>
        <v>17867.236120000001</v>
      </c>
      <c r="P887" s="215">
        <f t="shared" si="44"/>
        <v>4400.7360445964023</v>
      </c>
      <c r="Q887" s="215" cm="1">
        <f t="array" ref="Q887">IF(P887="-",0,P887/(1+'General inputs'!$H$32)^IFERROR(INDEX('MP Calculations'!$C$40:$C$130,MATCH(F887,'MP Calculations'!$D$40:$D$130,0),0),-1))</f>
        <v>8499.8022888938995</v>
      </c>
    </row>
    <row r="888" spans="3:17">
      <c r="C888" s="159"/>
      <c r="D888" s="165" t="s">
        <v>278</v>
      </c>
      <c r="E888" s="161">
        <v>39169</v>
      </c>
      <c r="F888" s="172" t="str">
        <f t="shared" si="42"/>
        <v>2006-07</v>
      </c>
      <c r="G888" s="68"/>
      <c r="H888" s="167" t="s">
        <v>279</v>
      </c>
      <c r="I888" s="173">
        <v>150735.53351548137</v>
      </c>
      <c r="J888" s="168">
        <f>IFERROR(MIN('MP Calculations'!$E$30/I888,1),"-")</f>
        <v>0.24630200300931615</v>
      </c>
      <c r="K888" s="12"/>
      <c r="L888" s="159">
        <v>6.0002610000000001</v>
      </c>
      <c r="M888" s="159" t="s">
        <v>280</v>
      </c>
      <c r="N888" s="159">
        <v>350</v>
      </c>
      <c r="O888" s="185">
        <f t="shared" si="43"/>
        <v>2100.0913500000001</v>
      </c>
      <c r="P888" s="215">
        <f t="shared" si="44"/>
        <v>517.25670600753881</v>
      </c>
      <c r="Q888" s="215" cm="1">
        <f t="array" ref="Q888">IF(P888="-",0,P888/(1+'General inputs'!$H$32)^IFERROR(INDEX('MP Calculations'!$C$40:$C$130,MATCH(F888,'MP Calculations'!$D$40:$D$130,0),0),-1))</f>
        <v>999.05554187170378</v>
      </c>
    </row>
    <row r="889" spans="3:17">
      <c r="C889" s="159"/>
      <c r="D889" s="165" t="s">
        <v>278</v>
      </c>
      <c r="E889" s="161">
        <v>39169</v>
      </c>
      <c r="F889" s="172" t="str">
        <f t="shared" si="42"/>
        <v>2006-07</v>
      </c>
      <c r="G889" s="68"/>
      <c r="H889" s="167" t="s">
        <v>279</v>
      </c>
      <c r="I889" s="173">
        <v>150735.53351548137</v>
      </c>
      <c r="J889" s="168">
        <f>IFERROR(MIN('MP Calculations'!$E$30/I889,1),"-")</f>
        <v>0.24630200300931615</v>
      </c>
      <c r="K889" s="12"/>
      <c r="L889" s="159">
        <v>39.965882999999998</v>
      </c>
      <c r="M889" s="159" t="s">
        <v>280</v>
      </c>
      <c r="N889" s="159">
        <v>350</v>
      </c>
      <c r="O889" s="185">
        <f t="shared" si="43"/>
        <v>13988.05905</v>
      </c>
      <c r="P889" s="215">
        <f t="shared" si="44"/>
        <v>3445.2869622275921</v>
      </c>
      <c r="Q889" s="215" cm="1">
        <f t="array" ref="Q889">IF(P889="-",0,P889/(1+'General inputs'!$H$32)^IFERROR(INDEX('MP Calculations'!$C$40:$C$130,MATCH(F889,'MP Calculations'!$D$40:$D$130,0),0),-1))</f>
        <v>6654.4000164236386</v>
      </c>
    </row>
    <row r="890" spans="3:17">
      <c r="C890" s="159"/>
      <c r="D890" s="165" t="s">
        <v>278</v>
      </c>
      <c r="E890" s="161">
        <v>39169</v>
      </c>
      <c r="F890" s="172" t="str">
        <f t="shared" si="42"/>
        <v>2006-07</v>
      </c>
      <c r="G890" s="68"/>
      <c r="H890" s="167" t="s">
        <v>279</v>
      </c>
      <c r="I890" s="173">
        <v>150735.53351548137</v>
      </c>
      <c r="J890" s="168">
        <f>IFERROR(MIN('MP Calculations'!$E$30/I890,1),"-")</f>
        <v>0.24630200300931615</v>
      </c>
      <c r="K890" s="12"/>
      <c r="L890" s="159">
        <v>96.099873000000002</v>
      </c>
      <c r="M890" s="159" t="s">
        <v>280</v>
      </c>
      <c r="N890" s="159">
        <v>350</v>
      </c>
      <c r="O890" s="185">
        <f t="shared" si="43"/>
        <v>33634.955549999999</v>
      </c>
      <c r="P890" s="215">
        <f t="shared" si="44"/>
        <v>8284.356923094314</v>
      </c>
      <c r="Q890" s="215" cm="1">
        <f t="array" ref="Q890">IF(P890="-",0,P890/(1+'General inputs'!$H$32)^IFERROR(INDEX('MP Calculations'!$C$40:$C$130,MATCH(F890,'MP Calculations'!$D$40:$D$130,0),0),-1))</f>
        <v>16000.822413194512</v>
      </c>
    </row>
    <row r="891" spans="3:17">
      <c r="C891" s="159"/>
      <c r="D891" s="165" t="s">
        <v>278</v>
      </c>
      <c r="E891" s="161">
        <v>39169</v>
      </c>
      <c r="F891" s="172" t="str">
        <f t="shared" si="42"/>
        <v>2006-07</v>
      </c>
      <c r="G891" s="68"/>
      <c r="H891" s="167" t="s">
        <v>279</v>
      </c>
      <c r="I891" s="173">
        <v>150735.53351548137</v>
      </c>
      <c r="J891" s="168">
        <f>IFERROR(MIN('MP Calculations'!$E$30/I891,1),"-")</f>
        <v>0.24630200300931615</v>
      </c>
      <c r="K891" s="12"/>
      <c r="L891" s="159">
        <v>52.225721</v>
      </c>
      <c r="M891" s="159" t="s">
        <v>280</v>
      </c>
      <c r="N891" s="159">
        <v>350</v>
      </c>
      <c r="O891" s="185">
        <f t="shared" si="43"/>
        <v>18279.002349999999</v>
      </c>
      <c r="P891" s="215">
        <f t="shared" si="44"/>
        <v>4502.1548918169965</v>
      </c>
      <c r="Q891" s="215" cm="1">
        <f t="array" ref="Q891">IF(P891="-",0,P891/(1+'General inputs'!$H$32)^IFERROR(INDEX('MP Calculations'!$C$40:$C$130,MATCH(F891,'MP Calculations'!$D$40:$D$130,0),0),-1))</f>
        <v>8695.687736466034</v>
      </c>
    </row>
    <row r="892" spans="3:17">
      <c r="C892" s="159"/>
      <c r="D892" s="165" t="s">
        <v>278</v>
      </c>
      <c r="E892" s="161">
        <v>39171</v>
      </c>
      <c r="F892" s="172" t="str">
        <f t="shared" si="42"/>
        <v>2006-07</v>
      </c>
      <c r="G892" s="68"/>
      <c r="H892" s="167" t="s">
        <v>279</v>
      </c>
      <c r="I892" s="173">
        <v>150735.53351548137</v>
      </c>
      <c r="J892" s="168">
        <f>IFERROR(MIN('MP Calculations'!$E$30/I892,1),"-")</f>
        <v>0.24630200300931615</v>
      </c>
      <c r="K892" s="12"/>
      <c r="L892" s="159">
        <v>92.804816000000002</v>
      </c>
      <c r="M892" s="159" t="s">
        <v>280</v>
      </c>
      <c r="N892" s="159">
        <v>350</v>
      </c>
      <c r="O892" s="185">
        <f t="shared" si="43"/>
        <v>32481.685600000001</v>
      </c>
      <c r="P892" s="215">
        <f t="shared" si="44"/>
        <v>8000.3042243988612</v>
      </c>
      <c r="Q892" s="215" cm="1">
        <f t="array" ref="Q892">IF(P892="-",0,P892/(1+'General inputs'!$H$32)^IFERROR(INDEX('MP Calculations'!$C$40:$C$130,MATCH(F892,'MP Calculations'!$D$40:$D$130,0),0),-1))</f>
        <v>15452.188785985105</v>
      </c>
    </row>
    <row r="893" spans="3:17">
      <c r="C893" s="159"/>
      <c r="D893" s="165" t="s">
        <v>278</v>
      </c>
      <c r="E893" s="161">
        <v>39171</v>
      </c>
      <c r="F893" s="172" t="str">
        <f t="shared" si="42"/>
        <v>2006-07</v>
      </c>
      <c r="G893" s="68"/>
      <c r="H893" s="167" t="s">
        <v>279</v>
      </c>
      <c r="I893" s="173">
        <v>150735.53351548137</v>
      </c>
      <c r="J893" s="168">
        <f>IFERROR(MIN('MP Calculations'!$E$30/I893,1),"-")</f>
        <v>0.24630200300931615</v>
      </c>
      <c r="K893" s="12"/>
      <c r="L893" s="159">
        <v>13.7547</v>
      </c>
      <c r="M893" s="159" t="s">
        <v>280</v>
      </c>
      <c r="N893" s="159">
        <v>350</v>
      </c>
      <c r="O893" s="185">
        <f t="shared" si="43"/>
        <v>4814.1449999999995</v>
      </c>
      <c r="P893" s="215">
        <f t="shared" si="44"/>
        <v>1185.7335562772842</v>
      </c>
      <c r="Q893" s="215" cm="1">
        <f t="array" ref="Q893">IF(P893="-",0,P893/(1+'General inputs'!$H$32)^IFERROR(INDEX('MP Calculations'!$C$40:$C$130,MATCH(F893,'MP Calculations'!$D$40:$D$130,0),0),-1))</f>
        <v>2290.1852539052425</v>
      </c>
    </row>
    <row r="894" spans="3:17">
      <c r="C894" s="159"/>
      <c r="D894" s="165" t="s">
        <v>278</v>
      </c>
      <c r="E894" s="161">
        <v>39171</v>
      </c>
      <c r="F894" s="172" t="str">
        <f t="shared" si="42"/>
        <v>2006-07</v>
      </c>
      <c r="G894" s="68"/>
      <c r="H894" s="167" t="s">
        <v>279</v>
      </c>
      <c r="I894" s="173">
        <v>150735.53351548137</v>
      </c>
      <c r="J894" s="168">
        <f>IFERROR(MIN('MP Calculations'!$E$30/I894,1),"-")</f>
        <v>0.24630200300931615</v>
      </c>
      <c r="K894" s="12"/>
      <c r="L894" s="159">
        <v>0.47751399999999999</v>
      </c>
      <c r="M894" s="159" t="s">
        <v>280</v>
      </c>
      <c r="N894" s="159">
        <v>350</v>
      </c>
      <c r="O894" s="185">
        <f t="shared" si="43"/>
        <v>167.12989999999999</v>
      </c>
      <c r="P894" s="215">
        <f t="shared" si="44"/>
        <v>41.164429132746704</v>
      </c>
      <c r="Q894" s="215" cm="1">
        <f t="array" ref="Q894">IF(P894="-",0,P894/(1+'General inputs'!$H$32)^IFERROR(INDEX('MP Calculations'!$C$40:$C$130,MATCH(F894,'MP Calculations'!$D$40:$D$130,0),0),-1))</f>
        <v>79.507042780526504</v>
      </c>
    </row>
    <row r="895" spans="3:17">
      <c r="C895" s="159"/>
      <c r="D895" s="165" t="s">
        <v>278</v>
      </c>
      <c r="E895" s="161">
        <v>39171</v>
      </c>
      <c r="F895" s="172" t="str">
        <f t="shared" si="42"/>
        <v>2006-07</v>
      </c>
      <c r="G895" s="68"/>
      <c r="H895" s="167" t="s">
        <v>279</v>
      </c>
      <c r="I895" s="173">
        <v>150735.53351548137</v>
      </c>
      <c r="J895" s="168">
        <f>IFERROR(MIN('MP Calculations'!$E$30/I895,1),"-")</f>
        <v>0.24630200300931615</v>
      </c>
      <c r="K895" s="12"/>
      <c r="L895" s="159">
        <v>45.391497000000001</v>
      </c>
      <c r="M895" s="159" t="s">
        <v>280</v>
      </c>
      <c r="N895" s="159">
        <v>350</v>
      </c>
      <c r="O895" s="185">
        <f t="shared" si="43"/>
        <v>15887.023950000001</v>
      </c>
      <c r="P895" s="215">
        <f t="shared" si="44"/>
        <v>3913.0058207419779</v>
      </c>
      <c r="Q895" s="215" cm="1">
        <f t="array" ref="Q895">IF(P895="-",0,P895/(1+'General inputs'!$H$32)^IFERROR(INDEX('MP Calculations'!$C$40:$C$130,MATCH(F895,'MP Calculations'!$D$40:$D$130,0),0),-1))</f>
        <v>7557.7756753752583</v>
      </c>
    </row>
    <row r="896" spans="3:17">
      <c r="C896" s="159"/>
      <c r="D896" s="165" t="s">
        <v>278</v>
      </c>
      <c r="E896" s="161">
        <v>39171</v>
      </c>
      <c r="F896" s="172" t="str">
        <f t="shared" si="42"/>
        <v>2006-07</v>
      </c>
      <c r="G896" s="68"/>
      <c r="H896" s="167" t="s">
        <v>279</v>
      </c>
      <c r="I896" s="173">
        <v>150735.53351548137</v>
      </c>
      <c r="J896" s="168">
        <f>IFERROR(MIN('MP Calculations'!$E$30/I896,1),"-")</f>
        <v>0.24630200300931615</v>
      </c>
      <c r="K896" s="12"/>
      <c r="L896" s="159">
        <v>21.927043000000001</v>
      </c>
      <c r="M896" s="159" t="s">
        <v>280</v>
      </c>
      <c r="N896" s="159">
        <v>350</v>
      </c>
      <c r="O896" s="185">
        <f t="shared" si="43"/>
        <v>7674.4650500000007</v>
      </c>
      <c r="P896" s="215">
        <f t="shared" si="44"/>
        <v>1890.2361138399917</v>
      </c>
      <c r="Q896" s="215" cm="1">
        <f t="array" ref="Q896">IF(P896="-",0,P896/(1+'General inputs'!$H$32)^IFERROR(INDEX('MP Calculations'!$C$40:$C$130,MATCH(F896,'MP Calculations'!$D$40:$D$130,0),0),-1))</f>
        <v>3650.8968236563628</v>
      </c>
    </row>
    <row r="897" spans="3:17">
      <c r="C897" s="159"/>
      <c r="D897" s="165" t="s">
        <v>278</v>
      </c>
      <c r="E897" s="161">
        <v>39171</v>
      </c>
      <c r="F897" s="172" t="str">
        <f t="shared" si="42"/>
        <v>2006-07</v>
      </c>
      <c r="G897" s="68"/>
      <c r="H897" s="167" t="s">
        <v>279</v>
      </c>
      <c r="I897" s="173">
        <v>150735.53351548137</v>
      </c>
      <c r="J897" s="168">
        <f>IFERROR(MIN('MP Calculations'!$E$30/I897,1),"-")</f>
        <v>0.24630200300931615</v>
      </c>
      <c r="K897" s="12"/>
      <c r="L897" s="159">
        <v>65.905868999999996</v>
      </c>
      <c r="M897" s="159" t="s">
        <v>280</v>
      </c>
      <c r="N897" s="159">
        <v>350</v>
      </c>
      <c r="O897" s="185">
        <f t="shared" si="43"/>
        <v>23067.05415</v>
      </c>
      <c r="P897" s="215">
        <f t="shared" si="44"/>
        <v>5681.4616406693585</v>
      </c>
      <c r="Q897" s="215" cm="1">
        <f t="array" ref="Q897">IF(P897="-",0,P897/(1+'General inputs'!$H$32)^IFERROR(INDEX('MP Calculations'!$C$40:$C$130,MATCH(F897,'MP Calculations'!$D$40:$D$130,0),0),-1))</f>
        <v>10973.459932213036</v>
      </c>
    </row>
    <row r="898" spans="3:17">
      <c r="C898" s="159"/>
      <c r="D898" s="165" t="s">
        <v>278</v>
      </c>
      <c r="E898" s="161">
        <v>39171</v>
      </c>
      <c r="F898" s="172" t="str">
        <f t="shared" si="42"/>
        <v>2006-07</v>
      </c>
      <c r="G898" s="68"/>
      <c r="H898" s="167" t="s">
        <v>279</v>
      </c>
      <c r="I898" s="173">
        <v>150735.53351548137</v>
      </c>
      <c r="J898" s="168">
        <f>IFERROR(MIN('MP Calculations'!$E$30/I898,1),"-")</f>
        <v>0.24630200300931615</v>
      </c>
      <c r="K898" s="12"/>
      <c r="L898" s="159">
        <v>103.70518</v>
      </c>
      <c r="M898" s="159" t="s">
        <v>280</v>
      </c>
      <c r="N898" s="159">
        <v>350</v>
      </c>
      <c r="O898" s="185">
        <f t="shared" si="43"/>
        <v>36296.813000000002</v>
      </c>
      <c r="P898" s="215">
        <f t="shared" si="44"/>
        <v>8939.9777447545857</v>
      </c>
      <c r="Q898" s="215" cm="1">
        <f t="array" ref="Q898">IF(P898="-",0,P898/(1+'General inputs'!$H$32)^IFERROR(INDEX('MP Calculations'!$C$40:$C$130,MATCH(F898,'MP Calculations'!$D$40:$D$130,0),0),-1))</f>
        <v>17267.121346855176</v>
      </c>
    </row>
    <row r="899" spans="3:17">
      <c r="C899" s="159"/>
      <c r="D899" s="165" t="s">
        <v>278</v>
      </c>
      <c r="E899" s="161">
        <v>39171</v>
      </c>
      <c r="F899" s="172" t="str">
        <f t="shared" si="42"/>
        <v>2006-07</v>
      </c>
      <c r="G899" s="68"/>
      <c r="H899" s="167" t="s">
        <v>279</v>
      </c>
      <c r="I899" s="173">
        <v>150735.53351548137</v>
      </c>
      <c r="J899" s="168">
        <f>IFERROR(MIN('MP Calculations'!$E$30/I899,1),"-")</f>
        <v>0.24630200300931615</v>
      </c>
      <c r="K899" s="12"/>
      <c r="L899" s="159">
        <v>0.4</v>
      </c>
      <c r="M899" s="159" t="s">
        <v>280</v>
      </c>
      <c r="N899" s="159">
        <v>350</v>
      </c>
      <c r="O899" s="185">
        <f t="shared" si="43"/>
        <v>140</v>
      </c>
      <c r="P899" s="215">
        <f t="shared" si="44"/>
        <v>34.48228042130426</v>
      </c>
      <c r="Q899" s="215" cm="1">
        <f t="array" ref="Q899">IF(P899="-",0,P899/(1+'General inputs'!$H$32)^IFERROR(INDEX('MP Calculations'!$C$40:$C$130,MATCH(F899,'MP Calculations'!$D$40:$D$130,0),0),-1))</f>
        <v>66.600805656400865</v>
      </c>
    </row>
    <row r="900" spans="3:17">
      <c r="C900" s="159"/>
      <c r="D900" s="165" t="s">
        <v>278</v>
      </c>
      <c r="E900" s="161">
        <v>39171</v>
      </c>
      <c r="F900" s="172" t="str">
        <f t="shared" si="42"/>
        <v>2006-07</v>
      </c>
      <c r="G900" s="68"/>
      <c r="H900" s="167" t="s">
        <v>279</v>
      </c>
      <c r="I900" s="173">
        <v>150735.53351548137</v>
      </c>
      <c r="J900" s="168">
        <f>IFERROR(MIN('MP Calculations'!$E$30/I900,1),"-")</f>
        <v>0.24630200300931615</v>
      </c>
      <c r="K900" s="12"/>
      <c r="L900" s="159">
        <v>0.32303900000000002</v>
      </c>
      <c r="M900" s="159" t="s">
        <v>280</v>
      </c>
      <c r="N900" s="159">
        <v>350</v>
      </c>
      <c r="O900" s="185">
        <f t="shared" si="43"/>
        <v>113.06365000000001</v>
      </c>
      <c r="P900" s="215">
        <f t="shared" si="44"/>
        <v>27.84780346254427</v>
      </c>
      <c r="Q900" s="215" cm="1">
        <f t="array" ref="Q900">IF(P900="-",0,P900/(1+'General inputs'!$H$32)^IFERROR(INDEX('MP Calculations'!$C$40:$C$130,MATCH(F900,'MP Calculations'!$D$40:$D$130,0),0),-1))</f>
        <v>53.786644146095206</v>
      </c>
    </row>
    <row r="901" spans="3:17">
      <c r="C901" s="159"/>
      <c r="D901" s="165" t="s">
        <v>278</v>
      </c>
      <c r="E901" s="161">
        <v>39171</v>
      </c>
      <c r="F901" s="172" t="str">
        <f t="shared" si="42"/>
        <v>2006-07</v>
      </c>
      <c r="G901" s="68"/>
      <c r="H901" s="167" t="s">
        <v>279</v>
      </c>
      <c r="I901" s="173">
        <v>150735.53351548137</v>
      </c>
      <c r="J901" s="168">
        <f>IFERROR(MIN('MP Calculations'!$E$30/I901,1),"-")</f>
        <v>0.24630200300931615</v>
      </c>
      <c r="K901" s="12"/>
      <c r="L901" s="159">
        <v>0.29704199999999997</v>
      </c>
      <c r="M901" s="159" t="s">
        <v>280</v>
      </c>
      <c r="N901" s="159">
        <v>350</v>
      </c>
      <c r="O901" s="185">
        <f t="shared" si="43"/>
        <v>103.96469999999999</v>
      </c>
      <c r="P901" s="215">
        <f t="shared" si="44"/>
        <v>25.606713852262651</v>
      </c>
      <c r="Q901" s="215" cm="1">
        <f t="array" ref="Q901">IF(P901="-",0,P901/(1+'General inputs'!$H$32)^IFERROR(INDEX('MP Calculations'!$C$40:$C$130,MATCH(F901,'MP Calculations'!$D$40:$D$130,0),0),-1))</f>
        <v>49.458091284471564</v>
      </c>
    </row>
    <row r="902" spans="3:17">
      <c r="C902" s="159"/>
      <c r="D902" s="165" t="s">
        <v>278</v>
      </c>
      <c r="E902" s="161">
        <v>39171</v>
      </c>
      <c r="F902" s="172" t="str">
        <f t="shared" si="42"/>
        <v>2006-07</v>
      </c>
      <c r="G902" s="68"/>
      <c r="H902" s="167" t="s">
        <v>279</v>
      </c>
      <c r="I902" s="173">
        <v>150735.53351548137</v>
      </c>
      <c r="J902" s="168">
        <f>IFERROR(MIN('MP Calculations'!$E$30/I902,1),"-")</f>
        <v>0.24630200300931615</v>
      </c>
      <c r="K902" s="12"/>
      <c r="L902" s="159">
        <v>96.517052000000007</v>
      </c>
      <c r="M902" s="159" t="s">
        <v>280</v>
      </c>
      <c r="N902" s="159">
        <v>350</v>
      </c>
      <c r="O902" s="185">
        <f t="shared" si="43"/>
        <v>33780.968200000003</v>
      </c>
      <c r="P902" s="215">
        <f t="shared" si="44"/>
        <v>8320.3201312540132</v>
      </c>
      <c r="Q902" s="215" cm="1">
        <f t="array" ref="Q902">IF(P902="-",0,P902/(1+'General inputs'!$H$32)^IFERROR(INDEX('MP Calculations'!$C$40:$C$130,MATCH(F902,'MP Calculations'!$D$40:$D$130,0),0),-1))</f>
        <v>16070.283556951843</v>
      </c>
    </row>
    <row r="903" spans="3:17">
      <c r="C903" s="159"/>
      <c r="D903" s="165" t="s">
        <v>278</v>
      </c>
      <c r="E903" s="161">
        <v>39171</v>
      </c>
      <c r="F903" s="172" t="str">
        <f t="shared" si="42"/>
        <v>2006-07</v>
      </c>
      <c r="G903" s="68"/>
      <c r="H903" s="167" t="s">
        <v>279</v>
      </c>
      <c r="I903" s="173">
        <v>150735.53351548137</v>
      </c>
      <c r="J903" s="168">
        <f>IFERROR(MIN('MP Calculations'!$E$30/I903,1),"-")</f>
        <v>0.24630200300931615</v>
      </c>
      <c r="K903" s="12"/>
      <c r="L903" s="159">
        <v>0.49866199999999999</v>
      </c>
      <c r="M903" s="159" t="s">
        <v>280</v>
      </c>
      <c r="N903" s="159">
        <v>350</v>
      </c>
      <c r="O903" s="185">
        <f t="shared" si="43"/>
        <v>174.5317</v>
      </c>
      <c r="P903" s="215">
        <f t="shared" si="44"/>
        <v>42.987507298621061</v>
      </c>
      <c r="Q903" s="215" cm="1">
        <f t="array" ref="Q903">IF(P903="-",0,P903/(1+'General inputs'!$H$32)^IFERROR(INDEX('MP Calculations'!$C$40:$C$130,MATCH(F903,'MP Calculations'!$D$40:$D$130,0),0),-1))</f>
        <v>83.028227375580414</v>
      </c>
    </row>
    <row r="904" spans="3:17">
      <c r="C904" s="159"/>
      <c r="D904" s="165" t="s">
        <v>278</v>
      </c>
      <c r="E904" s="161">
        <v>39171</v>
      </c>
      <c r="F904" s="172" t="str">
        <f t="shared" si="42"/>
        <v>2006-07</v>
      </c>
      <c r="G904" s="68"/>
      <c r="H904" s="167" t="s">
        <v>279</v>
      </c>
      <c r="I904" s="173">
        <v>150735.53351548137</v>
      </c>
      <c r="J904" s="168">
        <f>IFERROR(MIN('MP Calculations'!$E$30/I904,1),"-")</f>
        <v>0.24630200300931615</v>
      </c>
      <c r="K904" s="12"/>
      <c r="L904" s="159">
        <v>0.77800000000000002</v>
      </c>
      <c r="M904" s="159" t="s">
        <v>280</v>
      </c>
      <c r="N904" s="159">
        <v>350</v>
      </c>
      <c r="O904" s="185">
        <f t="shared" si="43"/>
        <v>272.3</v>
      </c>
      <c r="P904" s="215">
        <f t="shared" si="44"/>
        <v>67.068035419436796</v>
      </c>
      <c r="Q904" s="215" cm="1">
        <f t="array" ref="Q904">IF(P904="-",0,P904/(1+'General inputs'!$H$32)^IFERROR(INDEX('MP Calculations'!$C$40:$C$130,MATCH(F904,'MP Calculations'!$D$40:$D$130,0),0),-1))</f>
        <v>129.5385670016997</v>
      </c>
    </row>
    <row r="905" spans="3:17">
      <c r="C905" s="159"/>
      <c r="D905" s="165" t="s">
        <v>278</v>
      </c>
      <c r="E905" s="161">
        <v>39171</v>
      </c>
      <c r="F905" s="172" t="str">
        <f t="shared" si="42"/>
        <v>2006-07</v>
      </c>
      <c r="G905" s="68"/>
      <c r="H905" s="167" t="s">
        <v>279</v>
      </c>
      <c r="I905" s="173">
        <v>150735.53351548137</v>
      </c>
      <c r="J905" s="168">
        <f>IFERROR(MIN('MP Calculations'!$E$30/I905,1),"-")</f>
        <v>0.24630200300931615</v>
      </c>
      <c r="K905" s="12"/>
      <c r="L905" s="159">
        <v>0.32203900000000002</v>
      </c>
      <c r="M905" s="159" t="s">
        <v>280</v>
      </c>
      <c r="N905" s="159">
        <v>350</v>
      </c>
      <c r="O905" s="185">
        <f t="shared" si="43"/>
        <v>112.71365</v>
      </c>
      <c r="P905" s="215">
        <f t="shared" si="44"/>
        <v>27.761597761491007</v>
      </c>
      <c r="Q905" s="215" cm="1">
        <f t="array" ref="Q905">IF(P905="-",0,P905/(1+'General inputs'!$H$32)^IFERROR(INDEX('MP Calculations'!$C$40:$C$130,MATCH(F905,'MP Calculations'!$D$40:$D$130,0),0),-1))</f>
        <v>53.620142131954196</v>
      </c>
    </row>
    <row r="906" spans="3:17">
      <c r="C906" s="159"/>
      <c r="D906" s="165" t="s">
        <v>278</v>
      </c>
      <c r="E906" s="161">
        <v>39171</v>
      </c>
      <c r="F906" s="172" t="str">
        <f t="shared" si="42"/>
        <v>2006-07</v>
      </c>
      <c r="G906" s="68"/>
      <c r="H906" s="167" t="s">
        <v>279</v>
      </c>
      <c r="I906" s="173">
        <v>150735.53351548137</v>
      </c>
      <c r="J906" s="168">
        <f>IFERROR(MIN('MP Calculations'!$E$30/I906,1),"-")</f>
        <v>0.24630200300931615</v>
      </c>
      <c r="K906" s="12"/>
      <c r="L906" s="159">
        <v>0.501023</v>
      </c>
      <c r="M906" s="159" t="s">
        <v>280</v>
      </c>
      <c r="N906" s="159">
        <v>350</v>
      </c>
      <c r="O906" s="185">
        <f t="shared" si="43"/>
        <v>175.35804999999999</v>
      </c>
      <c r="P906" s="215">
        <f t="shared" si="44"/>
        <v>43.191038958807809</v>
      </c>
      <c r="Q906" s="215" cm="1">
        <f t="array" ref="Q906">IF(P906="-",0,P906/(1+'General inputs'!$H$32)^IFERROR(INDEX('MP Calculations'!$C$40:$C$130,MATCH(F906,'MP Calculations'!$D$40:$D$130,0),0),-1))</f>
        <v>83.421338630967327</v>
      </c>
    </row>
    <row r="907" spans="3:17">
      <c r="C907" s="159"/>
      <c r="D907" s="165" t="s">
        <v>278</v>
      </c>
      <c r="E907" s="161">
        <v>39171</v>
      </c>
      <c r="F907" s="172" t="str">
        <f t="shared" si="42"/>
        <v>2006-07</v>
      </c>
      <c r="G907" s="68"/>
      <c r="H907" s="167" t="s">
        <v>279</v>
      </c>
      <c r="I907" s="173">
        <v>150735.53351548137</v>
      </c>
      <c r="J907" s="168">
        <f>IFERROR(MIN('MP Calculations'!$E$30/I907,1),"-")</f>
        <v>0.24630200300931615</v>
      </c>
      <c r="K907" s="12"/>
      <c r="L907" s="159">
        <v>90.267465000000001</v>
      </c>
      <c r="M907" s="159" t="s">
        <v>280</v>
      </c>
      <c r="N907" s="159">
        <v>350</v>
      </c>
      <c r="O907" s="185">
        <f t="shared" si="43"/>
        <v>31593.61275</v>
      </c>
      <c r="P907" s="215">
        <f t="shared" si="44"/>
        <v>7781.5701026256693</v>
      </c>
      <c r="Q907" s="215" cm="1">
        <f t="array" ref="Q907">IF(P907="-",0,P907/(1+'General inputs'!$H$32)^IFERROR(INDEX('MP Calculations'!$C$40:$C$130,MATCH(F907,'MP Calculations'!$D$40:$D$130,0),0),-1))</f>
        <v>15029.71473390242</v>
      </c>
    </row>
    <row r="908" spans="3:17">
      <c r="C908" s="159"/>
      <c r="D908" s="165" t="s">
        <v>278</v>
      </c>
      <c r="E908" s="161">
        <v>39171</v>
      </c>
      <c r="F908" s="172" t="str">
        <f t="shared" si="42"/>
        <v>2006-07</v>
      </c>
      <c r="G908" s="68"/>
      <c r="H908" s="167" t="s">
        <v>279</v>
      </c>
      <c r="I908" s="173">
        <v>150735.53351548137</v>
      </c>
      <c r="J908" s="168">
        <f>IFERROR(MIN('MP Calculations'!$E$30/I908,1),"-")</f>
        <v>0.24630200300931615</v>
      </c>
      <c r="K908" s="12"/>
      <c r="L908" s="159">
        <v>50.648333000000001</v>
      </c>
      <c r="M908" s="159" t="s">
        <v>280</v>
      </c>
      <c r="N908" s="159">
        <v>350</v>
      </c>
      <c r="O908" s="185">
        <f t="shared" si="43"/>
        <v>17726.916550000002</v>
      </c>
      <c r="P908" s="215">
        <f t="shared" si="44"/>
        <v>4366.1750534439971</v>
      </c>
      <c r="Q908" s="215" cm="1">
        <f t="array" ref="Q908">IF(P908="-",0,P908/(1+'General inputs'!$H$32)^IFERROR(INDEX('MP Calculations'!$C$40:$C$130,MATCH(F908,'MP Calculations'!$D$40:$D$130,0),0),-1))</f>
        <v>8433.0494573841879</v>
      </c>
    </row>
    <row r="909" spans="3:17">
      <c r="C909" s="159"/>
      <c r="D909" s="165" t="s">
        <v>278</v>
      </c>
      <c r="E909" s="161">
        <v>39171</v>
      </c>
      <c r="F909" s="172" t="str">
        <f t="shared" si="42"/>
        <v>2006-07</v>
      </c>
      <c r="G909" s="68"/>
      <c r="H909" s="167" t="s">
        <v>279</v>
      </c>
      <c r="I909" s="173">
        <v>150735.53351548137</v>
      </c>
      <c r="J909" s="168">
        <f>IFERROR(MIN('MP Calculations'!$E$30/I909,1),"-")</f>
        <v>0.24630200300931615</v>
      </c>
      <c r="K909" s="12"/>
      <c r="L909" s="159">
        <v>50.282007</v>
      </c>
      <c r="M909" s="159" t="s">
        <v>280</v>
      </c>
      <c r="N909" s="159">
        <v>350</v>
      </c>
      <c r="O909" s="185">
        <f t="shared" si="43"/>
        <v>17598.702450000001</v>
      </c>
      <c r="P909" s="215">
        <f t="shared" si="44"/>
        <v>4334.5956637999598</v>
      </c>
      <c r="Q909" s="215" cm="1">
        <f t="array" ref="Q909">IF(P909="-",0,P909/(1+'General inputs'!$H$32)^IFERROR(INDEX('MP Calculations'!$C$40:$C$130,MATCH(F909,'MP Calculations'!$D$40:$D$130,0),0),-1))</f>
        <v>8372.0554405519706</v>
      </c>
    </row>
    <row r="910" spans="3:17">
      <c r="C910" s="159"/>
      <c r="D910" s="165" t="s">
        <v>278</v>
      </c>
      <c r="E910" s="161">
        <v>39171</v>
      </c>
      <c r="F910" s="172" t="str">
        <f t="shared" si="42"/>
        <v>2006-07</v>
      </c>
      <c r="G910" s="68"/>
      <c r="H910" s="167" t="s">
        <v>279</v>
      </c>
      <c r="I910" s="173">
        <v>150735.53351548137</v>
      </c>
      <c r="J910" s="168">
        <f>IFERROR(MIN('MP Calculations'!$E$30/I910,1),"-")</f>
        <v>0.24630200300931615</v>
      </c>
      <c r="K910" s="12"/>
      <c r="L910" s="159">
        <v>93.039698000000001</v>
      </c>
      <c r="M910" s="159" t="s">
        <v>280</v>
      </c>
      <c r="N910" s="159">
        <v>350</v>
      </c>
      <c r="O910" s="185">
        <f t="shared" si="43"/>
        <v>32563.8943</v>
      </c>
      <c r="P910" s="215">
        <f t="shared" si="44"/>
        <v>8020.5523918736526</v>
      </c>
      <c r="Q910" s="215" cm="1">
        <f t="array" ref="Q910">IF(P910="-",0,P910/(1+'General inputs'!$H$32)^IFERROR(INDEX('MP Calculations'!$C$40:$C$130,MATCH(F910,'MP Calculations'!$D$40:$D$130,0),0),-1))</f>
        <v>15491.297112070572</v>
      </c>
    </row>
    <row r="911" spans="3:17">
      <c r="C911" s="159"/>
      <c r="D911" s="165" t="s">
        <v>278</v>
      </c>
      <c r="E911" s="161">
        <v>39171</v>
      </c>
      <c r="F911" s="172" t="str">
        <f t="shared" si="42"/>
        <v>2006-07</v>
      </c>
      <c r="G911" s="68"/>
      <c r="H911" s="167" t="s">
        <v>279</v>
      </c>
      <c r="I911" s="173">
        <v>150735.53351548137</v>
      </c>
      <c r="J911" s="168">
        <f>IFERROR(MIN('MP Calculations'!$E$30/I911,1),"-")</f>
        <v>0.24630200300931615</v>
      </c>
      <c r="K911" s="12"/>
      <c r="L911" s="159">
        <v>0.237125</v>
      </c>
      <c r="M911" s="159" t="s">
        <v>280</v>
      </c>
      <c r="N911" s="159">
        <v>350</v>
      </c>
      <c r="O911" s="185">
        <f t="shared" si="43"/>
        <v>82.993750000000006</v>
      </c>
      <c r="P911" s="215">
        <f t="shared" si="44"/>
        <v>20.441526862254435</v>
      </c>
      <c r="Q911" s="215" cm="1">
        <f t="array" ref="Q911">IF(P911="-",0,P911/(1+'General inputs'!$H$32)^IFERROR(INDEX('MP Calculations'!$C$40:$C$130,MATCH(F911,'MP Calculations'!$D$40:$D$130,0),0),-1))</f>
        <v>39.481790103185148</v>
      </c>
    </row>
    <row r="912" spans="3:17">
      <c r="C912" s="159"/>
      <c r="D912" s="165" t="s">
        <v>278</v>
      </c>
      <c r="E912" s="161">
        <v>39171</v>
      </c>
      <c r="F912" s="172" t="str">
        <f t="shared" si="42"/>
        <v>2006-07</v>
      </c>
      <c r="G912" s="68"/>
      <c r="H912" s="167" t="s">
        <v>279</v>
      </c>
      <c r="I912" s="173">
        <v>150735.53351548137</v>
      </c>
      <c r="J912" s="168">
        <f>IFERROR(MIN('MP Calculations'!$E$30/I912,1),"-")</f>
        <v>0.24630200300931615</v>
      </c>
      <c r="K912" s="12"/>
      <c r="L912" s="159">
        <v>0.29882799999999998</v>
      </c>
      <c r="M912" s="159" t="s">
        <v>280</v>
      </c>
      <c r="N912" s="159">
        <v>350</v>
      </c>
      <c r="O912" s="185">
        <f t="shared" si="43"/>
        <v>104.5898</v>
      </c>
      <c r="P912" s="215">
        <f t="shared" si="44"/>
        <v>25.760677234343774</v>
      </c>
      <c r="Q912" s="215" cm="1">
        <f t="array" ref="Q912">IF(P912="-",0,P912/(1+'General inputs'!$H$32)^IFERROR(INDEX('MP Calculations'!$C$40:$C$130,MATCH(F912,'MP Calculations'!$D$40:$D$130,0),0),-1))</f>
        <v>49.755463881727394</v>
      </c>
    </row>
    <row r="913" spans="3:17">
      <c r="C913" s="159"/>
      <c r="D913" s="165" t="s">
        <v>278</v>
      </c>
      <c r="E913" s="161">
        <v>39171</v>
      </c>
      <c r="F913" s="172" t="str">
        <f t="shared" si="42"/>
        <v>2006-07</v>
      </c>
      <c r="G913" s="68"/>
      <c r="H913" s="167" t="s">
        <v>279</v>
      </c>
      <c r="I913" s="173">
        <v>150735.53351548137</v>
      </c>
      <c r="J913" s="168">
        <f>IFERROR(MIN('MP Calculations'!$E$30/I913,1),"-")</f>
        <v>0.24630200300931615</v>
      </c>
      <c r="K913" s="12"/>
      <c r="L913" s="159">
        <v>16.995842</v>
      </c>
      <c r="M913" s="159" t="s">
        <v>280</v>
      </c>
      <c r="N913" s="159">
        <v>350</v>
      </c>
      <c r="O913" s="185">
        <f t="shared" si="43"/>
        <v>5948.5446999999995</v>
      </c>
      <c r="P913" s="215">
        <f t="shared" si="44"/>
        <v>1465.1384746004514</v>
      </c>
      <c r="Q913" s="215" cm="1">
        <f t="array" ref="Q913">IF(P913="-",0,P913/(1+'General inputs'!$H$32)^IFERROR(INDEX('MP Calculations'!$C$40:$C$130,MATCH(F913,'MP Calculations'!$D$40:$D$130,0),0),-1))</f>
        <v>2829.8419250222382</v>
      </c>
    </row>
    <row r="914" spans="3:17">
      <c r="C914" s="159"/>
      <c r="D914" s="165" t="s">
        <v>278</v>
      </c>
      <c r="E914" s="161">
        <v>39171</v>
      </c>
      <c r="F914" s="172" t="str">
        <f t="shared" si="42"/>
        <v>2006-07</v>
      </c>
      <c r="G914" s="68"/>
      <c r="H914" s="167" t="s">
        <v>279</v>
      </c>
      <c r="I914" s="173">
        <v>150735.53351548137</v>
      </c>
      <c r="J914" s="168">
        <f>IFERROR(MIN('MP Calculations'!$E$30/I914,1),"-")</f>
        <v>0.24630200300931615</v>
      </c>
      <c r="K914" s="12"/>
      <c r="L914" s="159">
        <v>106.58678500000001</v>
      </c>
      <c r="M914" s="159" t="s">
        <v>280</v>
      </c>
      <c r="N914" s="159">
        <v>350</v>
      </c>
      <c r="O914" s="185">
        <f t="shared" si="43"/>
        <v>37305.374750000003</v>
      </c>
      <c r="P914" s="215">
        <f t="shared" si="44"/>
        <v>9188.3885239381671</v>
      </c>
      <c r="Q914" s="215" cm="1">
        <f t="array" ref="Q914">IF(P914="-",0,P914/(1+'General inputs'!$H$32)^IFERROR(INDEX('MP Calculations'!$C$40:$C$130,MATCH(F914,'MP Calculations'!$D$40:$D$130,0),0),-1))</f>
        <v>17746.914383313961</v>
      </c>
    </row>
    <row r="915" spans="3:17">
      <c r="C915" s="159"/>
      <c r="D915" s="165" t="s">
        <v>278</v>
      </c>
      <c r="E915" s="161">
        <v>39171</v>
      </c>
      <c r="F915" s="172" t="str">
        <f t="shared" si="42"/>
        <v>2006-07</v>
      </c>
      <c r="G915" s="68"/>
      <c r="H915" s="167" t="s">
        <v>279</v>
      </c>
      <c r="I915" s="173">
        <v>150735.53351548137</v>
      </c>
      <c r="J915" s="168">
        <f>IFERROR(MIN('MP Calculations'!$E$30/I915,1),"-")</f>
        <v>0.24630200300931615</v>
      </c>
      <c r="K915" s="12"/>
      <c r="L915" s="159">
        <v>111.192956</v>
      </c>
      <c r="M915" s="159" t="s">
        <v>280</v>
      </c>
      <c r="N915" s="159">
        <v>350</v>
      </c>
      <c r="O915" s="185">
        <f t="shared" si="43"/>
        <v>38917.534599999999</v>
      </c>
      <c r="P915" s="215">
        <f t="shared" si="44"/>
        <v>9585.4667241643656</v>
      </c>
      <c r="Q915" s="215" cm="1">
        <f t="array" ref="Q915">IF(P915="-",0,P915/(1+'General inputs'!$H$32)^IFERROR(INDEX('MP Calculations'!$C$40:$C$130,MATCH(F915,'MP Calculations'!$D$40:$D$130,0),0),-1))</f>
        <v>18513.851132291831</v>
      </c>
    </row>
    <row r="916" spans="3:17">
      <c r="C916" s="159"/>
      <c r="D916" s="165" t="s">
        <v>278</v>
      </c>
      <c r="E916" s="161">
        <v>39171</v>
      </c>
      <c r="F916" s="172" t="str">
        <f t="shared" si="42"/>
        <v>2006-07</v>
      </c>
      <c r="G916" s="68"/>
      <c r="H916" s="167" t="s">
        <v>279</v>
      </c>
      <c r="I916" s="173">
        <v>150735.53351548137</v>
      </c>
      <c r="J916" s="168">
        <f>IFERROR(MIN('MP Calculations'!$E$30/I916,1),"-")</f>
        <v>0.24630200300931615</v>
      </c>
      <c r="K916" s="12"/>
      <c r="L916" s="159">
        <v>0.30417899999999998</v>
      </c>
      <c r="M916" s="159" t="s">
        <v>280</v>
      </c>
      <c r="N916" s="159">
        <v>350</v>
      </c>
      <c r="O916" s="185">
        <f t="shared" si="43"/>
        <v>106.46265</v>
      </c>
      <c r="P916" s="215">
        <f t="shared" si="44"/>
        <v>26.221963940679771</v>
      </c>
      <c r="Q916" s="215" cm="1">
        <f t="array" ref="Q916">IF(P916="-",0,P916/(1+'General inputs'!$H$32)^IFERROR(INDEX('MP Calculations'!$C$40:$C$130,MATCH(F916,'MP Calculations'!$D$40:$D$130,0),0),-1))</f>
        <v>50.646416159395898</v>
      </c>
    </row>
    <row r="917" spans="3:17">
      <c r="C917" s="159"/>
      <c r="D917" s="165" t="s">
        <v>278</v>
      </c>
      <c r="E917" s="161">
        <v>39171</v>
      </c>
      <c r="F917" s="172" t="str">
        <f t="shared" si="42"/>
        <v>2006-07</v>
      </c>
      <c r="G917" s="68"/>
      <c r="H917" s="167" t="s">
        <v>279</v>
      </c>
      <c r="I917" s="173">
        <v>150735.53351548137</v>
      </c>
      <c r="J917" s="168">
        <f>IFERROR(MIN('MP Calculations'!$E$30/I917,1),"-")</f>
        <v>0.24630200300931615</v>
      </c>
      <c r="K917" s="12"/>
      <c r="L917" s="159">
        <v>0.29968099999999998</v>
      </c>
      <c r="M917" s="159" t="s">
        <v>280</v>
      </c>
      <c r="N917" s="159">
        <v>350</v>
      </c>
      <c r="O917" s="185">
        <f t="shared" si="43"/>
        <v>104.88834999999999</v>
      </c>
      <c r="P917" s="215">
        <f t="shared" si="44"/>
        <v>25.834210697342204</v>
      </c>
      <c r="Q917" s="215" cm="1">
        <f t="array" ref="Q917">IF(P917="-",0,P917/(1+'General inputs'!$H$32)^IFERROR(INDEX('MP Calculations'!$C$40:$C$130,MATCH(F917,'MP Calculations'!$D$40:$D$130,0),0),-1))</f>
        <v>49.897490099789671</v>
      </c>
    </row>
    <row r="918" spans="3:17">
      <c r="C918" s="159"/>
      <c r="D918" s="165" t="s">
        <v>278</v>
      </c>
      <c r="E918" s="161">
        <v>39176</v>
      </c>
      <c r="F918" s="172" t="str">
        <f t="shared" ref="F918:F981" si="45">IF(E918="","-",IF(OR(E918&lt;$E$15,E918&gt;$E$16),"ERROR - date outside of range",IF(MONTH(E918)&gt;=7,YEAR(E918)&amp;"-"&amp;IF(YEAR(E918)=1999,"00",IF(AND(YEAR(E918)&gt;=2000,YEAR(E918)&lt;2009),"0","")&amp;RIGHT(YEAR(E918),2)+1),RIGHT(YEAR(E918),4)-1&amp;"-"&amp;RIGHT(YEAR(E918),2))))</f>
        <v>2006-07</v>
      </c>
      <c r="G918" s="68"/>
      <c r="H918" s="167" t="s">
        <v>279</v>
      </c>
      <c r="I918" s="173">
        <v>150735.53351548137</v>
      </c>
      <c r="J918" s="168">
        <f>IFERROR(MIN('MP Calculations'!$E$30/I918,1),"-")</f>
        <v>0.24630200300931615</v>
      </c>
      <c r="K918" s="12"/>
      <c r="L918" s="159">
        <v>9.9000590000000006</v>
      </c>
      <c r="M918" s="159" t="s">
        <v>280</v>
      </c>
      <c r="N918" s="159">
        <v>350</v>
      </c>
      <c r="O918" s="185">
        <f t="shared" ref="O918:O981" si="46">IF(N918="","-",L918*N918)</f>
        <v>3465.0206500000004</v>
      </c>
      <c r="P918" s="215">
        <f t="shared" ref="P918:P981" si="47">IF(O918="-","-",IF(OR(E918&lt;$E$15,E918&gt;$E$16),0,O918*J918))</f>
        <v>853.4415265636427</v>
      </c>
      <c r="Q918" s="215" cm="1">
        <f t="array" ref="Q918">IF(P918="-",0,P918/(1+'General inputs'!$H$32)^IFERROR(INDEX('MP Calculations'!$C$40:$C$130,MATCH(F918,'MP Calculations'!$D$40:$D$130,0),0),-1))</f>
        <v>1648.379763614756</v>
      </c>
    </row>
    <row r="919" spans="3:17">
      <c r="C919" s="159"/>
      <c r="D919" s="165" t="s">
        <v>278</v>
      </c>
      <c r="E919" s="161">
        <v>39176</v>
      </c>
      <c r="F919" s="172" t="str">
        <f t="shared" si="45"/>
        <v>2006-07</v>
      </c>
      <c r="G919" s="68"/>
      <c r="H919" s="167" t="s">
        <v>279</v>
      </c>
      <c r="I919" s="173">
        <v>150735.53351548137</v>
      </c>
      <c r="J919" s="168">
        <f>IFERROR(MIN('MP Calculations'!$E$30/I919,1),"-")</f>
        <v>0.24630200300931615</v>
      </c>
      <c r="K919" s="12"/>
      <c r="L919" s="159">
        <v>37.266075000000001</v>
      </c>
      <c r="M919" s="159" t="s">
        <v>280</v>
      </c>
      <c r="N919" s="159">
        <v>350</v>
      </c>
      <c r="O919" s="185">
        <f t="shared" si="46"/>
        <v>13043.126250000001</v>
      </c>
      <c r="P919" s="215">
        <f t="shared" si="47"/>
        <v>3212.5481208783908</v>
      </c>
      <c r="Q919" s="215" cm="1">
        <f t="array" ref="Q919">IF(P919="-",0,P919/(1+'General inputs'!$H$32)^IFERROR(INDEX('MP Calculations'!$C$40:$C$130,MATCH(F919,'MP Calculations'!$D$40:$D$130,0),0),-1))</f>
        <v>6204.8765466296481</v>
      </c>
    </row>
    <row r="920" spans="3:17">
      <c r="C920" s="159"/>
      <c r="D920" s="165" t="s">
        <v>278</v>
      </c>
      <c r="E920" s="161">
        <v>39176</v>
      </c>
      <c r="F920" s="172" t="str">
        <f t="shared" si="45"/>
        <v>2006-07</v>
      </c>
      <c r="G920" s="68"/>
      <c r="H920" s="167" t="s">
        <v>279</v>
      </c>
      <c r="I920" s="173">
        <v>150735.53351548137</v>
      </c>
      <c r="J920" s="168">
        <f>IFERROR(MIN('MP Calculations'!$E$30/I920,1),"-")</f>
        <v>0.24630200300931615</v>
      </c>
      <c r="K920" s="12"/>
      <c r="L920" s="159">
        <v>7.6517939999999998</v>
      </c>
      <c r="M920" s="159" t="s">
        <v>280</v>
      </c>
      <c r="N920" s="159">
        <v>350</v>
      </c>
      <c r="O920" s="185">
        <f t="shared" si="46"/>
        <v>2678.1279</v>
      </c>
      <c r="P920" s="215">
        <f t="shared" si="47"/>
        <v>659.62826608513353</v>
      </c>
      <c r="Q920" s="215" cm="1">
        <f t="array" ref="Q920">IF(P920="-",0,P920/(1+'General inputs'!$H$32)^IFERROR(INDEX('MP Calculations'!$C$40:$C$130,MATCH(F920,'MP Calculations'!$D$40:$D$130,0),0),-1))</f>
        <v>1274.0391127920357</v>
      </c>
    </row>
    <row r="921" spans="3:17">
      <c r="C921" s="159"/>
      <c r="D921" s="165" t="s">
        <v>278</v>
      </c>
      <c r="E921" s="161">
        <v>39176</v>
      </c>
      <c r="F921" s="172" t="str">
        <f t="shared" si="45"/>
        <v>2006-07</v>
      </c>
      <c r="G921" s="68"/>
      <c r="H921" s="167" t="s">
        <v>279</v>
      </c>
      <c r="I921" s="173">
        <v>150735.53351548137</v>
      </c>
      <c r="J921" s="168">
        <f>IFERROR(MIN('MP Calculations'!$E$30/I921,1),"-")</f>
        <v>0.24630200300931615</v>
      </c>
      <c r="K921" s="12"/>
      <c r="L921" s="159">
        <v>16.454232000000001</v>
      </c>
      <c r="M921" s="159" t="s">
        <v>280</v>
      </c>
      <c r="N921" s="159">
        <v>350</v>
      </c>
      <c r="O921" s="185">
        <f t="shared" si="46"/>
        <v>5758.9812000000002</v>
      </c>
      <c r="P921" s="215">
        <f t="shared" si="47"/>
        <v>1418.4486048529952</v>
      </c>
      <c r="Q921" s="215" cm="1">
        <f t="array" ref="Q921">IF(P921="-",0,P921/(1+'General inputs'!$H$32)^IFERROR(INDEX('MP Calculations'!$C$40:$C$130,MATCH(F921,'MP Calculations'!$D$40:$D$130,0),0),-1))</f>
        <v>2739.6627691433305</v>
      </c>
    </row>
    <row r="922" spans="3:17">
      <c r="C922" s="159"/>
      <c r="D922" s="165" t="s">
        <v>278</v>
      </c>
      <c r="E922" s="161">
        <v>39176</v>
      </c>
      <c r="F922" s="172" t="str">
        <f t="shared" si="45"/>
        <v>2006-07</v>
      </c>
      <c r="G922" s="68"/>
      <c r="H922" s="167" t="s">
        <v>279</v>
      </c>
      <c r="I922" s="173">
        <v>150735.53351548137</v>
      </c>
      <c r="J922" s="168">
        <f>IFERROR(MIN('MP Calculations'!$E$30/I922,1),"-")</f>
        <v>0.24630200300931615</v>
      </c>
      <c r="K922" s="12"/>
      <c r="L922" s="159">
        <v>11.130632</v>
      </c>
      <c r="M922" s="159" t="s">
        <v>280</v>
      </c>
      <c r="N922" s="159">
        <v>350</v>
      </c>
      <c r="O922" s="185">
        <f t="shared" si="46"/>
        <v>3895.7212</v>
      </c>
      <c r="P922" s="215">
        <f t="shared" si="47"/>
        <v>959.52393472585675</v>
      </c>
      <c r="Q922" s="215" cm="1">
        <f t="array" ref="Q922">IF(P922="-",0,P922/(1+'General inputs'!$H$32)^IFERROR(INDEX('MP Calculations'!$C$40:$C$130,MATCH(F922,'MP Calculations'!$D$40:$D$130,0),0),-1))</f>
        <v>1853.2726466622914</v>
      </c>
    </row>
    <row r="923" spans="3:17">
      <c r="C923" s="159"/>
      <c r="D923" s="165" t="s">
        <v>278</v>
      </c>
      <c r="E923" s="161">
        <v>39176</v>
      </c>
      <c r="F923" s="172" t="str">
        <f t="shared" si="45"/>
        <v>2006-07</v>
      </c>
      <c r="G923" s="68"/>
      <c r="H923" s="167" t="s">
        <v>279</v>
      </c>
      <c r="I923" s="173">
        <v>150735.53351548137</v>
      </c>
      <c r="J923" s="168">
        <f>IFERROR(MIN('MP Calculations'!$E$30/I923,1),"-")</f>
        <v>0.24630200300931615</v>
      </c>
      <c r="K923" s="12"/>
      <c r="L923" s="159">
        <v>2.8998620000000002</v>
      </c>
      <c r="M923" s="159" t="s">
        <v>280</v>
      </c>
      <c r="N923" s="159">
        <v>350</v>
      </c>
      <c r="O923" s="185">
        <f t="shared" si="46"/>
        <v>1014.9517000000001</v>
      </c>
      <c r="P923" s="215">
        <f t="shared" si="47"/>
        <v>249.98463666771056</v>
      </c>
      <c r="Q923" s="215" cm="1">
        <f t="array" ref="Q923">IF(P923="-",0,P923/(1+'General inputs'!$H$32)^IFERROR(INDEX('MP Calculations'!$C$40:$C$130,MATCH(F923,'MP Calculations'!$D$40:$D$130,0),0),-1))</f>
        <v>482.8328637309549</v>
      </c>
    </row>
    <row r="924" spans="3:17">
      <c r="C924" s="159"/>
      <c r="D924" s="165" t="s">
        <v>278</v>
      </c>
      <c r="E924" s="161">
        <v>39176</v>
      </c>
      <c r="F924" s="172" t="str">
        <f t="shared" si="45"/>
        <v>2006-07</v>
      </c>
      <c r="G924" s="68"/>
      <c r="H924" s="167" t="s">
        <v>279</v>
      </c>
      <c r="I924" s="173">
        <v>150735.53351548137</v>
      </c>
      <c r="J924" s="168">
        <f>IFERROR(MIN('MP Calculations'!$E$30/I924,1),"-")</f>
        <v>0.24630200300931615</v>
      </c>
      <c r="K924" s="12"/>
      <c r="L924" s="159">
        <v>35.088785000000001</v>
      </c>
      <c r="M924" s="159" t="s">
        <v>280</v>
      </c>
      <c r="N924" s="159">
        <v>350</v>
      </c>
      <c r="O924" s="185">
        <f t="shared" si="46"/>
        <v>12281.07475</v>
      </c>
      <c r="P924" s="215">
        <f t="shared" si="47"/>
        <v>3024.8533100321365</v>
      </c>
      <c r="Q924" s="215" cm="1">
        <f t="array" ref="Q924">IF(P924="-",0,P924/(1+'General inputs'!$H$32)^IFERROR(INDEX('MP Calculations'!$C$40:$C$130,MATCH(F924,'MP Calculations'!$D$40:$D$130,0),0),-1))</f>
        <v>5842.3533762605848</v>
      </c>
    </row>
    <row r="925" spans="3:17">
      <c r="C925" s="159"/>
      <c r="D925" s="165" t="s">
        <v>278</v>
      </c>
      <c r="E925" s="161">
        <v>39176</v>
      </c>
      <c r="F925" s="172" t="str">
        <f t="shared" si="45"/>
        <v>2006-07</v>
      </c>
      <c r="G925" s="68"/>
      <c r="H925" s="167" t="s">
        <v>279</v>
      </c>
      <c r="I925" s="173">
        <v>150735.53351548137</v>
      </c>
      <c r="J925" s="168">
        <f>IFERROR(MIN('MP Calculations'!$E$30/I925,1),"-")</f>
        <v>0.24630200300931615</v>
      </c>
      <c r="K925" s="12"/>
      <c r="L925" s="159">
        <v>9.036543</v>
      </c>
      <c r="M925" s="159" t="s">
        <v>280</v>
      </c>
      <c r="N925" s="159">
        <v>350</v>
      </c>
      <c r="O925" s="185">
        <f t="shared" si="46"/>
        <v>3162.7900500000001</v>
      </c>
      <c r="P925" s="215">
        <f t="shared" si="47"/>
        <v>779.00152441293517</v>
      </c>
      <c r="Q925" s="215" cm="1">
        <f t="array" ref="Q925">IF(P925="-",0,P925/(1+'General inputs'!$H$32)^IFERROR(INDEX('MP Calculations'!$C$40:$C$130,MATCH(F925,'MP Calculations'!$D$40:$D$130,0),0),-1))</f>
        <v>1504.6026103717743</v>
      </c>
    </row>
    <row r="926" spans="3:17">
      <c r="C926" s="159"/>
      <c r="D926" s="165" t="s">
        <v>278</v>
      </c>
      <c r="E926" s="161">
        <v>39176</v>
      </c>
      <c r="F926" s="172" t="str">
        <f t="shared" si="45"/>
        <v>2006-07</v>
      </c>
      <c r="G926" s="68"/>
      <c r="H926" s="167" t="s">
        <v>279</v>
      </c>
      <c r="I926" s="173">
        <v>150735.53351548137</v>
      </c>
      <c r="J926" s="168">
        <f>IFERROR(MIN('MP Calculations'!$E$30/I926,1),"-")</f>
        <v>0.24630200300931615</v>
      </c>
      <c r="K926" s="12"/>
      <c r="L926" s="159">
        <v>1.0843659999999999</v>
      </c>
      <c r="M926" s="159" t="s">
        <v>280</v>
      </c>
      <c r="N926" s="159">
        <v>350</v>
      </c>
      <c r="O926" s="185">
        <f t="shared" si="46"/>
        <v>379.52809999999999</v>
      </c>
      <c r="P926" s="215">
        <f t="shared" si="47"/>
        <v>93.478531228320037</v>
      </c>
      <c r="Q926" s="215" cm="1">
        <f t="array" ref="Q926">IF(P926="-",0,P926/(1+'General inputs'!$H$32)^IFERROR(INDEX('MP Calculations'!$C$40:$C$130,MATCH(F926,'MP Calculations'!$D$40:$D$130,0),0),-1))</f>
        <v>180.54912306602196</v>
      </c>
    </row>
    <row r="927" spans="3:17">
      <c r="C927" s="159"/>
      <c r="D927" s="165" t="s">
        <v>278</v>
      </c>
      <c r="E927" s="161">
        <v>39203</v>
      </c>
      <c r="F927" s="172" t="str">
        <f t="shared" si="45"/>
        <v>2006-07</v>
      </c>
      <c r="G927" s="68"/>
      <c r="H927" s="167" t="s">
        <v>279</v>
      </c>
      <c r="I927" s="173">
        <v>150735.53351548137</v>
      </c>
      <c r="J927" s="168">
        <f>IFERROR(MIN('MP Calculations'!$E$30/I927,1),"-")</f>
        <v>0.24630200300931615</v>
      </c>
      <c r="K927" s="12"/>
      <c r="L927" s="159">
        <v>48.030994</v>
      </c>
      <c r="M927" s="159" t="s">
        <v>280</v>
      </c>
      <c r="N927" s="159">
        <v>350</v>
      </c>
      <c r="O927" s="185">
        <f t="shared" si="46"/>
        <v>16810.847900000001</v>
      </c>
      <c r="P927" s="215">
        <f t="shared" si="47"/>
        <v>4140.5455100549561</v>
      </c>
      <c r="Q927" s="215" cm="1">
        <f t="array" ref="Q927">IF(P927="-",0,P927/(1+'General inputs'!$H$32)^IFERROR(INDEX('MP Calculations'!$C$40:$C$130,MATCH(F927,'MP Calculations'!$D$40:$D$130,0),0),-1))</f>
        <v>7997.2572421943905</v>
      </c>
    </row>
    <row r="928" spans="3:17">
      <c r="C928" s="159"/>
      <c r="D928" s="165" t="s">
        <v>278</v>
      </c>
      <c r="E928" s="161">
        <v>39203</v>
      </c>
      <c r="F928" s="172" t="str">
        <f t="shared" si="45"/>
        <v>2006-07</v>
      </c>
      <c r="G928" s="68"/>
      <c r="H928" s="167" t="s">
        <v>279</v>
      </c>
      <c r="I928" s="173">
        <v>150735.53351548137</v>
      </c>
      <c r="J928" s="168">
        <f>IFERROR(MIN('MP Calculations'!$E$30/I928,1),"-")</f>
        <v>0.24630200300931615</v>
      </c>
      <c r="K928" s="12"/>
      <c r="L928" s="159">
        <v>13.317264</v>
      </c>
      <c r="M928" s="159" t="s">
        <v>280</v>
      </c>
      <c r="N928" s="159">
        <v>350</v>
      </c>
      <c r="O928" s="185">
        <f t="shared" si="46"/>
        <v>4661.0424000000003</v>
      </c>
      <c r="P928" s="215">
        <f t="shared" si="47"/>
        <v>1148.0240792313502</v>
      </c>
      <c r="Q928" s="215" cm="1">
        <f t="array" ref="Q928">IF(P928="-",0,P928/(1+'General inputs'!$H$32)^IFERROR(INDEX('MP Calculations'!$C$40:$C$130,MATCH(F928,'MP Calculations'!$D$40:$D$130,0),0),-1))</f>
        <v>2217.3512788474591</v>
      </c>
    </row>
    <row r="929" spans="3:17">
      <c r="C929" s="159"/>
      <c r="D929" s="165" t="s">
        <v>278</v>
      </c>
      <c r="E929" s="161">
        <v>39203</v>
      </c>
      <c r="F929" s="172" t="str">
        <f t="shared" si="45"/>
        <v>2006-07</v>
      </c>
      <c r="G929" s="68"/>
      <c r="H929" s="167" t="s">
        <v>279</v>
      </c>
      <c r="I929" s="173">
        <v>150735.53351548137</v>
      </c>
      <c r="J929" s="168">
        <f>IFERROR(MIN('MP Calculations'!$E$30/I929,1),"-")</f>
        <v>0.24630200300931615</v>
      </c>
      <c r="K929" s="12"/>
      <c r="L929" s="159">
        <v>17.999769000000001</v>
      </c>
      <c r="M929" s="159" t="s">
        <v>280</v>
      </c>
      <c r="N929" s="159">
        <v>350</v>
      </c>
      <c r="O929" s="185">
        <f t="shared" si="46"/>
        <v>6299.9191500000006</v>
      </c>
      <c r="P929" s="215">
        <f t="shared" si="47"/>
        <v>1551.6827054417486</v>
      </c>
      <c r="Q929" s="215" cm="1">
        <f t="array" ref="Q929">IF(P929="-",0,P929/(1+'General inputs'!$H$32)^IFERROR(INDEX('MP Calculations'!$C$40:$C$130,MATCH(F929,'MP Calculations'!$D$40:$D$130,0),0),-1))</f>
        <v>2996.9977925727726</v>
      </c>
    </row>
    <row r="930" spans="3:17">
      <c r="C930" s="159"/>
      <c r="D930" s="165" t="s">
        <v>278</v>
      </c>
      <c r="E930" s="161">
        <v>39203</v>
      </c>
      <c r="F930" s="172" t="str">
        <f t="shared" si="45"/>
        <v>2006-07</v>
      </c>
      <c r="G930" s="68"/>
      <c r="H930" s="167" t="s">
        <v>279</v>
      </c>
      <c r="I930" s="173">
        <v>150735.53351548137</v>
      </c>
      <c r="J930" s="168">
        <f>IFERROR(MIN('MP Calculations'!$E$30/I930,1),"-")</f>
        <v>0.24630200300931615</v>
      </c>
      <c r="K930" s="12"/>
      <c r="L930" s="159">
        <v>5.6994100000000003</v>
      </c>
      <c r="M930" s="159" t="s">
        <v>280</v>
      </c>
      <c r="N930" s="159">
        <v>350</v>
      </c>
      <c r="O930" s="185">
        <f t="shared" si="46"/>
        <v>1994.7935000000002</v>
      </c>
      <c r="P930" s="215">
        <f t="shared" si="47"/>
        <v>491.32163463996437</v>
      </c>
      <c r="Q930" s="215" cm="1">
        <f t="array" ref="Q930">IF(P930="-",0,P930/(1+'General inputs'!$H$32)^IFERROR(INDEX('MP Calculations'!$C$40:$C$130,MATCH(F930,'MP Calculations'!$D$40:$D$130,0),0),-1))</f>
        <v>948.96324441536933</v>
      </c>
    </row>
    <row r="931" spans="3:17">
      <c r="C931" s="159"/>
      <c r="D931" s="165" t="s">
        <v>278</v>
      </c>
      <c r="E931" s="161">
        <v>39203</v>
      </c>
      <c r="F931" s="172" t="str">
        <f t="shared" si="45"/>
        <v>2006-07</v>
      </c>
      <c r="G931" s="68"/>
      <c r="H931" s="167" t="s">
        <v>279</v>
      </c>
      <c r="I931" s="173">
        <v>150735.53351548137</v>
      </c>
      <c r="J931" s="168">
        <f>IFERROR(MIN('MP Calculations'!$E$30/I931,1),"-")</f>
        <v>0.24630200300931615</v>
      </c>
      <c r="K931" s="12"/>
      <c r="L931" s="159">
        <v>1.300333</v>
      </c>
      <c r="M931" s="159" t="s">
        <v>280</v>
      </c>
      <c r="N931" s="159">
        <v>350</v>
      </c>
      <c r="O931" s="185">
        <f t="shared" si="46"/>
        <v>455.11654999999996</v>
      </c>
      <c r="P931" s="215">
        <f t="shared" si="47"/>
        <v>112.09611786768957</v>
      </c>
      <c r="Q931" s="215" cm="1">
        <f t="array" ref="Q931">IF(P931="-",0,P931/(1+'General inputs'!$H$32)^IFERROR(INDEX('MP Calculations'!$C$40:$C$130,MATCH(F931,'MP Calculations'!$D$40:$D$130,0),0),-1))</f>
        <v>216.50806355401176</v>
      </c>
    </row>
    <row r="932" spans="3:17">
      <c r="C932" s="159"/>
      <c r="D932" s="165" t="s">
        <v>278</v>
      </c>
      <c r="E932" s="161">
        <v>39203</v>
      </c>
      <c r="F932" s="172" t="str">
        <f t="shared" si="45"/>
        <v>2006-07</v>
      </c>
      <c r="G932" s="68"/>
      <c r="H932" s="167" t="s">
        <v>279</v>
      </c>
      <c r="I932" s="173">
        <v>150735.53351548137</v>
      </c>
      <c r="J932" s="168">
        <f>IFERROR(MIN('MP Calculations'!$E$30/I932,1),"-")</f>
        <v>0.24630200300931615</v>
      </c>
      <c r="K932" s="12"/>
      <c r="L932" s="159">
        <v>0.66271500000000005</v>
      </c>
      <c r="M932" s="159" t="s">
        <v>280</v>
      </c>
      <c r="N932" s="159">
        <v>350</v>
      </c>
      <c r="O932" s="185">
        <f t="shared" si="46"/>
        <v>231.95025000000001</v>
      </c>
      <c r="P932" s="215">
        <f t="shared" si="47"/>
        <v>57.129811173511634</v>
      </c>
      <c r="Q932" s="215" cm="1">
        <f t="array" ref="Q932">IF(P932="-",0,P932/(1+'General inputs'!$H$32)^IFERROR(INDEX('MP Calculations'!$C$40:$C$130,MATCH(F932,'MP Calculations'!$D$40:$D$130,0),0),-1))</f>
        <v>110.34338230145426</v>
      </c>
    </row>
    <row r="933" spans="3:17">
      <c r="C933" s="159"/>
      <c r="D933" s="165" t="s">
        <v>278</v>
      </c>
      <c r="E933" s="161">
        <v>39203</v>
      </c>
      <c r="F933" s="172" t="str">
        <f t="shared" si="45"/>
        <v>2006-07</v>
      </c>
      <c r="G933" s="68"/>
      <c r="H933" s="167" t="s">
        <v>279</v>
      </c>
      <c r="I933" s="173">
        <v>150735.53351548137</v>
      </c>
      <c r="J933" s="168">
        <f>IFERROR(MIN('MP Calculations'!$E$30/I933,1),"-")</f>
        <v>0.24630200300931615</v>
      </c>
      <c r="K933" s="12"/>
      <c r="L933" s="159">
        <v>49.099111000000001</v>
      </c>
      <c r="M933" s="159" t="s">
        <v>280</v>
      </c>
      <c r="N933" s="159">
        <v>350</v>
      </c>
      <c r="O933" s="185">
        <f t="shared" si="46"/>
        <v>17184.688849999999</v>
      </c>
      <c r="P933" s="215">
        <f t="shared" si="47"/>
        <v>4232.6232848468617</v>
      </c>
      <c r="Q933" s="215" cm="1">
        <f t="array" ref="Q933">IF(P933="-",0,P933/(1+'General inputs'!$H$32)^IFERROR(INDEX('MP Calculations'!$C$40:$C$130,MATCH(F933,'MP Calculations'!$D$40:$D$130,0),0),-1))</f>
        <v>8175.1008740326351</v>
      </c>
    </row>
    <row r="934" spans="3:17">
      <c r="C934" s="159"/>
      <c r="D934" s="165" t="s">
        <v>278</v>
      </c>
      <c r="E934" s="161">
        <v>39203</v>
      </c>
      <c r="F934" s="172" t="str">
        <f t="shared" si="45"/>
        <v>2006-07</v>
      </c>
      <c r="G934" s="68"/>
      <c r="H934" s="167" t="s">
        <v>279</v>
      </c>
      <c r="I934" s="173">
        <v>150735.53351548137</v>
      </c>
      <c r="J934" s="168">
        <f>IFERROR(MIN('MP Calculations'!$E$30/I934,1),"-")</f>
        <v>0.24630200300931615</v>
      </c>
      <c r="K934" s="12"/>
      <c r="L934" s="159">
        <v>20.973503999999998</v>
      </c>
      <c r="M934" s="159" t="s">
        <v>280</v>
      </c>
      <c r="N934" s="159">
        <v>350</v>
      </c>
      <c r="O934" s="185">
        <f t="shared" si="46"/>
        <v>7340.7263999999996</v>
      </c>
      <c r="P934" s="215">
        <f t="shared" si="47"/>
        <v>1808.0356158633665</v>
      </c>
      <c r="Q934" s="215" cm="1">
        <f t="array" ref="Q934">IF(P934="-",0,P934/(1+'General inputs'!$H$32)^IFERROR(INDEX('MP Calculations'!$C$40:$C$130,MATCH(F934,'MP Calculations'!$D$40:$D$130,0),0),-1))</f>
        <v>3492.1306595943656</v>
      </c>
    </row>
    <row r="935" spans="3:17">
      <c r="C935" s="159"/>
      <c r="D935" s="165" t="s">
        <v>278</v>
      </c>
      <c r="E935" s="161">
        <v>39203</v>
      </c>
      <c r="F935" s="172" t="str">
        <f t="shared" si="45"/>
        <v>2006-07</v>
      </c>
      <c r="G935" s="68"/>
      <c r="H935" s="167" t="s">
        <v>279</v>
      </c>
      <c r="I935" s="173">
        <v>150735.53351548137</v>
      </c>
      <c r="J935" s="168">
        <f>IFERROR(MIN('MP Calculations'!$E$30/I935,1),"-")</f>
        <v>0.24630200300931615</v>
      </c>
      <c r="K935" s="12"/>
      <c r="L935" s="159">
        <v>51.715200000000003</v>
      </c>
      <c r="M935" s="159" t="s">
        <v>280</v>
      </c>
      <c r="N935" s="159">
        <v>350</v>
      </c>
      <c r="O935" s="185">
        <f t="shared" si="46"/>
        <v>18100.32</v>
      </c>
      <c r="P935" s="215">
        <f t="shared" si="47"/>
        <v>4458.1450711095849</v>
      </c>
      <c r="Q935" s="215" cm="1">
        <f t="array" ref="Q935">IF(P935="-",0,P935/(1+'General inputs'!$H$32)^IFERROR(INDEX('MP Calculations'!$C$40:$C$130,MATCH(F935,'MP Calculations'!$D$40:$D$130,0),0),-1))</f>
        <v>8610.6849617047556</v>
      </c>
    </row>
    <row r="936" spans="3:17">
      <c r="C936" s="159"/>
      <c r="D936" s="165" t="s">
        <v>278</v>
      </c>
      <c r="E936" s="161">
        <v>39203</v>
      </c>
      <c r="F936" s="172" t="str">
        <f t="shared" si="45"/>
        <v>2006-07</v>
      </c>
      <c r="G936" s="68"/>
      <c r="H936" s="167" t="s">
        <v>279</v>
      </c>
      <c r="I936" s="173">
        <v>150735.53351548137</v>
      </c>
      <c r="J936" s="168">
        <f>IFERROR(MIN('MP Calculations'!$E$30/I936,1),"-")</f>
        <v>0.24630200300931615</v>
      </c>
      <c r="K936" s="12"/>
      <c r="L936" s="159">
        <v>31.607068000000002</v>
      </c>
      <c r="M936" s="159" t="s">
        <v>280</v>
      </c>
      <c r="N936" s="159">
        <v>350</v>
      </c>
      <c r="O936" s="185">
        <f t="shared" si="46"/>
        <v>11062.4738</v>
      </c>
      <c r="P936" s="215">
        <f t="shared" si="47"/>
        <v>2724.709455178081</v>
      </c>
      <c r="Q936" s="215" cm="1">
        <f t="array" ref="Q936">IF(P936="-",0,P936/(1+'General inputs'!$H$32)^IFERROR(INDEX('MP Calculations'!$C$40:$C$130,MATCH(F936,'MP Calculations'!$D$40:$D$130,0),0),-1))</f>
        <v>5262.6404830916172</v>
      </c>
    </row>
    <row r="937" spans="3:17">
      <c r="C937" s="159"/>
      <c r="D937" s="165" t="s">
        <v>278</v>
      </c>
      <c r="E937" s="161">
        <v>39203</v>
      </c>
      <c r="F937" s="172" t="str">
        <f t="shared" si="45"/>
        <v>2006-07</v>
      </c>
      <c r="G937" s="68"/>
      <c r="H937" s="167" t="s">
        <v>279</v>
      </c>
      <c r="I937" s="173">
        <v>150735.53351548137</v>
      </c>
      <c r="J937" s="168">
        <f>IFERROR(MIN('MP Calculations'!$E$30/I937,1),"-")</f>
        <v>0.24630200300931615</v>
      </c>
      <c r="K937" s="12"/>
      <c r="L937" s="159">
        <v>0.74000200000000005</v>
      </c>
      <c r="M937" s="159" t="s">
        <v>280</v>
      </c>
      <c r="N937" s="159">
        <v>350</v>
      </c>
      <c r="O937" s="185">
        <f t="shared" si="46"/>
        <v>259.00069999999999</v>
      </c>
      <c r="P937" s="215">
        <f t="shared" si="47"/>
        <v>63.792391190814989</v>
      </c>
      <c r="Q937" s="215" cm="1">
        <f t="array" ref="Q937">IF(P937="-",0,P937/(1+'General inputs'!$H$32)^IFERROR(INDEX('MP Calculations'!$C$40:$C$130,MATCH(F937,'MP Calculations'!$D$40:$D$130,0),0),-1))</f>
        <v>123.21182346836989</v>
      </c>
    </row>
    <row r="938" spans="3:17">
      <c r="C938" s="159"/>
      <c r="D938" s="165" t="s">
        <v>452</v>
      </c>
      <c r="E938" s="161">
        <v>39234</v>
      </c>
      <c r="F938" s="172" t="str">
        <f t="shared" si="45"/>
        <v>2006-07</v>
      </c>
      <c r="G938" s="68"/>
      <c r="H938" s="167" t="s">
        <v>279</v>
      </c>
      <c r="I938" s="173">
        <v>150735.53351548137</v>
      </c>
      <c r="J938" s="168">
        <f>IFERROR(MIN('MP Calculations'!$E$30/I938,1),"-")</f>
        <v>0.24630200300931615</v>
      </c>
      <c r="K938" s="12"/>
      <c r="L938" s="159">
        <v>1</v>
      </c>
      <c r="M938" s="159" t="s">
        <v>284</v>
      </c>
      <c r="N938" s="159">
        <v>2651.98</v>
      </c>
      <c r="O938" s="185">
        <f t="shared" si="46"/>
        <v>2651.98</v>
      </c>
      <c r="P938" s="215">
        <f t="shared" si="47"/>
        <v>653.18798594064629</v>
      </c>
      <c r="Q938" s="215" cm="1">
        <f t="array" ref="Q938">IF(P938="-",0,P938/(1+'General inputs'!$H$32)^IFERROR(INDEX('MP Calculations'!$C$40:$C$130,MATCH(F938,'MP Calculations'!$D$40:$D$130,0),0),-1))</f>
        <v>1261.6000327475856</v>
      </c>
    </row>
    <row r="939" spans="3:17">
      <c r="C939" s="159"/>
      <c r="D939" s="165" t="s">
        <v>453</v>
      </c>
      <c r="E939" s="161">
        <v>39234</v>
      </c>
      <c r="F939" s="172" t="str">
        <f t="shared" si="45"/>
        <v>2006-07</v>
      </c>
      <c r="G939" s="68"/>
      <c r="H939" s="167" t="s">
        <v>279</v>
      </c>
      <c r="I939" s="173">
        <v>150735.53351548137</v>
      </c>
      <c r="J939" s="168">
        <f>IFERROR(MIN('MP Calculations'!$E$30/I939,1),"-")</f>
        <v>0.24630200300931615</v>
      </c>
      <c r="K939" s="12"/>
      <c r="L939" s="159">
        <v>1</v>
      </c>
      <c r="M939" s="159" t="s">
        <v>284</v>
      </c>
      <c r="N939" s="159">
        <v>2652.23</v>
      </c>
      <c r="O939" s="185">
        <f t="shared" si="46"/>
        <v>2652.23</v>
      </c>
      <c r="P939" s="215">
        <f t="shared" si="47"/>
        <v>653.24956144139855</v>
      </c>
      <c r="Q939" s="215" cm="1">
        <f t="array" ref="Q939">IF(P939="-",0,P939/(1+'General inputs'!$H$32)^IFERROR(INDEX('MP Calculations'!$C$40:$C$130,MATCH(F939,'MP Calculations'!$D$40:$D$130,0),0),-1))</f>
        <v>1261.7189627576863</v>
      </c>
    </row>
    <row r="940" spans="3:17">
      <c r="C940" s="159"/>
      <c r="D940" s="165" t="s">
        <v>282</v>
      </c>
      <c r="E940" s="161">
        <v>39275</v>
      </c>
      <c r="F940" s="172" t="str">
        <f t="shared" si="45"/>
        <v>2007-08</v>
      </c>
      <c r="G940" s="68"/>
      <c r="H940" s="167" t="s">
        <v>279</v>
      </c>
      <c r="I940" s="173">
        <v>150735.53351548137</v>
      </c>
      <c r="J940" s="168">
        <f>IFERROR(MIN('MP Calculations'!$E$30/I940,1),"-")</f>
        <v>0.24630200300931615</v>
      </c>
      <c r="K940" s="12"/>
      <c r="L940" s="159">
        <v>1.1622790000000001</v>
      </c>
      <c r="M940" s="159" t="s">
        <v>280</v>
      </c>
      <c r="N940" s="159">
        <v>511</v>
      </c>
      <c r="O940" s="185">
        <f t="shared" si="46"/>
        <v>593.92456900000002</v>
      </c>
      <c r="P940" s="215">
        <f t="shared" si="47"/>
        <v>146.2848109811448</v>
      </c>
      <c r="Q940" s="215" cm="1">
        <f t="array" ref="Q940">IF(P940="-",0,P940/(1+'General inputs'!$H$32)^IFERROR(INDEX('MP Calculations'!$C$40:$C$130,MATCH(F940,'MP Calculations'!$D$40:$D$130,0),0),-1))</f>
        <v>271.1533780815098</v>
      </c>
    </row>
    <row r="941" spans="3:17">
      <c r="C941" s="159"/>
      <c r="D941" s="165" t="s">
        <v>282</v>
      </c>
      <c r="E941" s="161">
        <v>39275</v>
      </c>
      <c r="F941" s="172" t="str">
        <f t="shared" si="45"/>
        <v>2007-08</v>
      </c>
      <c r="G941" s="68"/>
      <c r="H941" s="167" t="s">
        <v>279</v>
      </c>
      <c r="I941" s="173">
        <v>150735.53351548137</v>
      </c>
      <c r="J941" s="168">
        <f>IFERROR(MIN('MP Calculations'!$E$30/I941,1),"-")</f>
        <v>0.24630200300931615</v>
      </c>
      <c r="K941" s="12"/>
      <c r="L941" s="159">
        <v>0.74637900000000001</v>
      </c>
      <c r="M941" s="159" t="s">
        <v>280</v>
      </c>
      <c r="N941" s="159">
        <v>511</v>
      </c>
      <c r="O941" s="185">
        <f t="shared" si="46"/>
        <v>381.39966900000002</v>
      </c>
      <c r="P941" s="215">
        <f t="shared" si="47"/>
        <v>93.939502421790195</v>
      </c>
      <c r="Q941" s="215" cm="1">
        <f t="array" ref="Q941">IF(P941="-",0,P941/(1+'General inputs'!$H$32)^IFERROR(INDEX('MP Calculations'!$C$40:$C$130,MATCH(F941,'MP Calculations'!$D$40:$D$130,0),0),-1))</f>
        <v>174.12616693504677</v>
      </c>
    </row>
    <row r="942" spans="3:17">
      <c r="C942" s="159"/>
      <c r="D942" s="165" t="s">
        <v>282</v>
      </c>
      <c r="E942" s="161">
        <v>39275</v>
      </c>
      <c r="F942" s="172" t="str">
        <f t="shared" si="45"/>
        <v>2007-08</v>
      </c>
      <c r="G942" s="68"/>
      <c r="H942" s="167" t="s">
        <v>279</v>
      </c>
      <c r="I942" s="173">
        <v>150735.53351548137</v>
      </c>
      <c r="J942" s="168">
        <f>IFERROR(MIN('MP Calculations'!$E$30/I942,1),"-")</f>
        <v>0.24630200300931615</v>
      </c>
      <c r="K942" s="12"/>
      <c r="L942" s="159">
        <v>4.1498059999999999</v>
      </c>
      <c r="M942" s="159" t="s">
        <v>280</v>
      </c>
      <c r="N942" s="159">
        <v>511</v>
      </c>
      <c r="O942" s="185">
        <f t="shared" si="46"/>
        <v>2120.550866</v>
      </c>
      <c r="P942" s="215">
        <f t="shared" si="47"/>
        <v>522.29592577893993</v>
      </c>
      <c r="Q942" s="215" cm="1">
        <f t="array" ref="Q942">IF(P942="-",0,P942/(1+'General inputs'!$H$32)^IFERROR(INDEX('MP Calculations'!$C$40:$C$130,MATCH(F942,'MP Calculations'!$D$40:$D$130,0),0),-1))</f>
        <v>968.12720119946914</v>
      </c>
    </row>
    <row r="943" spans="3:17">
      <c r="C943" s="159"/>
      <c r="D943" s="165" t="s">
        <v>282</v>
      </c>
      <c r="E943" s="161">
        <v>39275</v>
      </c>
      <c r="F943" s="172" t="str">
        <f t="shared" si="45"/>
        <v>2007-08</v>
      </c>
      <c r="G943" s="68"/>
      <c r="H943" s="167" t="s">
        <v>279</v>
      </c>
      <c r="I943" s="173">
        <v>150735.53351548137</v>
      </c>
      <c r="J943" s="168">
        <f>IFERROR(MIN('MP Calculations'!$E$30/I943,1),"-")</f>
        <v>0.24630200300931615</v>
      </c>
      <c r="K943" s="12"/>
      <c r="L943" s="159">
        <v>2.2266360000000001</v>
      </c>
      <c r="M943" s="159" t="s">
        <v>280</v>
      </c>
      <c r="N943" s="159">
        <v>511</v>
      </c>
      <c r="O943" s="185">
        <f t="shared" si="46"/>
        <v>1137.8109959999999</v>
      </c>
      <c r="P943" s="215">
        <f t="shared" si="47"/>
        <v>280.24512736082499</v>
      </c>
      <c r="Q943" s="215" cm="1">
        <f t="array" ref="Q943">IF(P943="-",0,P943/(1+'General inputs'!$H$32)^IFERROR(INDEX('MP Calculations'!$C$40:$C$130,MATCH(F943,'MP Calculations'!$D$40:$D$130,0),0),-1))</f>
        <v>519.46208540109615</v>
      </c>
    </row>
    <row r="944" spans="3:17">
      <c r="C944" s="159"/>
      <c r="D944" s="165" t="s">
        <v>282</v>
      </c>
      <c r="E944" s="161">
        <v>39275</v>
      </c>
      <c r="F944" s="172" t="str">
        <f t="shared" si="45"/>
        <v>2007-08</v>
      </c>
      <c r="G944" s="68"/>
      <c r="H944" s="167" t="s">
        <v>279</v>
      </c>
      <c r="I944" s="173">
        <v>150735.53351548137</v>
      </c>
      <c r="J944" s="168">
        <f>IFERROR(MIN('MP Calculations'!$E$30/I944,1),"-")</f>
        <v>0.24630200300931615</v>
      </c>
      <c r="K944" s="12"/>
      <c r="L944" s="159">
        <v>1.1617960000000001</v>
      </c>
      <c r="M944" s="159" t="s">
        <v>280</v>
      </c>
      <c r="N944" s="159">
        <v>511</v>
      </c>
      <c r="O944" s="185">
        <f t="shared" si="46"/>
        <v>593.67775600000004</v>
      </c>
      <c r="P944" s="215">
        <f t="shared" si="47"/>
        <v>146.22402044487606</v>
      </c>
      <c r="Q944" s="215" cm="1">
        <f t="array" ref="Q944">IF(P944="-",0,P944/(1+'General inputs'!$H$32)^IFERROR(INDEX('MP Calculations'!$C$40:$C$130,MATCH(F944,'MP Calculations'!$D$40:$D$130,0),0),-1))</f>
        <v>271.04069680479967</v>
      </c>
    </row>
    <row r="945" spans="3:17">
      <c r="C945" s="159"/>
      <c r="D945" s="165" t="s">
        <v>282</v>
      </c>
      <c r="E945" s="161">
        <v>39275</v>
      </c>
      <c r="F945" s="172" t="str">
        <f t="shared" si="45"/>
        <v>2007-08</v>
      </c>
      <c r="G945" s="68"/>
      <c r="H945" s="167" t="s">
        <v>279</v>
      </c>
      <c r="I945" s="173">
        <v>150735.53351548137</v>
      </c>
      <c r="J945" s="168">
        <f>IFERROR(MIN('MP Calculations'!$E$30/I945,1),"-")</f>
        <v>0.24630200300931615</v>
      </c>
      <c r="K945" s="12"/>
      <c r="L945" s="159">
        <v>7.0144500000000001</v>
      </c>
      <c r="M945" s="159" t="s">
        <v>280</v>
      </c>
      <c r="N945" s="159">
        <v>511</v>
      </c>
      <c r="O945" s="185">
        <f t="shared" si="46"/>
        <v>3584.3839499999999</v>
      </c>
      <c r="P945" s="215">
        <f t="shared" si="47"/>
        <v>882.84094643944445</v>
      </c>
      <c r="Q945" s="215" cm="1">
        <f t="array" ref="Q945">IF(P945="-",0,P945/(1+'General inputs'!$H$32)^IFERROR(INDEX('MP Calculations'!$C$40:$C$130,MATCH(F945,'MP Calculations'!$D$40:$D$130,0),0),-1))</f>
        <v>1636.4330878247358</v>
      </c>
    </row>
    <row r="946" spans="3:17">
      <c r="C946" s="159"/>
      <c r="D946" s="165" t="s">
        <v>282</v>
      </c>
      <c r="E946" s="161">
        <v>39275</v>
      </c>
      <c r="F946" s="172" t="str">
        <f t="shared" si="45"/>
        <v>2007-08</v>
      </c>
      <c r="G946" s="68"/>
      <c r="H946" s="167" t="s">
        <v>279</v>
      </c>
      <c r="I946" s="173">
        <v>150735.53351548137</v>
      </c>
      <c r="J946" s="168">
        <f>IFERROR(MIN('MP Calculations'!$E$30/I946,1),"-")</f>
        <v>0.24630200300931615</v>
      </c>
      <c r="K946" s="12"/>
      <c r="L946" s="159">
        <v>1.073734</v>
      </c>
      <c r="M946" s="159" t="s">
        <v>280</v>
      </c>
      <c r="N946" s="159">
        <v>511</v>
      </c>
      <c r="O946" s="185">
        <f t="shared" si="46"/>
        <v>548.67807400000004</v>
      </c>
      <c r="P946" s="215">
        <f t="shared" si="47"/>
        <v>135.14050863349379</v>
      </c>
      <c r="Q946" s="215" cm="1">
        <f t="array" ref="Q946">IF(P946="-",0,P946/(1+'General inputs'!$H$32)^IFERROR(INDEX('MP Calculations'!$C$40:$C$130,MATCH(F946,'MP Calculations'!$D$40:$D$130,0),0),-1))</f>
        <v>250.49631049083038</v>
      </c>
    </row>
    <row r="947" spans="3:17">
      <c r="C947" s="159"/>
      <c r="D947" s="165" t="s">
        <v>282</v>
      </c>
      <c r="E947" s="161">
        <v>39275</v>
      </c>
      <c r="F947" s="172" t="str">
        <f t="shared" si="45"/>
        <v>2007-08</v>
      </c>
      <c r="G947" s="68"/>
      <c r="H947" s="167" t="s">
        <v>279</v>
      </c>
      <c r="I947" s="173">
        <v>150735.53351548137</v>
      </c>
      <c r="J947" s="168">
        <f>IFERROR(MIN('MP Calculations'!$E$30/I947,1),"-")</f>
        <v>0.24630200300931615</v>
      </c>
      <c r="K947" s="12"/>
      <c r="L947" s="159">
        <v>0.52123900000000001</v>
      </c>
      <c r="M947" s="159" t="s">
        <v>280</v>
      </c>
      <c r="N947" s="159">
        <v>511</v>
      </c>
      <c r="O947" s="185">
        <f t="shared" si="46"/>
        <v>266.35312900000002</v>
      </c>
      <c r="P947" s="215">
        <f t="shared" si="47"/>
        <v>65.603309180498783</v>
      </c>
      <c r="Q947" s="215" cm="1">
        <f t="array" ref="Q947">IF(P947="-",0,P947/(1+'General inputs'!$H$32)^IFERROR(INDEX('MP Calculations'!$C$40:$C$130,MATCH(F947,'MP Calculations'!$D$40:$D$130,0),0),-1))</f>
        <v>121.60222772486478</v>
      </c>
    </row>
    <row r="948" spans="3:17">
      <c r="C948" s="159"/>
      <c r="D948" s="165" t="s">
        <v>282</v>
      </c>
      <c r="E948" s="161">
        <v>39275</v>
      </c>
      <c r="F948" s="172" t="str">
        <f t="shared" si="45"/>
        <v>2007-08</v>
      </c>
      <c r="G948" s="68"/>
      <c r="H948" s="167" t="s">
        <v>279</v>
      </c>
      <c r="I948" s="173">
        <v>150735.53351548137</v>
      </c>
      <c r="J948" s="168">
        <f>IFERROR(MIN('MP Calculations'!$E$30/I948,1),"-")</f>
        <v>0.24630200300931615</v>
      </c>
      <c r="K948" s="12"/>
      <c r="L948" s="159">
        <v>0.29128999999999999</v>
      </c>
      <c r="M948" s="159" t="s">
        <v>280</v>
      </c>
      <c r="N948" s="159">
        <v>511</v>
      </c>
      <c r="O948" s="185">
        <f t="shared" si="46"/>
        <v>148.84918999999999</v>
      </c>
      <c r="P948" s="215">
        <f t="shared" si="47"/>
        <v>36.661853643314267</v>
      </c>
      <c r="Q948" s="215" cm="1">
        <f t="array" ref="Q948">IF(P948="-",0,P948/(1+'General inputs'!$H$32)^IFERROR(INDEX('MP Calculations'!$C$40:$C$130,MATCH(F948,'MP Calculations'!$D$40:$D$130,0),0),-1))</f>
        <v>67.95637493352541</v>
      </c>
    </row>
    <row r="949" spans="3:17">
      <c r="C949" s="159"/>
      <c r="D949" s="165" t="s">
        <v>282</v>
      </c>
      <c r="E949" s="161">
        <v>39275</v>
      </c>
      <c r="F949" s="172" t="str">
        <f t="shared" si="45"/>
        <v>2007-08</v>
      </c>
      <c r="G949" s="68"/>
      <c r="H949" s="167" t="s">
        <v>279</v>
      </c>
      <c r="I949" s="173">
        <v>150735.53351548137</v>
      </c>
      <c r="J949" s="168">
        <f>IFERROR(MIN('MP Calculations'!$E$30/I949,1),"-")</f>
        <v>0.24630200300931615</v>
      </c>
      <c r="K949" s="12"/>
      <c r="L949" s="159">
        <v>0.38913399999999998</v>
      </c>
      <c r="M949" s="159" t="s">
        <v>280</v>
      </c>
      <c r="N949" s="159">
        <v>511</v>
      </c>
      <c r="O949" s="185">
        <f t="shared" si="46"/>
        <v>198.84747399999998</v>
      </c>
      <c r="P949" s="215">
        <f t="shared" si="47"/>
        <v>48.976531139542907</v>
      </c>
      <c r="Q949" s="215" cm="1">
        <f t="array" ref="Q949">IF(P949="-",0,P949/(1+'General inputs'!$H$32)^IFERROR(INDEX('MP Calculations'!$C$40:$C$130,MATCH(F949,'MP Calculations'!$D$40:$D$130,0),0),-1))</f>
        <v>90.782848719085706</v>
      </c>
    </row>
    <row r="950" spans="3:17">
      <c r="C950" s="159"/>
      <c r="D950" s="165" t="s">
        <v>282</v>
      </c>
      <c r="E950" s="161">
        <v>39275</v>
      </c>
      <c r="F950" s="172" t="str">
        <f t="shared" si="45"/>
        <v>2007-08</v>
      </c>
      <c r="G950" s="68"/>
      <c r="H950" s="167" t="s">
        <v>279</v>
      </c>
      <c r="I950" s="173">
        <v>150735.53351548137</v>
      </c>
      <c r="J950" s="168">
        <f>IFERROR(MIN('MP Calculations'!$E$30/I950,1),"-")</f>
        <v>0.24630200300931615</v>
      </c>
      <c r="K950" s="12"/>
      <c r="L950" s="159">
        <v>0.53663499999999997</v>
      </c>
      <c r="M950" s="159" t="s">
        <v>280</v>
      </c>
      <c r="N950" s="159">
        <v>511</v>
      </c>
      <c r="O950" s="185">
        <f t="shared" si="46"/>
        <v>274.220485</v>
      </c>
      <c r="P950" s="215">
        <f t="shared" si="47"/>
        <v>67.541054721686137</v>
      </c>
      <c r="Q950" s="215" cm="1">
        <f t="array" ref="Q950">IF(P950="-",0,P950/(1+'General inputs'!$H$32)^IFERROR(INDEX('MP Calculations'!$C$40:$C$130,MATCH(F950,'MP Calculations'!$D$40:$D$130,0),0),-1))</f>
        <v>125.19403090546332</v>
      </c>
    </row>
    <row r="951" spans="3:17">
      <c r="C951" s="159"/>
      <c r="D951" s="165" t="s">
        <v>282</v>
      </c>
      <c r="E951" s="161">
        <v>39275</v>
      </c>
      <c r="F951" s="172" t="str">
        <f t="shared" si="45"/>
        <v>2007-08</v>
      </c>
      <c r="G951" s="68"/>
      <c r="H951" s="167" t="s">
        <v>279</v>
      </c>
      <c r="I951" s="173">
        <v>150735.53351548137</v>
      </c>
      <c r="J951" s="168">
        <f>IFERROR(MIN('MP Calculations'!$E$30/I951,1),"-")</f>
        <v>0.24630200300931615</v>
      </c>
      <c r="K951" s="12"/>
      <c r="L951" s="159">
        <v>0.38913399999999998</v>
      </c>
      <c r="M951" s="159" t="s">
        <v>280</v>
      </c>
      <c r="N951" s="159">
        <v>511</v>
      </c>
      <c r="O951" s="185">
        <f t="shared" si="46"/>
        <v>198.84747399999998</v>
      </c>
      <c r="P951" s="215">
        <f t="shared" si="47"/>
        <v>48.976531139542907</v>
      </c>
      <c r="Q951" s="215" cm="1">
        <f t="array" ref="Q951">IF(P951="-",0,P951/(1+'General inputs'!$H$32)^IFERROR(INDEX('MP Calculations'!$C$40:$C$130,MATCH(F951,'MP Calculations'!$D$40:$D$130,0),0),-1))</f>
        <v>90.782848719085706</v>
      </c>
    </row>
    <row r="952" spans="3:17">
      <c r="C952" s="159"/>
      <c r="D952" s="165" t="s">
        <v>282</v>
      </c>
      <c r="E952" s="161">
        <v>39275</v>
      </c>
      <c r="F952" s="172" t="str">
        <f t="shared" si="45"/>
        <v>2007-08</v>
      </c>
      <c r="G952" s="68"/>
      <c r="H952" s="167" t="s">
        <v>279</v>
      </c>
      <c r="I952" s="173">
        <v>150735.53351548137</v>
      </c>
      <c r="J952" s="168">
        <f>IFERROR(MIN('MP Calculations'!$E$30/I952,1),"-")</f>
        <v>0.24630200300931615</v>
      </c>
      <c r="K952" s="12"/>
      <c r="L952" s="159">
        <v>1.748346</v>
      </c>
      <c r="M952" s="159" t="s">
        <v>280</v>
      </c>
      <c r="N952" s="159">
        <v>511</v>
      </c>
      <c r="O952" s="185">
        <f t="shared" si="46"/>
        <v>893.40480600000001</v>
      </c>
      <c r="P952" s="215">
        <f t="shared" si="47"/>
        <v>220.04739321594951</v>
      </c>
      <c r="Q952" s="215" cm="1">
        <f t="array" ref="Q952">IF(P952="-",0,P952/(1+'General inputs'!$H$32)^IFERROR(INDEX('MP Calculations'!$C$40:$C$130,MATCH(F952,'MP Calculations'!$D$40:$D$130,0),0),-1))</f>
        <v>407.87962610981987</v>
      </c>
    </row>
    <row r="953" spans="3:17">
      <c r="C953" s="159"/>
      <c r="D953" s="165" t="s">
        <v>282</v>
      </c>
      <c r="E953" s="161">
        <v>39276</v>
      </c>
      <c r="F953" s="172" t="str">
        <f t="shared" si="45"/>
        <v>2007-08</v>
      </c>
      <c r="G953" s="68"/>
      <c r="H953" s="167" t="s">
        <v>279</v>
      </c>
      <c r="I953" s="173">
        <v>150735.53351548137</v>
      </c>
      <c r="J953" s="168">
        <f>IFERROR(MIN('MP Calculations'!$E$30/I953,1),"-")</f>
        <v>0.24630200300931615</v>
      </c>
      <c r="K953" s="12"/>
      <c r="L953" s="159">
        <v>1.1996549999999999</v>
      </c>
      <c r="M953" s="159" t="s">
        <v>280</v>
      </c>
      <c r="N953" s="159">
        <v>511</v>
      </c>
      <c r="O953" s="185">
        <f t="shared" si="46"/>
        <v>613.02370499999995</v>
      </c>
      <c r="P953" s="215">
        <f t="shared" si="47"/>
        <v>150.98896643369213</v>
      </c>
      <c r="Q953" s="215" cm="1">
        <f t="array" ref="Q953">IF(P953="-",0,P953/(1+'General inputs'!$H$32)^IFERROR(INDEX('MP Calculations'!$C$40:$C$130,MATCH(F953,'MP Calculations'!$D$40:$D$130,0),0),-1))</f>
        <v>279.87299588340977</v>
      </c>
    </row>
    <row r="954" spans="3:17">
      <c r="C954" s="159"/>
      <c r="D954" s="165" t="s">
        <v>278</v>
      </c>
      <c r="E954" s="161">
        <v>39280</v>
      </c>
      <c r="F954" s="172" t="str">
        <f t="shared" si="45"/>
        <v>2007-08</v>
      </c>
      <c r="G954" s="68"/>
      <c r="H954" s="167" t="s">
        <v>279</v>
      </c>
      <c r="I954" s="173">
        <v>150735.53351548137</v>
      </c>
      <c r="J954" s="168">
        <f>IFERROR(MIN('MP Calculations'!$E$30/I954,1),"-")</f>
        <v>0.24630200300931615</v>
      </c>
      <c r="K954" s="12"/>
      <c r="L954" s="159">
        <v>0.89054</v>
      </c>
      <c r="M954" s="159" t="s">
        <v>280</v>
      </c>
      <c r="N954" s="159">
        <v>350</v>
      </c>
      <c r="O954" s="185">
        <f t="shared" si="46"/>
        <v>311.68900000000002</v>
      </c>
      <c r="P954" s="215">
        <f t="shared" si="47"/>
        <v>76.769625015970746</v>
      </c>
      <c r="Q954" s="215" cm="1">
        <f t="array" ref="Q954">IF(P954="-",0,P954/(1+'General inputs'!$H$32)^IFERROR(INDEX('MP Calculations'!$C$40:$C$130,MATCH(F954,'MP Calculations'!$D$40:$D$130,0),0),-1))</f>
        <v>142.30009949436476</v>
      </c>
    </row>
    <row r="955" spans="3:17">
      <c r="C955" s="159"/>
      <c r="D955" s="165" t="s">
        <v>278</v>
      </c>
      <c r="E955" s="161">
        <v>39280</v>
      </c>
      <c r="F955" s="172" t="str">
        <f t="shared" si="45"/>
        <v>2007-08</v>
      </c>
      <c r="G955" s="68"/>
      <c r="H955" s="167" t="s">
        <v>279</v>
      </c>
      <c r="I955" s="173">
        <v>150735.53351548137</v>
      </c>
      <c r="J955" s="168">
        <f>IFERROR(MIN('MP Calculations'!$E$30/I955,1),"-")</f>
        <v>0.24630200300931615</v>
      </c>
      <c r="K955" s="12"/>
      <c r="L955" s="159">
        <v>52.484431000000001</v>
      </c>
      <c r="M955" s="159" t="s">
        <v>280</v>
      </c>
      <c r="N955" s="159">
        <v>350</v>
      </c>
      <c r="O955" s="185">
        <f t="shared" si="46"/>
        <v>18369.55085</v>
      </c>
      <c r="P955" s="215">
        <f t="shared" si="47"/>
        <v>4524.457168736486</v>
      </c>
      <c r="Q955" s="215" cm="1">
        <f t="array" ref="Q955">IF(P955="-",0,P955/(1+'General inputs'!$H$32)^IFERROR(INDEX('MP Calculations'!$C$40:$C$130,MATCH(F955,'MP Calculations'!$D$40:$D$130,0),0),-1))</f>
        <v>8386.5292442845039</v>
      </c>
    </row>
    <row r="956" spans="3:17">
      <c r="C956" s="159"/>
      <c r="D956" s="165" t="s">
        <v>278</v>
      </c>
      <c r="E956" s="161">
        <v>39280</v>
      </c>
      <c r="F956" s="172" t="str">
        <f t="shared" si="45"/>
        <v>2007-08</v>
      </c>
      <c r="G956" s="68"/>
      <c r="H956" s="167" t="s">
        <v>279</v>
      </c>
      <c r="I956" s="173">
        <v>150735.53351548137</v>
      </c>
      <c r="J956" s="168">
        <f>IFERROR(MIN('MP Calculations'!$E$30/I956,1),"-")</f>
        <v>0.24630200300931615</v>
      </c>
      <c r="K956" s="12"/>
      <c r="L956" s="159">
        <v>4.2844680000000004</v>
      </c>
      <c r="M956" s="159" t="s">
        <v>280</v>
      </c>
      <c r="N956" s="159">
        <v>350</v>
      </c>
      <c r="O956" s="185">
        <f t="shared" si="46"/>
        <v>1499.5638000000001</v>
      </c>
      <c r="P956" s="215">
        <f t="shared" si="47"/>
        <v>369.34556758026162</v>
      </c>
      <c r="Q956" s="215" cm="1">
        <f t="array" ref="Q956">IF(P956="-",0,P956/(1+'General inputs'!$H$32)^IFERROR(INDEX('MP Calculations'!$C$40:$C$130,MATCH(F956,'MP Calculations'!$D$40:$D$130,0),0),-1))</f>
        <v>684.61857151887853</v>
      </c>
    </row>
    <row r="957" spans="3:17">
      <c r="C957" s="159"/>
      <c r="D957" s="165" t="s">
        <v>291</v>
      </c>
      <c r="E957" s="161">
        <v>39280</v>
      </c>
      <c r="F957" s="172" t="str">
        <f t="shared" si="45"/>
        <v>2007-08</v>
      </c>
      <c r="G957" s="68"/>
      <c r="H957" s="167" t="s">
        <v>279</v>
      </c>
      <c r="I957" s="173">
        <v>150735.53351548137</v>
      </c>
      <c r="J957" s="168">
        <f>IFERROR(MIN('MP Calculations'!$E$30/I957,1),"-")</f>
        <v>0.24630200300931615</v>
      </c>
      <c r="K957" s="12"/>
      <c r="L957" s="159">
        <v>26.839662000000001</v>
      </c>
      <c r="M957" s="159" t="s">
        <v>280</v>
      </c>
      <c r="N957" s="159">
        <v>589</v>
      </c>
      <c r="O957" s="185">
        <f t="shared" si="46"/>
        <v>15808.560918000001</v>
      </c>
      <c r="P957" s="215">
        <f t="shared" si="47"/>
        <v>3893.6802187981939</v>
      </c>
      <c r="Q957" s="215" cm="1">
        <f t="array" ref="Q957">IF(P957="-",0,P957/(1+'General inputs'!$H$32)^IFERROR(INDEX('MP Calculations'!$C$40:$C$130,MATCH(F957,'MP Calculations'!$D$40:$D$130,0),0),-1))</f>
        <v>7217.3217261248437</v>
      </c>
    </row>
    <row r="958" spans="3:17">
      <c r="C958" s="159"/>
      <c r="D958" s="165" t="s">
        <v>291</v>
      </c>
      <c r="E958" s="161">
        <v>39280</v>
      </c>
      <c r="F958" s="172" t="str">
        <f t="shared" si="45"/>
        <v>2007-08</v>
      </c>
      <c r="G958" s="68"/>
      <c r="H958" s="167" t="s">
        <v>279</v>
      </c>
      <c r="I958" s="173">
        <v>150735.53351548137</v>
      </c>
      <c r="J958" s="168">
        <f>IFERROR(MIN('MP Calculations'!$E$30/I958,1),"-")</f>
        <v>0.24630200300931615</v>
      </c>
      <c r="K958" s="12"/>
      <c r="L958" s="159">
        <v>0.69887100000000002</v>
      </c>
      <c r="M958" s="159" t="s">
        <v>280</v>
      </c>
      <c r="N958" s="159">
        <v>589</v>
      </c>
      <c r="O958" s="185">
        <f t="shared" si="46"/>
        <v>411.635019</v>
      </c>
      <c r="P958" s="215">
        <f t="shared" si="47"/>
        <v>101.38652968847791</v>
      </c>
      <c r="Q958" s="215" cm="1">
        <f t="array" ref="Q958">IF(P958="-",0,P958/(1+'General inputs'!$H$32)^IFERROR(INDEX('MP Calculations'!$C$40:$C$130,MATCH(F958,'MP Calculations'!$D$40:$D$130,0),0),-1))</f>
        <v>187.92996916498407</v>
      </c>
    </row>
    <row r="959" spans="3:17">
      <c r="C959" s="159"/>
      <c r="D959" s="165" t="s">
        <v>278</v>
      </c>
      <c r="E959" s="161">
        <v>39280</v>
      </c>
      <c r="F959" s="172" t="str">
        <f t="shared" si="45"/>
        <v>2007-08</v>
      </c>
      <c r="G959" s="68"/>
      <c r="H959" s="167" t="s">
        <v>279</v>
      </c>
      <c r="I959" s="173">
        <v>150735.53351548137</v>
      </c>
      <c r="J959" s="168">
        <f>IFERROR(MIN('MP Calculations'!$E$30/I959,1),"-")</f>
        <v>0.24630200300931615</v>
      </c>
      <c r="K959" s="12"/>
      <c r="L959" s="159">
        <v>53.866880999999999</v>
      </c>
      <c r="M959" s="159" t="s">
        <v>280</v>
      </c>
      <c r="N959" s="159">
        <v>350</v>
      </c>
      <c r="O959" s="185">
        <f t="shared" si="46"/>
        <v>18853.408350000002</v>
      </c>
      <c r="P959" s="215">
        <f t="shared" si="47"/>
        <v>4643.6322401575662</v>
      </c>
      <c r="Q959" s="215" cm="1">
        <f t="array" ref="Q959">IF(P959="-",0,P959/(1+'General inputs'!$H$32)^IFERROR(INDEX('MP Calculations'!$C$40:$C$130,MATCH(F959,'MP Calculations'!$D$40:$D$130,0),0),-1))</f>
        <v>8607.4320364622654</v>
      </c>
    </row>
    <row r="960" spans="3:17">
      <c r="C960" s="159"/>
      <c r="D960" s="165" t="s">
        <v>291</v>
      </c>
      <c r="E960" s="161">
        <v>39280</v>
      </c>
      <c r="F960" s="172" t="str">
        <f t="shared" si="45"/>
        <v>2007-08</v>
      </c>
      <c r="G960" s="68"/>
      <c r="H960" s="167" t="s">
        <v>279</v>
      </c>
      <c r="I960" s="173">
        <v>150735.53351548137</v>
      </c>
      <c r="J960" s="168">
        <f>IFERROR(MIN('MP Calculations'!$E$30/I960,1),"-")</f>
        <v>0.24630200300931615</v>
      </c>
      <c r="K960" s="12"/>
      <c r="L960" s="159">
        <v>1.100681</v>
      </c>
      <c r="M960" s="159" t="s">
        <v>280</v>
      </c>
      <c r="N960" s="159">
        <v>589</v>
      </c>
      <c r="O960" s="185">
        <f t="shared" si="46"/>
        <v>648.301109</v>
      </c>
      <c r="P960" s="215">
        <f t="shared" si="47"/>
        <v>159.67786169986098</v>
      </c>
      <c r="Q960" s="215" cm="1">
        <f t="array" ref="Q960">IF(P960="-",0,P960/(1+'General inputs'!$H$32)^IFERROR(INDEX('MP Calculations'!$C$40:$C$130,MATCH(F960,'MP Calculations'!$D$40:$D$130,0),0),-1))</f>
        <v>295.97872338454999</v>
      </c>
    </row>
    <row r="961" spans="3:17">
      <c r="C961" s="159"/>
      <c r="D961" s="165" t="s">
        <v>278</v>
      </c>
      <c r="E961" s="161">
        <v>39280</v>
      </c>
      <c r="F961" s="172" t="str">
        <f t="shared" si="45"/>
        <v>2007-08</v>
      </c>
      <c r="G961" s="68"/>
      <c r="H961" s="167" t="s">
        <v>279</v>
      </c>
      <c r="I961" s="173">
        <v>150735.53351548137</v>
      </c>
      <c r="J961" s="168">
        <f>IFERROR(MIN('MP Calculations'!$E$30/I961,1),"-")</f>
        <v>0.24630200300931615</v>
      </c>
      <c r="K961" s="12"/>
      <c r="L961" s="159">
        <v>8.4842669999999991</v>
      </c>
      <c r="M961" s="159" t="s">
        <v>280</v>
      </c>
      <c r="N961" s="159">
        <v>350</v>
      </c>
      <c r="O961" s="185">
        <f t="shared" si="46"/>
        <v>2969.4934499999995</v>
      </c>
      <c r="P961" s="215">
        <f t="shared" si="47"/>
        <v>731.39218465804447</v>
      </c>
      <c r="Q961" s="215" cm="1">
        <f t="array" ref="Q961">IF(P961="-",0,P961/(1+'General inputs'!$H$32)^IFERROR(INDEX('MP Calculations'!$C$40:$C$130,MATCH(F961,'MP Calculations'!$D$40:$D$130,0),0),-1))</f>
        <v>1355.7078157485967</v>
      </c>
    </row>
    <row r="962" spans="3:17">
      <c r="C962" s="159"/>
      <c r="D962" s="165" t="s">
        <v>278</v>
      </c>
      <c r="E962" s="161">
        <v>39280</v>
      </c>
      <c r="F962" s="172" t="str">
        <f t="shared" si="45"/>
        <v>2007-08</v>
      </c>
      <c r="G962" s="68"/>
      <c r="H962" s="167" t="s">
        <v>279</v>
      </c>
      <c r="I962" s="173">
        <v>150735.53351548137</v>
      </c>
      <c r="J962" s="168">
        <f>IFERROR(MIN('MP Calculations'!$E$30/I962,1),"-")</f>
        <v>0.24630200300931615</v>
      </c>
      <c r="K962" s="12"/>
      <c r="L962" s="159">
        <v>0.73058500000000004</v>
      </c>
      <c r="M962" s="159" t="s">
        <v>280</v>
      </c>
      <c r="N962" s="159">
        <v>350</v>
      </c>
      <c r="O962" s="185">
        <f t="shared" si="46"/>
        <v>255.70475000000002</v>
      </c>
      <c r="P962" s="215">
        <f t="shared" si="47"/>
        <v>62.980592103996436</v>
      </c>
      <c r="Q962" s="215" cm="1">
        <f t="array" ref="Q962">IF(P962="-",0,P962/(1+'General inputs'!$H$32)^IFERROR(INDEX('MP Calculations'!$C$40:$C$130,MATCH(F962,'MP Calculations'!$D$40:$D$130,0),0),-1))</f>
        <v>116.74076199731677</v>
      </c>
    </row>
    <row r="963" spans="3:17">
      <c r="C963" s="159"/>
      <c r="D963" s="165" t="s">
        <v>278</v>
      </c>
      <c r="E963" s="161">
        <v>39301</v>
      </c>
      <c r="F963" s="172" t="str">
        <f t="shared" si="45"/>
        <v>2007-08</v>
      </c>
      <c r="G963" s="68"/>
      <c r="H963" s="167" t="s">
        <v>279</v>
      </c>
      <c r="I963" s="173">
        <v>150735.53351548137</v>
      </c>
      <c r="J963" s="168">
        <f>IFERROR(MIN('MP Calculations'!$E$30/I963,1),"-")</f>
        <v>0.24630200300931615</v>
      </c>
      <c r="K963" s="12"/>
      <c r="L963" s="159">
        <v>29.566026000000001</v>
      </c>
      <c r="M963" s="159" t="s">
        <v>280</v>
      </c>
      <c r="N963" s="159">
        <v>350</v>
      </c>
      <c r="O963" s="185">
        <f t="shared" si="46"/>
        <v>10348.1091</v>
      </c>
      <c r="P963" s="215">
        <f t="shared" si="47"/>
        <v>2548.7599986889318</v>
      </c>
      <c r="Q963" s="215" cm="1">
        <f t="array" ref="Q963">IF(P963="-",0,P963/(1+'General inputs'!$H$32)^IFERROR(INDEX('MP Calculations'!$C$40:$C$130,MATCH(F963,'MP Calculations'!$D$40:$D$130,0),0),-1))</f>
        <v>4724.3789627113601</v>
      </c>
    </row>
    <row r="964" spans="3:17">
      <c r="C964" s="159"/>
      <c r="D964" s="165" t="s">
        <v>278</v>
      </c>
      <c r="E964" s="161">
        <v>39301</v>
      </c>
      <c r="F964" s="172" t="str">
        <f t="shared" si="45"/>
        <v>2007-08</v>
      </c>
      <c r="G964" s="68"/>
      <c r="H964" s="167" t="s">
        <v>279</v>
      </c>
      <c r="I964" s="173">
        <v>150735.53351548137</v>
      </c>
      <c r="J964" s="168">
        <f>IFERROR(MIN('MP Calculations'!$E$30/I964,1),"-")</f>
        <v>0.24630200300931615</v>
      </c>
      <c r="K964" s="12"/>
      <c r="L964" s="159">
        <v>91.742208000000005</v>
      </c>
      <c r="M964" s="159" t="s">
        <v>280</v>
      </c>
      <c r="N964" s="159">
        <v>350</v>
      </c>
      <c r="O964" s="185">
        <f t="shared" si="46"/>
        <v>32109.772800000002</v>
      </c>
      <c r="P964" s="215">
        <f t="shared" si="47"/>
        <v>7908.7013568140583</v>
      </c>
      <c r="Q964" s="215" cm="1">
        <f t="array" ref="Q964">IF(P964="-",0,P964/(1+'General inputs'!$H$32)^IFERROR(INDEX('MP Calculations'!$C$40:$C$130,MATCH(F964,'MP Calculations'!$D$40:$D$130,0),0),-1))</f>
        <v>14659.560857718583</v>
      </c>
    </row>
    <row r="965" spans="3:17">
      <c r="C965" s="159"/>
      <c r="D965" s="165" t="s">
        <v>278</v>
      </c>
      <c r="E965" s="161">
        <v>39329</v>
      </c>
      <c r="F965" s="172" t="str">
        <f t="shared" si="45"/>
        <v>2007-08</v>
      </c>
      <c r="G965" s="68"/>
      <c r="H965" s="167" t="s">
        <v>279</v>
      </c>
      <c r="I965" s="173">
        <v>150735.53351548137</v>
      </c>
      <c r="J965" s="168">
        <f>IFERROR(MIN('MP Calculations'!$E$30/I965,1),"-")</f>
        <v>0.24630200300931615</v>
      </c>
      <c r="K965" s="12"/>
      <c r="L965" s="159">
        <v>2.3001330000000002</v>
      </c>
      <c r="M965" s="159" t="s">
        <v>280</v>
      </c>
      <c r="N965" s="159">
        <v>350</v>
      </c>
      <c r="O965" s="185">
        <f t="shared" si="46"/>
        <v>805.04655000000002</v>
      </c>
      <c r="P965" s="215">
        <f t="shared" si="47"/>
        <v>198.2845777807396</v>
      </c>
      <c r="Q965" s="215" cm="1">
        <f t="array" ref="Q965">IF(P965="-",0,P965/(1+'General inputs'!$H$32)^IFERROR(INDEX('MP Calculations'!$C$40:$C$130,MATCH(F965,'MP Calculations'!$D$40:$D$130,0),0),-1))</f>
        <v>367.54009337061973</v>
      </c>
    </row>
    <row r="966" spans="3:17">
      <c r="C966" s="159"/>
      <c r="D966" s="165" t="s">
        <v>278</v>
      </c>
      <c r="E966" s="161">
        <v>39329</v>
      </c>
      <c r="F966" s="172" t="str">
        <f t="shared" si="45"/>
        <v>2007-08</v>
      </c>
      <c r="G966" s="68"/>
      <c r="H966" s="167" t="s">
        <v>279</v>
      </c>
      <c r="I966" s="173">
        <v>150735.53351548137</v>
      </c>
      <c r="J966" s="168">
        <f>IFERROR(MIN('MP Calculations'!$E$30/I966,1),"-")</f>
        <v>0.24630200300931615</v>
      </c>
      <c r="K966" s="12"/>
      <c r="L966" s="159">
        <v>77.673389</v>
      </c>
      <c r="M966" s="159" t="s">
        <v>280</v>
      </c>
      <c r="N966" s="159">
        <v>350</v>
      </c>
      <c r="O966" s="185">
        <f t="shared" si="46"/>
        <v>27185.686150000001</v>
      </c>
      <c r="P966" s="215">
        <f t="shared" si="47"/>
        <v>6695.8889519276245</v>
      </c>
      <c r="Q966" s="215" cm="1">
        <f t="array" ref="Q966">IF(P966="-",0,P966/(1+'General inputs'!$H$32)^IFERROR(INDEX('MP Calculations'!$C$40:$C$130,MATCH(F966,'MP Calculations'!$D$40:$D$130,0),0),-1))</f>
        <v>12411.493007348909</v>
      </c>
    </row>
    <row r="967" spans="3:17">
      <c r="C967" s="159"/>
      <c r="D967" s="165" t="s">
        <v>278</v>
      </c>
      <c r="E967" s="161">
        <v>39329</v>
      </c>
      <c r="F967" s="172" t="str">
        <f t="shared" si="45"/>
        <v>2007-08</v>
      </c>
      <c r="G967" s="68"/>
      <c r="H967" s="167" t="s">
        <v>279</v>
      </c>
      <c r="I967" s="173">
        <v>150735.53351548137</v>
      </c>
      <c r="J967" s="168">
        <f>IFERROR(MIN('MP Calculations'!$E$30/I967,1),"-")</f>
        <v>0.24630200300931615</v>
      </c>
      <c r="K967" s="12"/>
      <c r="L967" s="159">
        <v>1.3997660000000001</v>
      </c>
      <c r="M967" s="159" t="s">
        <v>280</v>
      </c>
      <c r="N967" s="159">
        <v>350</v>
      </c>
      <c r="O967" s="185">
        <f t="shared" si="46"/>
        <v>489.91810000000004</v>
      </c>
      <c r="P967" s="215">
        <f t="shared" si="47"/>
        <v>120.66780934051846</v>
      </c>
      <c r="Q967" s="215" cm="1">
        <f t="array" ref="Q967">IF(P967="-",0,P967/(1+'General inputs'!$H$32)^IFERROR(INDEX('MP Calculations'!$C$40:$C$130,MATCH(F967,'MP Calculations'!$D$40:$D$130,0),0),-1))</f>
        <v>223.66972967955283</v>
      </c>
    </row>
    <row r="968" spans="3:17">
      <c r="C968" s="159"/>
      <c r="D968" s="165" t="s">
        <v>278</v>
      </c>
      <c r="E968" s="161">
        <v>39329</v>
      </c>
      <c r="F968" s="172" t="str">
        <f t="shared" si="45"/>
        <v>2007-08</v>
      </c>
      <c r="G968" s="68"/>
      <c r="H968" s="167" t="s">
        <v>279</v>
      </c>
      <c r="I968" s="173">
        <v>150735.53351548137</v>
      </c>
      <c r="J968" s="168">
        <f>IFERROR(MIN('MP Calculations'!$E$30/I968,1),"-")</f>
        <v>0.24630200300931615</v>
      </c>
      <c r="K968" s="12"/>
      <c r="L968" s="159">
        <v>4.2280610000000003</v>
      </c>
      <c r="M968" s="159" t="s">
        <v>280</v>
      </c>
      <c r="N968" s="159">
        <v>350</v>
      </c>
      <c r="O968" s="185">
        <f t="shared" si="46"/>
        <v>1479.8213500000002</v>
      </c>
      <c r="P968" s="215">
        <f t="shared" si="47"/>
        <v>364.48296260095032</v>
      </c>
      <c r="Q968" s="215" cm="1">
        <f t="array" ref="Q968">IF(P968="-",0,P968/(1+'General inputs'!$H$32)^IFERROR(INDEX('MP Calculations'!$C$40:$C$130,MATCH(F968,'MP Calculations'!$D$40:$D$130,0),0),-1))</f>
        <v>675.60525183399216</v>
      </c>
    </row>
    <row r="969" spans="3:17">
      <c r="C969" s="159"/>
      <c r="D969" s="165" t="s">
        <v>278</v>
      </c>
      <c r="E969" s="161">
        <v>39329</v>
      </c>
      <c r="F969" s="172" t="str">
        <f t="shared" si="45"/>
        <v>2007-08</v>
      </c>
      <c r="G969" s="68"/>
      <c r="H969" s="167" t="s">
        <v>279</v>
      </c>
      <c r="I969" s="173">
        <v>150735.53351548137</v>
      </c>
      <c r="J969" s="168">
        <f>IFERROR(MIN('MP Calculations'!$E$30/I969,1),"-")</f>
        <v>0.24630200300931615</v>
      </c>
      <c r="K969" s="12"/>
      <c r="L969" s="159">
        <v>18.045674999999999</v>
      </c>
      <c r="M969" s="159" t="s">
        <v>280</v>
      </c>
      <c r="N969" s="159">
        <v>350</v>
      </c>
      <c r="O969" s="185">
        <f t="shared" si="46"/>
        <v>6315.9862499999999</v>
      </c>
      <c r="P969" s="215">
        <f t="shared" si="47"/>
        <v>1555.6400643542995</v>
      </c>
      <c r="Q969" s="215" cm="1">
        <f t="array" ref="Q969">IF(P969="-",0,P969/(1+'General inputs'!$H$32)^IFERROR(INDEX('MP Calculations'!$C$40:$C$130,MATCH(F969,'MP Calculations'!$D$40:$D$130,0),0),-1))</f>
        <v>2883.5328541592412</v>
      </c>
    </row>
    <row r="970" spans="3:17">
      <c r="C970" s="159"/>
      <c r="D970" s="165" t="s">
        <v>278</v>
      </c>
      <c r="E970" s="161">
        <v>39329</v>
      </c>
      <c r="F970" s="172" t="str">
        <f t="shared" si="45"/>
        <v>2007-08</v>
      </c>
      <c r="G970" s="68"/>
      <c r="H970" s="167" t="s">
        <v>279</v>
      </c>
      <c r="I970" s="173">
        <v>150735.53351548137</v>
      </c>
      <c r="J970" s="168">
        <f>IFERROR(MIN('MP Calculations'!$E$30/I970,1),"-")</f>
        <v>0.24630200300931615</v>
      </c>
      <c r="K970" s="12"/>
      <c r="L970" s="159">
        <v>33.860081999999998</v>
      </c>
      <c r="M970" s="159" t="s">
        <v>280</v>
      </c>
      <c r="N970" s="159">
        <v>350</v>
      </c>
      <c r="O970" s="185">
        <f t="shared" si="46"/>
        <v>11851.028699999999</v>
      </c>
      <c r="P970" s="215">
        <f t="shared" si="47"/>
        <v>2918.9321065308918</v>
      </c>
      <c r="Q970" s="215" cm="1">
        <f t="array" ref="Q970">IF(P970="-",0,P970/(1+'General inputs'!$H$32)^IFERROR(INDEX('MP Calculations'!$C$40:$C$130,MATCH(F970,'MP Calculations'!$D$40:$D$130,0),0),-1))</f>
        <v>5410.529608425617</v>
      </c>
    </row>
    <row r="971" spans="3:17">
      <c r="C971" s="159"/>
      <c r="D971" s="165" t="s">
        <v>278</v>
      </c>
      <c r="E971" s="161">
        <v>39329</v>
      </c>
      <c r="F971" s="172" t="str">
        <f t="shared" si="45"/>
        <v>2007-08</v>
      </c>
      <c r="G971" s="68"/>
      <c r="H971" s="167" t="s">
        <v>279</v>
      </c>
      <c r="I971" s="173">
        <v>150735.53351548137</v>
      </c>
      <c r="J971" s="168">
        <f>IFERROR(MIN('MP Calculations'!$E$30/I971,1),"-")</f>
        <v>0.24630200300931615</v>
      </c>
      <c r="K971" s="12"/>
      <c r="L971" s="159">
        <v>2.0019119999999999</v>
      </c>
      <c r="M971" s="159" t="s">
        <v>280</v>
      </c>
      <c r="N971" s="159">
        <v>350</v>
      </c>
      <c r="O971" s="185">
        <f t="shared" si="46"/>
        <v>700.66919999999993</v>
      </c>
      <c r="P971" s="215">
        <f t="shared" si="47"/>
        <v>172.57622740693512</v>
      </c>
      <c r="Q971" s="215" cm="1">
        <f t="array" ref="Q971">IF(P971="-",0,P971/(1+'General inputs'!$H$32)^IFERROR(INDEX('MP Calculations'!$C$40:$C$130,MATCH(F971,'MP Calculations'!$D$40:$D$130,0),0),-1))</f>
        <v>319.88712104898457</v>
      </c>
    </row>
    <row r="972" spans="3:17">
      <c r="C972" s="159"/>
      <c r="D972" s="165" t="s">
        <v>278</v>
      </c>
      <c r="E972" s="161">
        <v>39329</v>
      </c>
      <c r="F972" s="172" t="str">
        <f t="shared" si="45"/>
        <v>2007-08</v>
      </c>
      <c r="G972" s="68"/>
      <c r="H972" s="167" t="s">
        <v>279</v>
      </c>
      <c r="I972" s="173">
        <v>150735.53351548137</v>
      </c>
      <c r="J972" s="168">
        <f>IFERROR(MIN('MP Calculations'!$E$30/I972,1),"-")</f>
        <v>0.24630200300931615</v>
      </c>
      <c r="K972" s="12"/>
      <c r="L972" s="159">
        <v>2.4995639999999999</v>
      </c>
      <c r="M972" s="159" t="s">
        <v>280</v>
      </c>
      <c r="N972" s="159">
        <v>350</v>
      </c>
      <c r="O972" s="185">
        <f t="shared" si="46"/>
        <v>874.84739999999999</v>
      </c>
      <c r="P972" s="215">
        <f t="shared" si="47"/>
        <v>215.47666694749242</v>
      </c>
      <c r="Q972" s="215" cm="1">
        <f t="array" ref="Q972">IF(P972="-",0,P972/(1+'General inputs'!$H$32)^IFERROR(INDEX('MP Calculations'!$C$40:$C$130,MATCH(F972,'MP Calculations'!$D$40:$D$130,0),0),-1))</f>
        <v>399.40733250896352</v>
      </c>
    </row>
    <row r="973" spans="3:17">
      <c r="C973" s="159"/>
      <c r="D973" s="165" t="s">
        <v>278</v>
      </c>
      <c r="E973" s="161">
        <v>39329</v>
      </c>
      <c r="F973" s="172" t="str">
        <f t="shared" si="45"/>
        <v>2007-08</v>
      </c>
      <c r="G973" s="68"/>
      <c r="H973" s="167" t="s">
        <v>279</v>
      </c>
      <c r="I973" s="173">
        <v>150735.53351548137</v>
      </c>
      <c r="J973" s="168">
        <f>IFERROR(MIN('MP Calculations'!$E$30/I973,1),"-")</f>
        <v>0.24630200300931615</v>
      </c>
      <c r="K973" s="12"/>
      <c r="L973" s="159">
        <v>13.980926999999999</v>
      </c>
      <c r="M973" s="159" t="s">
        <v>280</v>
      </c>
      <c r="N973" s="159">
        <v>350</v>
      </c>
      <c r="O973" s="185">
        <f t="shared" si="46"/>
        <v>4893.3244500000001</v>
      </c>
      <c r="P973" s="215">
        <f t="shared" si="47"/>
        <v>1205.2356134094603</v>
      </c>
      <c r="Q973" s="215" cm="1">
        <f t="array" ref="Q973">IF(P973="-",0,P973/(1+'General inputs'!$H$32)^IFERROR(INDEX('MP Calculations'!$C$40:$C$130,MATCH(F973,'MP Calculations'!$D$40:$D$130,0),0),-1))</f>
        <v>2234.0235173304404</v>
      </c>
    </row>
    <row r="974" spans="3:17">
      <c r="C974" s="159"/>
      <c r="D974" s="165" t="s">
        <v>278</v>
      </c>
      <c r="E974" s="161">
        <v>39331</v>
      </c>
      <c r="F974" s="172" t="str">
        <f t="shared" si="45"/>
        <v>2007-08</v>
      </c>
      <c r="G974" s="68"/>
      <c r="H974" s="167" t="s">
        <v>279</v>
      </c>
      <c r="I974" s="173">
        <v>150735.53351548137</v>
      </c>
      <c r="J974" s="168">
        <f>IFERROR(MIN('MP Calculations'!$E$30/I974,1),"-")</f>
        <v>0.24630200300931615</v>
      </c>
      <c r="K974" s="12"/>
      <c r="L974" s="159">
        <v>0.69987600000000005</v>
      </c>
      <c r="M974" s="159" t="s">
        <v>280</v>
      </c>
      <c r="N974" s="159">
        <v>350</v>
      </c>
      <c r="O974" s="185">
        <f t="shared" si="46"/>
        <v>244.95660000000001</v>
      </c>
      <c r="P974" s="215">
        <f t="shared" si="47"/>
        <v>60.333301230351857</v>
      </c>
      <c r="Q974" s="215" cm="1">
        <f t="array" ref="Q974">IF(P974="-",0,P974/(1+'General inputs'!$H$32)^IFERROR(INDEX('MP Calculations'!$C$40:$C$130,MATCH(F974,'MP Calculations'!$D$40:$D$130,0),0),-1))</f>
        <v>111.83374630417279</v>
      </c>
    </row>
    <row r="975" spans="3:17">
      <c r="C975" s="159"/>
      <c r="D975" s="165" t="s">
        <v>278</v>
      </c>
      <c r="E975" s="161">
        <v>39331</v>
      </c>
      <c r="F975" s="172" t="str">
        <f t="shared" si="45"/>
        <v>2007-08</v>
      </c>
      <c r="G975" s="68"/>
      <c r="H975" s="167" t="s">
        <v>279</v>
      </c>
      <c r="I975" s="173">
        <v>150735.53351548137</v>
      </c>
      <c r="J975" s="168">
        <f>IFERROR(MIN('MP Calculations'!$E$30/I975,1),"-")</f>
        <v>0.24630200300931615</v>
      </c>
      <c r="K975" s="12"/>
      <c r="L975" s="159">
        <v>0.69971399999999995</v>
      </c>
      <c r="M975" s="159" t="s">
        <v>280</v>
      </c>
      <c r="N975" s="159">
        <v>350</v>
      </c>
      <c r="O975" s="185">
        <f t="shared" si="46"/>
        <v>244.89989999999997</v>
      </c>
      <c r="P975" s="215">
        <f t="shared" si="47"/>
        <v>60.31933590678122</v>
      </c>
      <c r="Q975" s="215" cm="1">
        <f t="array" ref="Q975">IF(P975="-",0,P975/(1+'General inputs'!$H$32)^IFERROR(INDEX('MP Calculations'!$C$40:$C$130,MATCH(F975,'MP Calculations'!$D$40:$D$130,0),0),-1))</f>
        <v>111.80786019448865</v>
      </c>
    </row>
    <row r="976" spans="3:17">
      <c r="C976" s="159"/>
      <c r="D976" s="165" t="s">
        <v>289</v>
      </c>
      <c r="E976" s="161">
        <v>39353</v>
      </c>
      <c r="F976" s="172" t="str">
        <f t="shared" si="45"/>
        <v>2007-08</v>
      </c>
      <c r="G976" s="68"/>
      <c r="H976" s="167" t="s">
        <v>279</v>
      </c>
      <c r="I976" s="173">
        <v>150735.53351548137</v>
      </c>
      <c r="J976" s="168">
        <f>IFERROR(MIN('MP Calculations'!$E$30/I976,1),"-")</f>
        <v>0.24630200300931615</v>
      </c>
      <c r="K976" s="12"/>
      <c r="L976" s="159">
        <v>0.299902</v>
      </c>
      <c r="M976" s="159" t="s">
        <v>280</v>
      </c>
      <c r="N976" s="159">
        <v>726</v>
      </c>
      <c r="O976" s="185">
        <f t="shared" si="46"/>
        <v>217.72885199999999</v>
      </c>
      <c r="P976" s="215">
        <f t="shared" si="47"/>
        <v>53.627052360518945</v>
      </c>
      <c r="Q976" s="215" cm="1">
        <f t="array" ref="Q976">IF(P976="-",0,P976/(1+'General inputs'!$H$32)^IFERROR(INDEX('MP Calculations'!$C$40:$C$130,MATCH(F976,'MP Calculations'!$D$40:$D$130,0),0),-1))</f>
        <v>99.403050163444377</v>
      </c>
    </row>
    <row r="977" spans="3:17">
      <c r="C977" s="159"/>
      <c r="D977" s="165" t="s">
        <v>289</v>
      </c>
      <c r="E977" s="161">
        <v>39353</v>
      </c>
      <c r="F977" s="172" t="str">
        <f t="shared" si="45"/>
        <v>2007-08</v>
      </c>
      <c r="G977" s="68"/>
      <c r="H977" s="167" t="s">
        <v>279</v>
      </c>
      <c r="I977" s="173">
        <v>150735.53351548137</v>
      </c>
      <c r="J977" s="168">
        <f>IFERROR(MIN('MP Calculations'!$E$30/I977,1),"-")</f>
        <v>0.24630200300931615</v>
      </c>
      <c r="K977" s="12"/>
      <c r="L977" s="159">
        <v>19.710985999999998</v>
      </c>
      <c r="M977" s="159" t="s">
        <v>280</v>
      </c>
      <c r="N977" s="159">
        <v>726</v>
      </c>
      <c r="O977" s="185">
        <f t="shared" si="46"/>
        <v>14310.175835999999</v>
      </c>
      <c r="P977" s="215">
        <f t="shared" si="47"/>
        <v>3524.6249718223148</v>
      </c>
      <c r="Q977" s="215" cm="1">
        <f t="array" ref="Q977">IF(P977="-",0,P977/(1+'General inputs'!$H$32)^IFERROR(INDEX('MP Calculations'!$C$40:$C$130,MATCH(F977,'MP Calculations'!$D$40:$D$130,0),0),-1))</f>
        <v>6533.2412925854105</v>
      </c>
    </row>
    <row r="978" spans="3:17">
      <c r="C978" s="159"/>
      <c r="D978" s="165" t="s">
        <v>289</v>
      </c>
      <c r="E978" s="161">
        <v>39353</v>
      </c>
      <c r="F978" s="172" t="str">
        <f t="shared" si="45"/>
        <v>2007-08</v>
      </c>
      <c r="G978" s="68"/>
      <c r="H978" s="167" t="s">
        <v>279</v>
      </c>
      <c r="I978" s="173">
        <v>150735.53351548137</v>
      </c>
      <c r="J978" s="168">
        <f>IFERROR(MIN('MP Calculations'!$E$30/I978,1),"-")</f>
        <v>0.24630200300931615</v>
      </c>
      <c r="K978" s="12"/>
      <c r="L978" s="159">
        <v>10.090182</v>
      </c>
      <c r="M978" s="159" t="s">
        <v>280</v>
      </c>
      <c r="N978" s="159">
        <v>726</v>
      </c>
      <c r="O978" s="185">
        <f t="shared" si="46"/>
        <v>7325.4721319999999</v>
      </c>
      <c r="P978" s="215">
        <f t="shared" si="47"/>
        <v>1804.2784591005257</v>
      </c>
      <c r="Q978" s="215" cm="1">
        <f t="array" ref="Q978">IF(P978="-",0,P978/(1+'General inputs'!$H$32)^IFERROR(INDEX('MP Calculations'!$C$40:$C$130,MATCH(F978,'MP Calculations'!$D$40:$D$130,0),0),-1))</f>
        <v>3344.4087318666889</v>
      </c>
    </row>
    <row r="979" spans="3:17">
      <c r="C979" s="159"/>
      <c r="D979" s="165" t="s">
        <v>278</v>
      </c>
      <c r="E979" s="161">
        <v>39387</v>
      </c>
      <c r="F979" s="172" t="str">
        <f t="shared" si="45"/>
        <v>2007-08</v>
      </c>
      <c r="G979" s="68"/>
      <c r="H979" s="167" t="s">
        <v>279</v>
      </c>
      <c r="I979" s="173">
        <v>150735.53351548137</v>
      </c>
      <c r="J979" s="168">
        <f>IFERROR(MIN('MP Calculations'!$E$30/I979,1),"-")</f>
        <v>0.24630200300931615</v>
      </c>
      <c r="K979" s="12"/>
      <c r="L979" s="159">
        <v>2.033839</v>
      </c>
      <c r="M979" s="159" t="s">
        <v>280</v>
      </c>
      <c r="N979" s="159">
        <v>350</v>
      </c>
      <c r="O979" s="185">
        <f t="shared" si="46"/>
        <v>711.84365000000003</v>
      </c>
      <c r="P979" s="215">
        <f t="shared" si="47"/>
        <v>175.32851682446261</v>
      </c>
      <c r="Q979" s="215" cm="1">
        <f t="array" ref="Q979">IF(P979="-",0,P979/(1+'General inputs'!$H$32)^IFERROR(INDEX('MP Calculations'!$C$40:$C$130,MATCH(F979,'MP Calculations'!$D$40:$D$130,0),0),-1))</f>
        <v>324.98876193716097</v>
      </c>
    </row>
    <row r="980" spans="3:17">
      <c r="C980" s="159"/>
      <c r="D980" s="165" t="s">
        <v>278</v>
      </c>
      <c r="E980" s="161">
        <v>39387</v>
      </c>
      <c r="F980" s="172" t="str">
        <f t="shared" si="45"/>
        <v>2007-08</v>
      </c>
      <c r="G980" s="68"/>
      <c r="H980" s="167" t="s">
        <v>279</v>
      </c>
      <c r="I980" s="173">
        <v>150735.53351548137</v>
      </c>
      <c r="J980" s="168">
        <f>IFERROR(MIN('MP Calculations'!$E$30/I980,1),"-")</f>
        <v>0.24630200300931615</v>
      </c>
      <c r="K980" s="12"/>
      <c r="L980" s="159">
        <v>0.39204600000000001</v>
      </c>
      <c r="M980" s="159" t="s">
        <v>280</v>
      </c>
      <c r="N980" s="159">
        <v>350</v>
      </c>
      <c r="O980" s="185">
        <f t="shared" si="46"/>
        <v>137.21610000000001</v>
      </c>
      <c r="P980" s="215">
        <f t="shared" si="47"/>
        <v>33.796600275126629</v>
      </c>
      <c r="Q980" s="215" cm="1">
        <f t="array" ref="Q980">IF(P980="-",0,P980/(1+'General inputs'!$H$32)^IFERROR(INDEX('MP Calculations'!$C$40:$C$130,MATCH(F980,'MP Calculations'!$D$40:$D$130,0),0),-1))</f>
        <v>62.645344180348701</v>
      </c>
    </row>
    <row r="981" spans="3:17">
      <c r="C981" s="159"/>
      <c r="D981" s="165" t="s">
        <v>278</v>
      </c>
      <c r="E981" s="161">
        <v>39387</v>
      </c>
      <c r="F981" s="172" t="str">
        <f t="shared" si="45"/>
        <v>2007-08</v>
      </c>
      <c r="G981" s="68"/>
      <c r="H981" s="167" t="s">
        <v>279</v>
      </c>
      <c r="I981" s="173">
        <v>150735.53351548137</v>
      </c>
      <c r="J981" s="168">
        <f>IFERROR(MIN('MP Calculations'!$E$30/I981,1),"-")</f>
        <v>0.24630200300931615</v>
      </c>
      <c r="K981" s="12"/>
      <c r="L981" s="159">
        <v>5.6289429999999996</v>
      </c>
      <c r="M981" s="159" t="s">
        <v>280</v>
      </c>
      <c r="N981" s="159">
        <v>350</v>
      </c>
      <c r="O981" s="185">
        <f t="shared" si="46"/>
        <v>1970.1300499999998</v>
      </c>
      <c r="P981" s="215">
        <f t="shared" si="47"/>
        <v>485.24697750384411</v>
      </c>
      <c r="Q981" s="215" cm="1">
        <f t="array" ref="Q981">IF(P981="-",0,P981/(1+'General inputs'!$H$32)^IFERROR(INDEX('MP Calculations'!$C$40:$C$130,MATCH(F981,'MP Calculations'!$D$40:$D$130,0),0),-1))</f>
        <v>899.45330804692423</v>
      </c>
    </row>
    <row r="982" spans="3:17">
      <c r="C982" s="159"/>
      <c r="D982" s="165" t="s">
        <v>278</v>
      </c>
      <c r="E982" s="161">
        <v>39387</v>
      </c>
      <c r="F982" s="172" t="str">
        <f t="shared" ref="F982:F1045" si="48">IF(E982="","-",IF(OR(E982&lt;$E$15,E982&gt;$E$16),"ERROR - date outside of range",IF(MONTH(E982)&gt;=7,YEAR(E982)&amp;"-"&amp;IF(YEAR(E982)=1999,"00",IF(AND(YEAR(E982)&gt;=2000,YEAR(E982)&lt;2009),"0","")&amp;RIGHT(YEAR(E982),2)+1),RIGHT(YEAR(E982),4)-1&amp;"-"&amp;RIGHT(YEAR(E982),2))))</f>
        <v>2007-08</v>
      </c>
      <c r="G982" s="68"/>
      <c r="H982" s="167" t="s">
        <v>279</v>
      </c>
      <c r="I982" s="173">
        <v>150735.53351548137</v>
      </c>
      <c r="J982" s="168">
        <f>IFERROR(MIN('MP Calculations'!$E$30/I982,1),"-")</f>
        <v>0.24630200300931615</v>
      </c>
      <c r="K982" s="12"/>
      <c r="L982" s="159">
        <v>1.7860009999999999</v>
      </c>
      <c r="M982" s="159" t="s">
        <v>280</v>
      </c>
      <c r="N982" s="159">
        <v>350</v>
      </c>
      <c r="O982" s="185">
        <f t="shared" ref="O982:O1045" si="49">IF(N982="","-",L982*N982)</f>
        <v>625.10034999999993</v>
      </c>
      <c r="P982" s="215">
        <f t="shared" ref="P982:P1045" si="50">IF(O982="-","-",IF(OR(E982&lt;$E$15,E982&gt;$E$16),0,O982*J982))</f>
        <v>153.96346828682456</v>
      </c>
      <c r="Q982" s="215" cm="1">
        <f t="array" ref="Q982">IF(P982="-",0,P982/(1+'General inputs'!$H$32)^IFERROR(INDEX('MP Calculations'!$C$40:$C$130,MATCH(F982,'MP Calculations'!$D$40:$D$130,0),0),-1))</f>
        <v>285.38652951808444</v>
      </c>
    </row>
    <row r="983" spans="3:17">
      <c r="C983" s="159"/>
      <c r="D983" s="165" t="s">
        <v>278</v>
      </c>
      <c r="E983" s="161">
        <v>39387</v>
      </c>
      <c r="F983" s="172" t="str">
        <f t="shared" si="48"/>
        <v>2007-08</v>
      </c>
      <c r="G983" s="68"/>
      <c r="H983" s="167" t="s">
        <v>279</v>
      </c>
      <c r="I983" s="173">
        <v>150735.53351548137</v>
      </c>
      <c r="J983" s="168">
        <f>IFERROR(MIN('MP Calculations'!$E$30/I983,1),"-")</f>
        <v>0.24630200300931615</v>
      </c>
      <c r="K983" s="12"/>
      <c r="L983" s="159">
        <v>2.0039210000000001</v>
      </c>
      <c r="M983" s="159" t="s">
        <v>280</v>
      </c>
      <c r="N983" s="159">
        <v>350</v>
      </c>
      <c r="O983" s="185">
        <f t="shared" si="49"/>
        <v>701.37234999999998</v>
      </c>
      <c r="P983" s="215">
        <f t="shared" si="50"/>
        <v>172.74941466035114</v>
      </c>
      <c r="Q983" s="215" cm="1">
        <f t="array" ref="Q983">IF(P983="-",0,P983/(1+'General inputs'!$H$32)^IFERROR(INDEX('MP Calculations'!$C$40:$C$130,MATCH(F983,'MP Calculations'!$D$40:$D$130,0),0),-1))</f>
        <v>320.20814076722763</v>
      </c>
    </row>
    <row r="984" spans="3:17">
      <c r="C984" s="159"/>
      <c r="D984" s="165" t="s">
        <v>278</v>
      </c>
      <c r="E984" s="161">
        <v>39387</v>
      </c>
      <c r="F984" s="172" t="str">
        <f t="shared" si="48"/>
        <v>2007-08</v>
      </c>
      <c r="G984" s="68"/>
      <c r="H984" s="167" t="s">
        <v>279</v>
      </c>
      <c r="I984" s="173">
        <v>150735.53351548137</v>
      </c>
      <c r="J984" s="168">
        <f>IFERROR(MIN('MP Calculations'!$E$30/I984,1),"-")</f>
        <v>0.24630200300931615</v>
      </c>
      <c r="K984" s="12"/>
      <c r="L984" s="159">
        <v>0.58591800000000005</v>
      </c>
      <c r="M984" s="159" t="s">
        <v>280</v>
      </c>
      <c r="N984" s="159">
        <v>350</v>
      </c>
      <c r="O984" s="185">
        <f t="shared" si="49"/>
        <v>205.07130000000001</v>
      </c>
      <c r="P984" s="215">
        <f t="shared" si="50"/>
        <v>50.509471949724379</v>
      </c>
      <c r="Q984" s="215" cm="1">
        <f t="array" ref="Q984">IF(P984="-",0,P984/(1+'General inputs'!$H$32)^IFERROR(INDEX('MP Calculations'!$C$40:$C$130,MATCH(F984,'MP Calculations'!$D$40:$D$130,0),0),-1))</f>
        <v>93.624306258606254</v>
      </c>
    </row>
    <row r="985" spans="3:17">
      <c r="C985" s="159"/>
      <c r="D985" s="165" t="s">
        <v>278</v>
      </c>
      <c r="E985" s="161">
        <v>39387</v>
      </c>
      <c r="F985" s="172" t="str">
        <f t="shared" si="48"/>
        <v>2007-08</v>
      </c>
      <c r="G985" s="68"/>
      <c r="H985" s="167" t="s">
        <v>279</v>
      </c>
      <c r="I985" s="173">
        <v>150735.53351548137</v>
      </c>
      <c r="J985" s="168">
        <f>IFERROR(MIN('MP Calculations'!$E$30/I985,1),"-")</f>
        <v>0.24630200300931615</v>
      </c>
      <c r="K985" s="12"/>
      <c r="L985" s="159">
        <v>12.721309</v>
      </c>
      <c r="M985" s="159" t="s">
        <v>280</v>
      </c>
      <c r="N985" s="159">
        <v>350</v>
      </c>
      <c r="O985" s="185">
        <f t="shared" si="49"/>
        <v>4452.4581499999995</v>
      </c>
      <c r="P985" s="215">
        <f t="shared" si="50"/>
        <v>1096.6493606601541</v>
      </c>
      <c r="Q985" s="215" cm="1">
        <f t="array" ref="Q985">IF(P985="-",0,P985/(1+'General inputs'!$H$32)^IFERROR(INDEX('MP Calculations'!$C$40:$C$130,MATCH(F985,'MP Calculations'!$D$40:$D$130,0),0),-1))</f>
        <v>2032.7481487620519</v>
      </c>
    </row>
    <row r="986" spans="3:17">
      <c r="C986" s="159"/>
      <c r="D986" s="165" t="s">
        <v>278</v>
      </c>
      <c r="E986" s="161">
        <v>39387</v>
      </c>
      <c r="F986" s="172" t="str">
        <f t="shared" si="48"/>
        <v>2007-08</v>
      </c>
      <c r="G986" s="68"/>
      <c r="H986" s="167" t="s">
        <v>279</v>
      </c>
      <c r="I986" s="173">
        <v>150735.53351548137</v>
      </c>
      <c r="J986" s="168">
        <f>IFERROR(MIN('MP Calculations'!$E$30/I986,1),"-")</f>
        <v>0.24630200300931615</v>
      </c>
      <c r="K986" s="12"/>
      <c r="L986" s="159">
        <v>1.994893</v>
      </c>
      <c r="M986" s="159" t="s">
        <v>280</v>
      </c>
      <c r="N986" s="159">
        <v>350</v>
      </c>
      <c r="O986" s="185">
        <f t="shared" si="49"/>
        <v>698.21254999999996</v>
      </c>
      <c r="P986" s="215">
        <f t="shared" si="50"/>
        <v>171.97114959124229</v>
      </c>
      <c r="Q986" s="215" cm="1">
        <f t="array" ref="Q986">IF(P986="-",0,P986/(1+'General inputs'!$H$32)^IFERROR(INDEX('MP Calculations'!$C$40:$C$130,MATCH(F986,'MP Calculations'!$D$40:$D$130,0),0),-1))</f>
        <v>318.76554942014036</v>
      </c>
    </row>
    <row r="987" spans="3:17">
      <c r="C987" s="159"/>
      <c r="D987" s="165" t="s">
        <v>278</v>
      </c>
      <c r="E987" s="161">
        <v>39397</v>
      </c>
      <c r="F987" s="172" t="str">
        <f t="shared" si="48"/>
        <v>2007-08</v>
      </c>
      <c r="G987" s="68"/>
      <c r="H987" s="167" t="s">
        <v>279</v>
      </c>
      <c r="I987" s="173">
        <v>150735.53351548137</v>
      </c>
      <c r="J987" s="168">
        <f>IFERROR(MIN('MP Calculations'!$E$30/I987,1),"-")</f>
        <v>0.24630200300931615</v>
      </c>
      <c r="K987" s="12"/>
      <c r="L987" s="159">
        <v>1.3494429999999999</v>
      </c>
      <c r="M987" s="159" t="s">
        <v>280</v>
      </c>
      <c r="N987" s="159">
        <v>350</v>
      </c>
      <c r="O987" s="185">
        <f t="shared" si="49"/>
        <v>472.30504999999999</v>
      </c>
      <c r="P987" s="215">
        <f t="shared" si="50"/>
        <v>116.32967984641522</v>
      </c>
      <c r="Q987" s="215" cm="1">
        <f t="array" ref="Q987">IF(P987="-",0,P987/(1+'General inputs'!$H$32)^IFERROR(INDEX('MP Calculations'!$C$40:$C$130,MATCH(F987,'MP Calculations'!$D$40:$D$130,0),0),-1))</f>
        <v>215.62857722502534</v>
      </c>
    </row>
    <row r="988" spans="3:17">
      <c r="C988" s="159"/>
      <c r="D988" s="165" t="s">
        <v>278</v>
      </c>
      <c r="E988" s="161">
        <v>39397</v>
      </c>
      <c r="F988" s="172" t="str">
        <f t="shared" si="48"/>
        <v>2007-08</v>
      </c>
      <c r="G988" s="68"/>
      <c r="H988" s="167" t="s">
        <v>279</v>
      </c>
      <c r="I988" s="173">
        <v>150735.53351548137</v>
      </c>
      <c r="J988" s="168">
        <f>IFERROR(MIN('MP Calculations'!$E$30/I988,1),"-")</f>
        <v>0.24630200300931615</v>
      </c>
      <c r="K988" s="12"/>
      <c r="L988" s="159">
        <v>12.568573000000001</v>
      </c>
      <c r="M988" s="159" t="s">
        <v>280</v>
      </c>
      <c r="N988" s="159">
        <v>350</v>
      </c>
      <c r="O988" s="185">
        <f t="shared" si="49"/>
        <v>4399.0005500000007</v>
      </c>
      <c r="P988" s="215">
        <f t="shared" si="50"/>
        <v>1083.4826467040837</v>
      </c>
      <c r="Q988" s="215" cm="1">
        <f t="array" ref="Q988">IF(P988="-",0,P988/(1+'General inputs'!$H$32)^IFERROR(INDEX('MP Calculations'!$C$40:$C$130,MATCH(F988,'MP Calculations'!$D$40:$D$130,0),0),-1))</f>
        <v>2008.3423410539526</v>
      </c>
    </row>
    <row r="989" spans="3:17">
      <c r="C989" s="159"/>
      <c r="D989" s="165" t="s">
        <v>278</v>
      </c>
      <c r="E989" s="161">
        <v>39397</v>
      </c>
      <c r="F989" s="172" t="str">
        <f t="shared" si="48"/>
        <v>2007-08</v>
      </c>
      <c r="G989" s="68"/>
      <c r="H989" s="167" t="s">
        <v>279</v>
      </c>
      <c r="I989" s="173">
        <v>150735.53351548137</v>
      </c>
      <c r="J989" s="168">
        <f>IFERROR(MIN('MP Calculations'!$E$30/I989,1),"-")</f>
        <v>0.24630200300931615</v>
      </c>
      <c r="K989" s="12"/>
      <c r="L989" s="159">
        <v>13.073677</v>
      </c>
      <c r="M989" s="159" t="s">
        <v>280</v>
      </c>
      <c r="N989" s="159">
        <v>350</v>
      </c>
      <c r="O989" s="185">
        <f t="shared" si="49"/>
        <v>4575.7869499999997</v>
      </c>
      <c r="P989" s="215">
        <f t="shared" si="50"/>
        <v>1127.0254911288896</v>
      </c>
      <c r="Q989" s="215" cm="1">
        <f t="array" ref="Q989">IF(P989="-",0,P989/(1+'General inputs'!$H$32)^IFERROR(INDEX('MP Calculations'!$C$40:$C$130,MATCH(F989,'MP Calculations'!$D$40:$D$130,0),0),-1))</f>
        <v>2089.0533135594001</v>
      </c>
    </row>
    <row r="990" spans="3:17">
      <c r="C990" s="159"/>
      <c r="D990" s="165" t="s">
        <v>278</v>
      </c>
      <c r="E990" s="161">
        <v>39397</v>
      </c>
      <c r="F990" s="172" t="str">
        <f t="shared" si="48"/>
        <v>2007-08</v>
      </c>
      <c r="G990" s="68"/>
      <c r="H990" s="167" t="s">
        <v>279</v>
      </c>
      <c r="I990" s="173">
        <v>150735.53351548137</v>
      </c>
      <c r="J990" s="168">
        <f>IFERROR(MIN('MP Calculations'!$E$30/I990,1),"-")</f>
        <v>0.24630200300931615</v>
      </c>
      <c r="K990" s="12"/>
      <c r="L990" s="159">
        <v>0.61832799999999999</v>
      </c>
      <c r="M990" s="159" t="s">
        <v>280</v>
      </c>
      <c r="N990" s="159">
        <v>350</v>
      </c>
      <c r="O990" s="185">
        <f t="shared" si="49"/>
        <v>216.41479999999999</v>
      </c>
      <c r="P990" s="215">
        <f t="shared" si="50"/>
        <v>53.30339872086055</v>
      </c>
      <c r="Q990" s="215" cm="1">
        <f t="array" ref="Q990">IF(P990="-",0,P990/(1+'General inputs'!$H$32)^IFERROR(INDEX('MP Calculations'!$C$40:$C$130,MATCH(F990,'MP Calculations'!$D$40:$D$130,0),0),-1))</f>
        <v>98.803126103433385</v>
      </c>
    </row>
    <row r="991" spans="3:17">
      <c r="C991" s="159"/>
      <c r="D991" s="165" t="s">
        <v>278</v>
      </c>
      <c r="E991" s="161">
        <v>39397</v>
      </c>
      <c r="F991" s="172" t="str">
        <f t="shared" si="48"/>
        <v>2007-08</v>
      </c>
      <c r="G991" s="68"/>
      <c r="H991" s="167" t="s">
        <v>279</v>
      </c>
      <c r="I991" s="173">
        <v>150735.53351548137</v>
      </c>
      <c r="J991" s="168">
        <f>IFERROR(MIN('MP Calculations'!$E$30/I991,1),"-")</f>
        <v>0.24630200300931615</v>
      </c>
      <c r="K991" s="12"/>
      <c r="L991" s="159">
        <v>4.5698509999999999</v>
      </c>
      <c r="M991" s="159" t="s">
        <v>280</v>
      </c>
      <c r="N991" s="159">
        <v>350</v>
      </c>
      <c r="O991" s="185">
        <f t="shared" si="49"/>
        <v>1599.44785</v>
      </c>
      <c r="P991" s="215">
        <f t="shared" si="50"/>
        <v>393.94720916394425</v>
      </c>
      <c r="Q991" s="215" cm="1">
        <f t="array" ref="Q991">IF(P991="-",0,P991/(1+'General inputs'!$H$32)^IFERROR(INDEX('MP Calculations'!$C$40:$C$130,MATCH(F991,'MP Calculations'!$D$40:$D$130,0),0),-1))</f>
        <v>730.22014954344809</v>
      </c>
    </row>
    <row r="992" spans="3:17">
      <c r="C992" s="159"/>
      <c r="D992" s="165" t="s">
        <v>278</v>
      </c>
      <c r="E992" s="161">
        <v>39479</v>
      </c>
      <c r="F992" s="172" t="str">
        <f t="shared" si="48"/>
        <v>2007-08</v>
      </c>
      <c r="G992" s="68"/>
      <c r="H992" s="167" t="s">
        <v>279</v>
      </c>
      <c r="I992" s="173">
        <v>150735.53351548137</v>
      </c>
      <c r="J992" s="168">
        <f>IFERROR(MIN('MP Calculations'!$E$30/I992,1),"-")</f>
        <v>0.24630200300931615</v>
      </c>
      <c r="K992" s="12"/>
      <c r="L992" s="159">
        <v>2.6027779999999998</v>
      </c>
      <c r="M992" s="159" t="s">
        <v>280</v>
      </c>
      <c r="N992" s="159">
        <v>350</v>
      </c>
      <c r="O992" s="185">
        <f t="shared" si="49"/>
        <v>910.9722999999999</v>
      </c>
      <c r="P992" s="215">
        <f t="shared" si="50"/>
        <v>224.37430217600362</v>
      </c>
      <c r="Q992" s="215" cm="1">
        <f t="array" ref="Q992">IF(P992="-",0,P992/(1+'General inputs'!$H$32)^IFERROR(INDEX('MP Calculations'!$C$40:$C$130,MATCH(F992,'MP Calculations'!$D$40:$D$130,0),0),-1))</f>
        <v>415.89998019375173</v>
      </c>
    </row>
    <row r="993" spans="3:17">
      <c r="C993" s="159"/>
      <c r="D993" s="165" t="s">
        <v>278</v>
      </c>
      <c r="E993" s="161">
        <v>39479</v>
      </c>
      <c r="F993" s="172" t="str">
        <f t="shared" si="48"/>
        <v>2007-08</v>
      </c>
      <c r="G993" s="68"/>
      <c r="H993" s="167" t="s">
        <v>279</v>
      </c>
      <c r="I993" s="173">
        <v>150735.53351548137</v>
      </c>
      <c r="J993" s="168">
        <f>IFERROR(MIN('MP Calculations'!$E$30/I993,1),"-")</f>
        <v>0.24630200300931615</v>
      </c>
      <c r="K993" s="12"/>
      <c r="L993" s="159">
        <v>1.4869250000000001</v>
      </c>
      <c r="M993" s="159" t="s">
        <v>280</v>
      </c>
      <c r="N993" s="159">
        <v>350</v>
      </c>
      <c r="O993" s="185">
        <f t="shared" si="49"/>
        <v>520.42375000000004</v>
      </c>
      <c r="P993" s="215">
        <f t="shared" si="50"/>
        <v>128.18141203861961</v>
      </c>
      <c r="Q993" s="215" cm="1">
        <f t="array" ref="Q993">IF(P993="-",0,P993/(1+'General inputs'!$H$32)^IFERROR(INDEX('MP Calculations'!$C$40:$C$130,MATCH(F993,'MP Calculations'!$D$40:$D$130,0),0),-1))</f>
        <v>237.59693606200545</v>
      </c>
    </row>
    <row r="994" spans="3:17">
      <c r="C994" s="159"/>
      <c r="D994" s="165" t="s">
        <v>278</v>
      </c>
      <c r="E994" s="161">
        <v>39479</v>
      </c>
      <c r="F994" s="172" t="str">
        <f t="shared" si="48"/>
        <v>2007-08</v>
      </c>
      <c r="G994" s="68"/>
      <c r="H994" s="167" t="s">
        <v>279</v>
      </c>
      <c r="I994" s="173">
        <v>150735.53351548137</v>
      </c>
      <c r="J994" s="168">
        <f>IFERROR(MIN('MP Calculations'!$E$30/I994,1),"-")</f>
        <v>0.24630200300931615</v>
      </c>
      <c r="K994" s="12"/>
      <c r="L994" s="159">
        <v>0.49911899999999998</v>
      </c>
      <c r="M994" s="159" t="s">
        <v>280</v>
      </c>
      <c r="N994" s="159">
        <v>350</v>
      </c>
      <c r="O994" s="185">
        <f t="shared" si="49"/>
        <v>174.69164999999998</v>
      </c>
      <c r="P994" s="215">
        <f t="shared" si="50"/>
        <v>43.026903304002396</v>
      </c>
      <c r="Q994" s="215" cm="1">
        <f t="array" ref="Q994">IF(P994="-",0,P994/(1+'General inputs'!$H$32)^IFERROR(INDEX('MP Calculations'!$C$40:$C$130,MATCH(F994,'MP Calculations'!$D$40:$D$130,0),0),-1))</f>
        <v>79.754624564340546</v>
      </c>
    </row>
    <row r="995" spans="3:17">
      <c r="C995" s="159"/>
      <c r="D995" s="165" t="s">
        <v>278</v>
      </c>
      <c r="E995" s="161">
        <v>39479</v>
      </c>
      <c r="F995" s="172" t="str">
        <f t="shared" si="48"/>
        <v>2007-08</v>
      </c>
      <c r="G995" s="68"/>
      <c r="H995" s="167" t="s">
        <v>279</v>
      </c>
      <c r="I995" s="173">
        <v>150735.53351548137</v>
      </c>
      <c r="J995" s="168">
        <f>IFERROR(MIN('MP Calculations'!$E$30/I995,1),"-")</f>
        <v>0.24630200300931615</v>
      </c>
      <c r="K995" s="12"/>
      <c r="L995" s="159">
        <v>1.2730669999999999</v>
      </c>
      <c r="M995" s="159" t="s">
        <v>280</v>
      </c>
      <c r="N995" s="159">
        <v>350</v>
      </c>
      <c r="O995" s="185">
        <f t="shared" si="49"/>
        <v>445.57344999999998</v>
      </c>
      <c r="P995" s="215">
        <f t="shared" si="50"/>
        <v>109.74563322277137</v>
      </c>
      <c r="Q995" s="215" cm="1">
        <f t="array" ref="Q995">IF(P995="-",0,P995/(1+'General inputs'!$H$32)^IFERROR(INDEX('MP Calculations'!$C$40:$C$130,MATCH(F995,'MP Calculations'!$D$40:$D$130,0),0),-1))</f>
        <v>203.42439504457121</v>
      </c>
    </row>
    <row r="996" spans="3:17">
      <c r="C996" s="159"/>
      <c r="D996" s="165" t="s">
        <v>278</v>
      </c>
      <c r="E996" s="161">
        <v>39479</v>
      </c>
      <c r="F996" s="172" t="str">
        <f t="shared" si="48"/>
        <v>2007-08</v>
      </c>
      <c r="G996" s="68"/>
      <c r="H996" s="167" t="s">
        <v>279</v>
      </c>
      <c r="I996" s="173">
        <v>150735.53351548137</v>
      </c>
      <c r="J996" s="168">
        <f>IFERROR(MIN('MP Calculations'!$E$30/I996,1),"-")</f>
        <v>0.24630200300931615</v>
      </c>
      <c r="K996" s="12"/>
      <c r="L996" s="159">
        <v>1.4985120000000001</v>
      </c>
      <c r="M996" s="159" t="s">
        <v>280</v>
      </c>
      <c r="N996" s="159">
        <v>350</v>
      </c>
      <c r="O996" s="185">
        <f t="shared" si="49"/>
        <v>524.47919999999999</v>
      </c>
      <c r="P996" s="215">
        <f t="shared" si="50"/>
        <v>129.18027749672373</v>
      </c>
      <c r="Q996" s="215" cm="1">
        <f t="array" ref="Q996">IF(P996="-",0,P996/(1+'General inputs'!$H$32)^IFERROR(INDEX('MP Calculations'!$C$40:$C$130,MATCH(F996,'MP Calculations'!$D$40:$D$130,0),0),-1))</f>
        <v>239.44843206762135</v>
      </c>
    </row>
    <row r="997" spans="3:17">
      <c r="C997" s="159"/>
      <c r="D997" s="165" t="s">
        <v>278</v>
      </c>
      <c r="E997" s="161">
        <v>39479</v>
      </c>
      <c r="F997" s="172" t="str">
        <f t="shared" si="48"/>
        <v>2007-08</v>
      </c>
      <c r="G997" s="68"/>
      <c r="H997" s="167" t="s">
        <v>279</v>
      </c>
      <c r="I997" s="173">
        <v>150735.53351548137</v>
      </c>
      <c r="J997" s="168">
        <f>IFERROR(MIN('MP Calculations'!$E$30/I997,1),"-")</f>
        <v>0.24630200300931615</v>
      </c>
      <c r="K997" s="12"/>
      <c r="L997" s="159">
        <v>1.001498</v>
      </c>
      <c r="M997" s="159" t="s">
        <v>280</v>
      </c>
      <c r="N997" s="159">
        <v>350</v>
      </c>
      <c r="O997" s="185">
        <f t="shared" si="49"/>
        <v>350.52429999999998</v>
      </c>
      <c r="P997" s="215">
        <f t="shared" si="50"/>
        <v>86.334837193438432</v>
      </c>
      <c r="Q997" s="215" cm="1">
        <f t="array" ref="Q997">IF(P997="-",0,P997/(1+'General inputs'!$H$32)^IFERROR(INDEX('MP Calculations'!$C$40:$C$130,MATCH(F997,'MP Calculations'!$D$40:$D$130,0),0),-1))</f>
        <v>160.03016713837368</v>
      </c>
    </row>
    <row r="998" spans="3:17">
      <c r="C998" s="159"/>
      <c r="D998" s="165" t="s">
        <v>278</v>
      </c>
      <c r="E998" s="161">
        <v>39479</v>
      </c>
      <c r="F998" s="172" t="str">
        <f t="shared" si="48"/>
        <v>2007-08</v>
      </c>
      <c r="G998" s="68"/>
      <c r="H998" s="167" t="s">
        <v>279</v>
      </c>
      <c r="I998" s="173">
        <v>150735.53351548137</v>
      </c>
      <c r="J998" s="168">
        <f>IFERROR(MIN('MP Calculations'!$E$30/I998,1),"-")</f>
        <v>0.24630200300931615</v>
      </c>
      <c r="K998" s="12"/>
      <c r="L998" s="159">
        <v>1.210029</v>
      </c>
      <c r="M998" s="159" t="s">
        <v>280</v>
      </c>
      <c r="N998" s="159">
        <v>350</v>
      </c>
      <c r="O998" s="185">
        <f t="shared" si="49"/>
        <v>423.51015000000001</v>
      </c>
      <c r="P998" s="215">
        <f t="shared" si="50"/>
        <v>104.31139823977594</v>
      </c>
      <c r="Q998" s="215" cm="1">
        <f t="array" ref="Q998">IF(P998="-",0,P998/(1+'General inputs'!$H$32)^IFERROR(INDEX('MP Calculations'!$C$40:$C$130,MATCH(F998,'MP Calculations'!$D$40:$D$130,0),0),-1))</f>
        <v>193.35150256144215</v>
      </c>
    </row>
    <row r="999" spans="3:17">
      <c r="C999" s="159"/>
      <c r="D999" s="165" t="s">
        <v>278</v>
      </c>
      <c r="E999" s="161">
        <v>39483</v>
      </c>
      <c r="F999" s="172" t="str">
        <f t="shared" si="48"/>
        <v>2007-08</v>
      </c>
      <c r="G999" s="68"/>
      <c r="H999" s="167" t="s">
        <v>279</v>
      </c>
      <c r="I999" s="173">
        <v>150735.53351548137</v>
      </c>
      <c r="J999" s="168">
        <f>IFERROR(MIN('MP Calculations'!$E$30/I999,1),"-")</f>
        <v>0.24630200300931615</v>
      </c>
      <c r="K999" s="12"/>
      <c r="L999" s="159">
        <v>43.225701000000001</v>
      </c>
      <c r="M999" s="159" t="s">
        <v>280</v>
      </c>
      <c r="N999" s="159">
        <v>350</v>
      </c>
      <c r="O999" s="185">
        <f t="shared" si="49"/>
        <v>15128.995350000001</v>
      </c>
      <c r="P999" s="215">
        <f t="shared" si="50"/>
        <v>3726.3018582236305</v>
      </c>
      <c r="Q999" s="215" cm="1">
        <f t="array" ref="Q999">IF(P999="-",0,P999/(1+'General inputs'!$H$32)^IFERROR(INDEX('MP Calculations'!$C$40:$C$130,MATCH(F999,'MP Calculations'!$D$40:$D$130,0),0),-1))</f>
        <v>6907.0693657934089</v>
      </c>
    </row>
    <row r="1000" spans="3:17">
      <c r="C1000" s="159"/>
      <c r="D1000" s="165" t="s">
        <v>278</v>
      </c>
      <c r="E1000" s="161">
        <v>39483</v>
      </c>
      <c r="F1000" s="172" t="str">
        <f t="shared" si="48"/>
        <v>2007-08</v>
      </c>
      <c r="G1000" s="68"/>
      <c r="H1000" s="167" t="s">
        <v>279</v>
      </c>
      <c r="I1000" s="173">
        <v>150735.53351548137</v>
      </c>
      <c r="J1000" s="168">
        <f>IFERROR(MIN('MP Calculations'!$E$30/I1000,1),"-")</f>
        <v>0.24630200300931615</v>
      </c>
      <c r="K1000" s="12"/>
      <c r="L1000" s="159">
        <v>52.449877999999998</v>
      </c>
      <c r="M1000" s="159" t="s">
        <v>280</v>
      </c>
      <c r="N1000" s="159">
        <v>350</v>
      </c>
      <c r="O1000" s="185">
        <f t="shared" si="49"/>
        <v>18357.457299999998</v>
      </c>
      <c r="P1000" s="215">
        <f t="shared" si="50"/>
        <v>4521.4785031479923</v>
      </c>
      <c r="Q1000" s="215" cm="1">
        <f t="array" ref="Q1000">IF(P1000="-",0,P1000/(1+'General inputs'!$H$32)^IFERROR(INDEX('MP Calculations'!$C$40:$C$130,MATCH(F1000,'MP Calculations'!$D$40:$D$130,0),0),-1))</f>
        <v>8381.0079927541628</v>
      </c>
    </row>
    <row r="1001" spans="3:17">
      <c r="C1001" s="159"/>
      <c r="D1001" s="165" t="s">
        <v>278</v>
      </c>
      <c r="E1001" s="161">
        <v>39483</v>
      </c>
      <c r="F1001" s="172" t="str">
        <f t="shared" si="48"/>
        <v>2007-08</v>
      </c>
      <c r="G1001" s="68"/>
      <c r="H1001" s="167" t="s">
        <v>279</v>
      </c>
      <c r="I1001" s="173">
        <v>150735.53351548137</v>
      </c>
      <c r="J1001" s="168">
        <f>IFERROR(MIN('MP Calculations'!$E$30/I1001,1),"-")</f>
        <v>0.24630200300931615</v>
      </c>
      <c r="K1001" s="12"/>
      <c r="L1001" s="159">
        <v>32.942684999999997</v>
      </c>
      <c r="M1001" s="159" t="s">
        <v>280</v>
      </c>
      <c r="N1001" s="159">
        <v>350</v>
      </c>
      <c r="O1001" s="185">
        <f t="shared" si="49"/>
        <v>11529.93975</v>
      </c>
      <c r="P1001" s="215">
        <f t="shared" si="50"/>
        <v>2839.8472550017336</v>
      </c>
      <c r="Q1001" s="215" cm="1">
        <f t="array" ref="Q1001">IF(P1001="-",0,P1001/(1+'General inputs'!$H$32)^IFERROR(INDEX('MP Calculations'!$C$40:$C$130,MATCH(F1001,'MP Calculations'!$D$40:$D$130,0),0),-1))</f>
        <v>5263.9380074017081</v>
      </c>
    </row>
    <row r="1002" spans="3:17">
      <c r="C1002" s="159"/>
      <c r="D1002" s="165" t="s">
        <v>278</v>
      </c>
      <c r="E1002" s="161">
        <v>39483</v>
      </c>
      <c r="F1002" s="172" t="str">
        <f t="shared" si="48"/>
        <v>2007-08</v>
      </c>
      <c r="G1002" s="68"/>
      <c r="H1002" s="167" t="s">
        <v>279</v>
      </c>
      <c r="I1002" s="173">
        <v>150735.53351548137</v>
      </c>
      <c r="J1002" s="168">
        <f>IFERROR(MIN('MP Calculations'!$E$30/I1002,1),"-")</f>
        <v>0.24630200300931615</v>
      </c>
      <c r="K1002" s="12"/>
      <c r="L1002" s="159">
        <v>1.2993699999999999</v>
      </c>
      <c r="M1002" s="159" t="s">
        <v>280</v>
      </c>
      <c r="N1002" s="159">
        <v>350</v>
      </c>
      <c r="O1002" s="185">
        <f t="shared" si="49"/>
        <v>454.77949999999998</v>
      </c>
      <c r="P1002" s="215">
        <f t="shared" si="50"/>
        <v>112.01310177757529</v>
      </c>
      <c r="Q1002" s="215" cm="1">
        <f t="array" ref="Q1002">IF(P1002="-",0,P1002/(1+'General inputs'!$H$32)^IFERROR(INDEX('MP Calculations'!$C$40:$C$130,MATCH(F1002,'MP Calculations'!$D$40:$D$130,0),0),-1))</f>
        <v>207.62737247062762</v>
      </c>
    </row>
    <row r="1003" spans="3:17">
      <c r="C1003" s="159"/>
      <c r="D1003" s="165" t="s">
        <v>278</v>
      </c>
      <c r="E1003" s="161">
        <v>39483</v>
      </c>
      <c r="F1003" s="172" t="str">
        <f t="shared" si="48"/>
        <v>2007-08</v>
      </c>
      <c r="G1003" s="68"/>
      <c r="H1003" s="167" t="s">
        <v>279</v>
      </c>
      <c r="I1003" s="173">
        <v>150735.53351548137</v>
      </c>
      <c r="J1003" s="168">
        <f>IFERROR(MIN('MP Calculations'!$E$30/I1003,1),"-")</f>
        <v>0.24630200300931615</v>
      </c>
      <c r="K1003" s="12"/>
      <c r="L1003" s="159">
        <v>18.502331999999999</v>
      </c>
      <c r="M1003" s="159" t="s">
        <v>280</v>
      </c>
      <c r="N1003" s="159">
        <v>350</v>
      </c>
      <c r="O1003" s="185">
        <f t="shared" si="49"/>
        <v>6475.8161999999993</v>
      </c>
      <c r="P1003" s="215">
        <f t="shared" si="50"/>
        <v>1595.006501180178</v>
      </c>
      <c r="Q1003" s="215" cm="1">
        <f t="array" ref="Q1003">IF(P1003="-",0,P1003/(1+'General inputs'!$H$32)^IFERROR(INDEX('MP Calculations'!$C$40:$C$130,MATCH(F1003,'MP Calculations'!$D$40:$D$130,0),0),-1))</f>
        <v>2956.5024417519353</v>
      </c>
    </row>
    <row r="1004" spans="3:17">
      <c r="C1004" s="159"/>
      <c r="D1004" s="165" t="s">
        <v>278</v>
      </c>
      <c r="E1004" s="161">
        <v>39483</v>
      </c>
      <c r="F1004" s="172" t="str">
        <f t="shared" si="48"/>
        <v>2007-08</v>
      </c>
      <c r="G1004" s="68"/>
      <c r="H1004" s="167" t="s">
        <v>279</v>
      </c>
      <c r="I1004" s="173">
        <v>150735.53351548137</v>
      </c>
      <c r="J1004" s="168">
        <f>IFERROR(MIN('MP Calculations'!$E$30/I1004,1),"-")</f>
        <v>0.24630200300931615</v>
      </c>
      <c r="K1004" s="12"/>
      <c r="L1004" s="159">
        <v>18.548383000000001</v>
      </c>
      <c r="M1004" s="159" t="s">
        <v>280</v>
      </c>
      <c r="N1004" s="159">
        <v>350</v>
      </c>
      <c r="O1004" s="185">
        <f t="shared" si="49"/>
        <v>6491.9340500000008</v>
      </c>
      <c r="P1004" s="215">
        <f t="shared" si="50"/>
        <v>1598.9763599193823</v>
      </c>
      <c r="Q1004" s="215" cm="1">
        <f t="array" ref="Q1004">IF(P1004="-",0,P1004/(1+'General inputs'!$H$32)^IFERROR(INDEX('MP Calculations'!$C$40:$C$130,MATCH(F1004,'MP Calculations'!$D$40:$D$130,0),0),-1))</f>
        <v>2963.8609679066458</v>
      </c>
    </row>
    <row r="1005" spans="3:17">
      <c r="C1005" s="159"/>
      <c r="D1005" s="165" t="s">
        <v>278</v>
      </c>
      <c r="E1005" s="161">
        <v>39483</v>
      </c>
      <c r="F1005" s="172" t="str">
        <f t="shared" si="48"/>
        <v>2007-08</v>
      </c>
      <c r="G1005" s="68"/>
      <c r="H1005" s="167" t="s">
        <v>279</v>
      </c>
      <c r="I1005" s="173">
        <v>150735.53351548137</v>
      </c>
      <c r="J1005" s="168">
        <f>IFERROR(MIN('MP Calculations'!$E$30/I1005,1),"-")</f>
        <v>0.24630200300931615</v>
      </c>
      <c r="K1005" s="12"/>
      <c r="L1005" s="159">
        <v>0.60019299999999998</v>
      </c>
      <c r="M1005" s="159" t="s">
        <v>280</v>
      </c>
      <c r="N1005" s="159">
        <v>350</v>
      </c>
      <c r="O1005" s="185">
        <f t="shared" si="49"/>
        <v>210.06754999999998</v>
      </c>
      <c r="P1005" s="215">
        <f t="shared" si="50"/>
        <v>51.740058332259665</v>
      </c>
      <c r="Q1005" s="215" cm="1">
        <f t="array" ref="Q1005">IF(P1005="-",0,P1005/(1+'General inputs'!$H$32)^IFERROR(INDEX('MP Calculations'!$C$40:$C$130,MATCH(F1005,'MP Calculations'!$D$40:$D$130,0),0),-1))</f>
        <v>95.905319936017762</v>
      </c>
    </row>
    <row r="1006" spans="3:17">
      <c r="C1006" s="159"/>
      <c r="D1006" s="165" t="s">
        <v>278</v>
      </c>
      <c r="E1006" s="161">
        <v>39483</v>
      </c>
      <c r="F1006" s="172" t="str">
        <f t="shared" si="48"/>
        <v>2007-08</v>
      </c>
      <c r="G1006" s="68"/>
      <c r="H1006" s="167" t="s">
        <v>279</v>
      </c>
      <c r="I1006" s="173">
        <v>150735.53351548137</v>
      </c>
      <c r="J1006" s="168">
        <f>IFERROR(MIN('MP Calculations'!$E$30/I1006,1),"-")</f>
        <v>0.24630200300931615</v>
      </c>
      <c r="K1006" s="12"/>
      <c r="L1006" s="159">
        <v>0.999718</v>
      </c>
      <c r="M1006" s="159" t="s">
        <v>280</v>
      </c>
      <c r="N1006" s="159">
        <v>350</v>
      </c>
      <c r="O1006" s="185">
        <f t="shared" si="49"/>
        <v>349.90129999999999</v>
      </c>
      <c r="P1006" s="215">
        <f t="shared" si="50"/>
        <v>86.181391045563629</v>
      </c>
      <c r="Q1006" s="215" cm="1">
        <f t="array" ref="Q1006">IF(P1006="-",0,P1006/(1+'General inputs'!$H$32)^IFERROR(INDEX('MP Calculations'!$C$40:$C$130,MATCH(F1006,'MP Calculations'!$D$40:$D$130,0),0),-1))</f>
        <v>159.74573951344951</v>
      </c>
    </row>
    <row r="1007" spans="3:17">
      <c r="C1007" s="159"/>
      <c r="D1007" s="165" t="s">
        <v>278</v>
      </c>
      <c r="E1007" s="161">
        <v>39483</v>
      </c>
      <c r="F1007" s="172" t="str">
        <f t="shared" si="48"/>
        <v>2007-08</v>
      </c>
      <c r="G1007" s="68"/>
      <c r="H1007" s="167" t="s">
        <v>279</v>
      </c>
      <c r="I1007" s="173">
        <v>150735.53351548137</v>
      </c>
      <c r="J1007" s="168">
        <f>IFERROR(MIN('MP Calculations'!$E$30/I1007,1),"-")</f>
        <v>0.24630200300931615</v>
      </c>
      <c r="K1007" s="12"/>
      <c r="L1007" s="159">
        <v>37.193278999999997</v>
      </c>
      <c r="M1007" s="159" t="s">
        <v>280</v>
      </c>
      <c r="N1007" s="159">
        <v>350</v>
      </c>
      <c r="O1007" s="185">
        <f t="shared" si="49"/>
        <v>13017.647649999999</v>
      </c>
      <c r="P1007" s="215">
        <f t="shared" si="50"/>
        <v>3206.2726906645171</v>
      </c>
      <c r="Q1007" s="215" cm="1">
        <f t="array" ref="Q1007">IF(P1007="-",0,P1007/(1+'General inputs'!$H$32)^IFERROR(INDEX('MP Calculations'!$C$40:$C$130,MATCH(F1007,'MP Calculations'!$D$40:$D$130,0),0),-1))</f>
        <v>5943.1438253437991</v>
      </c>
    </row>
    <row r="1008" spans="3:17">
      <c r="C1008" s="159"/>
      <c r="D1008" s="165" t="s">
        <v>278</v>
      </c>
      <c r="E1008" s="161">
        <v>39490</v>
      </c>
      <c r="F1008" s="172" t="str">
        <f t="shared" si="48"/>
        <v>2007-08</v>
      </c>
      <c r="G1008" s="68"/>
      <c r="H1008" s="167" t="s">
        <v>279</v>
      </c>
      <c r="I1008" s="173">
        <v>150735.53351548137</v>
      </c>
      <c r="J1008" s="168">
        <f>IFERROR(MIN('MP Calculations'!$E$30/I1008,1),"-")</f>
        <v>0.24630200300931615</v>
      </c>
      <c r="K1008" s="12"/>
      <c r="L1008" s="159">
        <v>3.4303499999999998</v>
      </c>
      <c r="M1008" s="159" t="s">
        <v>280</v>
      </c>
      <c r="N1008" s="159">
        <v>350</v>
      </c>
      <c r="O1008" s="185">
        <f t="shared" si="49"/>
        <v>1200.6224999999999</v>
      </c>
      <c r="P1008" s="215">
        <f t="shared" si="50"/>
        <v>295.71572660805265</v>
      </c>
      <c r="Q1008" s="215" cm="1">
        <f t="array" ref="Q1008">IF(P1008="-",0,P1008/(1+'General inputs'!$H$32)^IFERROR(INDEX('MP Calculations'!$C$40:$C$130,MATCH(F1008,'MP Calculations'!$D$40:$D$130,0),0),-1))</f>
        <v>548.13837256102374</v>
      </c>
    </row>
    <row r="1009" spans="3:17">
      <c r="C1009" s="159"/>
      <c r="D1009" s="165" t="s">
        <v>278</v>
      </c>
      <c r="E1009" s="161">
        <v>39490</v>
      </c>
      <c r="F1009" s="172" t="str">
        <f t="shared" si="48"/>
        <v>2007-08</v>
      </c>
      <c r="G1009" s="68"/>
      <c r="H1009" s="167" t="s">
        <v>279</v>
      </c>
      <c r="I1009" s="173">
        <v>150735.53351548137</v>
      </c>
      <c r="J1009" s="168">
        <f>IFERROR(MIN('MP Calculations'!$E$30/I1009,1),"-")</f>
        <v>0.24630200300931615</v>
      </c>
      <c r="K1009" s="12"/>
      <c r="L1009" s="159">
        <v>12.00001</v>
      </c>
      <c r="M1009" s="159" t="s">
        <v>280</v>
      </c>
      <c r="N1009" s="159">
        <v>350</v>
      </c>
      <c r="O1009" s="185">
        <f t="shared" si="49"/>
        <v>4200.0034999999998</v>
      </c>
      <c r="P1009" s="215">
        <f t="shared" si="50"/>
        <v>1034.4692746961384</v>
      </c>
      <c r="Q1009" s="215" cm="1">
        <f t="array" ref="Q1009">IF(P1009="-",0,P1009/(1+'General inputs'!$H$32)^IFERROR(INDEX('MP Calculations'!$C$40:$C$130,MATCH(F1009,'MP Calculations'!$D$40:$D$130,0),0),-1))</f>
        <v>1917.4912041383566</v>
      </c>
    </row>
    <row r="1010" spans="3:17">
      <c r="C1010" s="159"/>
      <c r="D1010" s="165" t="s">
        <v>278</v>
      </c>
      <c r="E1010" s="161">
        <v>39490</v>
      </c>
      <c r="F1010" s="172" t="str">
        <f t="shared" si="48"/>
        <v>2007-08</v>
      </c>
      <c r="G1010" s="68"/>
      <c r="H1010" s="167" t="s">
        <v>279</v>
      </c>
      <c r="I1010" s="173">
        <v>150735.53351548137</v>
      </c>
      <c r="J1010" s="168">
        <f>IFERROR(MIN('MP Calculations'!$E$30/I1010,1),"-")</f>
        <v>0.24630200300931615</v>
      </c>
      <c r="K1010" s="12"/>
      <c r="L1010" s="159">
        <v>10.870177</v>
      </c>
      <c r="M1010" s="159" t="s">
        <v>280</v>
      </c>
      <c r="N1010" s="159">
        <v>350</v>
      </c>
      <c r="O1010" s="185">
        <f t="shared" si="49"/>
        <v>3804.5619499999998</v>
      </c>
      <c r="P1010" s="215">
        <f t="shared" si="50"/>
        <v>937.07122885802971</v>
      </c>
      <c r="Q1010" s="215" cm="1">
        <f t="array" ref="Q1010">IF(P1010="-",0,P1010/(1+'General inputs'!$H$32)^IFERROR(INDEX('MP Calculations'!$C$40:$C$130,MATCH(F1010,'MP Calculations'!$D$40:$D$130,0),0),-1))</f>
        <v>1736.9542846153518</v>
      </c>
    </row>
    <row r="1011" spans="3:17">
      <c r="C1011" s="159"/>
      <c r="D1011" s="165" t="s">
        <v>278</v>
      </c>
      <c r="E1011" s="161">
        <v>39490</v>
      </c>
      <c r="F1011" s="172" t="str">
        <f t="shared" si="48"/>
        <v>2007-08</v>
      </c>
      <c r="G1011" s="68"/>
      <c r="H1011" s="167" t="s">
        <v>279</v>
      </c>
      <c r="I1011" s="173">
        <v>150735.53351548137</v>
      </c>
      <c r="J1011" s="168">
        <f>IFERROR(MIN('MP Calculations'!$E$30/I1011,1),"-")</f>
        <v>0.24630200300931615</v>
      </c>
      <c r="K1011" s="12"/>
      <c r="L1011" s="159">
        <v>67.070747999999995</v>
      </c>
      <c r="M1011" s="159" t="s">
        <v>280</v>
      </c>
      <c r="N1011" s="159">
        <v>350</v>
      </c>
      <c r="O1011" s="185">
        <f t="shared" si="49"/>
        <v>23474.761799999997</v>
      </c>
      <c r="P1011" s="215">
        <f t="shared" si="50"/>
        <v>5781.8808515065793</v>
      </c>
      <c r="Q1011" s="215" cm="1">
        <f t="array" ref="Q1011">IF(P1011="-",0,P1011/(1+'General inputs'!$H$32)^IFERROR(INDEX('MP Calculations'!$C$40:$C$130,MATCH(F1011,'MP Calculations'!$D$40:$D$130,0),0),-1))</f>
        <v>10717.288514341259</v>
      </c>
    </row>
    <row r="1012" spans="3:17">
      <c r="C1012" s="159"/>
      <c r="D1012" s="165" t="s">
        <v>278</v>
      </c>
      <c r="E1012" s="161">
        <v>39490</v>
      </c>
      <c r="F1012" s="172" t="str">
        <f t="shared" si="48"/>
        <v>2007-08</v>
      </c>
      <c r="G1012" s="68"/>
      <c r="H1012" s="167" t="s">
        <v>279</v>
      </c>
      <c r="I1012" s="173">
        <v>150735.53351548137</v>
      </c>
      <c r="J1012" s="168">
        <f>IFERROR(MIN('MP Calculations'!$E$30/I1012,1),"-")</f>
        <v>0.24630200300931615</v>
      </c>
      <c r="K1012" s="12"/>
      <c r="L1012" s="159">
        <v>0.42711399999999999</v>
      </c>
      <c r="M1012" s="159" t="s">
        <v>280</v>
      </c>
      <c r="N1012" s="159">
        <v>350</v>
      </c>
      <c r="O1012" s="185">
        <f t="shared" si="49"/>
        <v>149.48990000000001</v>
      </c>
      <c r="P1012" s="215">
        <f t="shared" si="50"/>
        <v>36.81966179966237</v>
      </c>
      <c r="Q1012" s="215" cm="1">
        <f t="array" ref="Q1012">IF(P1012="-",0,P1012/(1+'General inputs'!$H$32)^IFERROR(INDEX('MP Calculations'!$C$40:$C$130,MATCH(F1012,'MP Calculations'!$D$40:$D$130,0),0),-1))</f>
        <v>68.248887972955856</v>
      </c>
    </row>
    <row r="1013" spans="3:17">
      <c r="C1013" s="159"/>
      <c r="D1013" s="165" t="s">
        <v>278</v>
      </c>
      <c r="E1013" s="161">
        <v>39490</v>
      </c>
      <c r="F1013" s="172" t="str">
        <f t="shared" si="48"/>
        <v>2007-08</v>
      </c>
      <c r="G1013" s="68"/>
      <c r="H1013" s="167" t="s">
        <v>279</v>
      </c>
      <c r="I1013" s="173">
        <v>150735.53351548137</v>
      </c>
      <c r="J1013" s="168">
        <f>IFERROR(MIN('MP Calculations'!$E$30/I1013,1),"-")</f>
        <v>0.24630200300931615</v>
      </c>
      <c r="K1013" s="12"/>
      <c r="L1013" s="159">
        <v>47.470852000000001</v>
      </c>
      <c r="M1013" s="159" t="s">
        <v>280</v>
      </c>
      <c r="N1013" s="159">
        <v>350</v>
      </c>
      <c r="O1013" s="185">
        <f t="shared" si="49"/>
        <v>16614.798200000001</v>
      </c>
      <c r="P1013" s="215">
        <f t="shared" si="50"/>
        <v>4092.2580762555808</v>
      </c>
      <c r="Q1013" s="215" cm="1">
        <f t="array" ref="Q1013">IF(P1013="-",0,P1013/(1+'General inputs'!$H$32)^IFERROR(INDEX('MP Calculations'!$C$40:$C$130,MATCH(F1013,'MP Calculations'!$D$40:$D$130,0),0),-1))</f>
        <v>7585.4054424082742</v>
      </c>
    </row>
    <row r="1014" spans="3:17">
      <c r="C1014" s="159"/>
      <c r="D1014" s="165" t="s">
        <v>278</v>
      </c>
      <c r="E1014" s="161">
        <v>39490</v>
      </c>
      <c r="F1014" s="172" t="str">
        <f t="shared" si="48"/>
        <v>2007-08</v>
      </c>
      <c r="G1014" s="68"/>
      <c r="H1014" s="167" t="s">
        <v>279</v>
      </c>
      <c r="I1014" s="173">
        <v>150735.53351548137</v>
      </c>
      <c r="J1014" s="168">
        <f>IFERROR(MIN('MP Calculations'!$E$30/I1014,1),"-")</f>
        <v>0.24630200300931615</v>
      </c>
      <c r="K1014" s="12"/>
      <c r="L1014" s="159">
        <v>59.734766999999998</v>
      </c>
      <c r="M1014" s="159" t="s">
        <v>280</v>
      </c>
      <c r="N1014" s="159">
        <v>350</v>
      </c>
      <c r="O1014" s="185">
        <f t="shared" si="49"/>
        <v>20907.168450000001</v>
      </c>
      <c r="P1014" s="215">
        <f t="shared" si="50"/>
        <v>5149.4774664881797</v>
      </c>
      <c r="Q1014" s="215" cm="1">
        <f t="array" ref="Q1014">IF(P1014="-",0,P1014/(1+'General inputs'!$H$32)^IFERROR(INDEX('MP Calculations'!$C$40:$C$130,MATCH(F1014,'MP Calculations'!$D$40:$D$130,0),0),-1))</f>
        <v>9545.0662377576482</v>
      </c>
    </row>
    <row r="1015" spans="3:17">
      <c r="C1015" s="159"/>
      <c r="D1015" s="165" t="s">
        <v>278</v>
      </c>
      <c r="E1015" s="161">
        <v>39490</v>
      </c>
      <c r="F1015" s="172" t="str">
        <f t="shared" si="48"/>
        <v>2007-08</v>
      </c>
      <c r="G1015" s="68"/>
      <c r="H1015" s="167" t="s">
        <v>279</v>
      </c>
      <c r="I1015" s="173">
        <v>150735.53351548137</v>
      </c>
      <c r="J1015" s="168">
        <f>IFERROR(MIN('MP Calculations'!$E$30/I1015,1),"-")</f>
        <v>0.24630200300931615</v>
      </c>
      <c r="K1015" s="12"/>
      <c r="L1015" s="159">
        <v>11.440075</v>
      </c>
      <c r="M1015" s="159" t="s">
        <v>280</v>
      </c>
      <c r="N1015" s="159">
        <v>350</v>
      </c>
      <c r="O1015" s="185">
        <f t="shared" si="49"/>
        <v>4004.0262499999999</v>
      </c>
      <c r="P1015" s="215">
        <f t="shared" si="50"/>
        <v>986.19968547688086</v>
      </c>
      <c r="Q1015" s="215" cm="1">
        <f t="array" ref="Q1015">IF(P1015="-",0,P1015/(1+'General inputs'!$H$32)^IFERROR(INDEX('MP Calculations'!$C$40:$C$130,MATCH(F1015,'MP Calculations'!$D$40:$D$130,0),0),-1))</f>
        <v>1828.0187422496406</v>
      </c>
    </row>
    <row r="1016" spans="3:17">
      <c r="C1016" s="159"/>
      <c r="D1016" s="165" t="s">
        <v>278</v>
      </c>
      <c r="E1016" s="161">
        <v>39490</v>
      </c>
      <c r="F1016" s="172" t="str">
        <f t="shared" si="48"/>
        <v>2007-08</v>
      </c>
      <c r="G1016" s="68"/>
      <c r="H1016" s="167" t="s">
        <v>279</v>
      </c>
      <c r="I1016" s="173">
        <v>150735.53351548137</v>
      </c>
      <c r="J1016" s="168">
        <f>IFERROR(MIN('MP Calculations'!$E$30/I1016,1),"-")</f>
        <v>0.24630200300931615</v>
      </c>
      <c r="K1016" s="12"/>
      <c r="L1016" s="159">
        <v>60.990163000000003</v>
      </c>
      <c r="M1016" s="159" t="s">
        <v>280</v>
      </c>
      <c r="N1016" s="159">
        <v>350</v>
      </c>
      <c r="O1016" s="185">
        <f t="shared" si="49"/>
        <v>21346.557049999999</v>
      </c>
      <c r="P1016" s="215">
        <f t="shared" si="50"/>
        <v>5257.6997587676387</v>
      </c>
      <c r="Q1016" s="215" cm="1">
        <f t="array" ref="Q1016">IF(P1016="-",0,P1016/(1+'General inputs'!$H$32)^IFERROR(INDEX('MP Calculations'!$C$40:$C$130,MATCH(F1016,'MP Calculations'!$D$40:$D$130,0),0),-1))</f>
        <v>9745.666969566244</v>
      </c>
    </row>
    <row r="1017" spans="3:17">
      <c r="C1017" s="159"/>
      <c r="D1017" s="165" t="s">
        <v>454</v>
      </c>
      <c r="E1017" s="161">
        <v>39526</v>
      </c>
      <c r="F1017" s="172" t="str">
        <f t="shared" si="48"/>
        <v>2007-08</v>
      </c>
      <c r="G1017" s="68"/>
      <c r="H1017" s="167" t="s">
        <v>279</v>
      </c>
      <c r="I1017" s="173">
        <v>150735.53351548137</v>
      </c>
      <c r="J1017" s="168">
        <f>IFERROR(MIN('MP Calculations'!$E$30/I1017,1),"-")</f>
        <v>0.24630200300931615</v>
      </c>
      <c r="K1017" s="12"/>
      <c r="L1017" s="159">
        <v>1</v>
      </c>
      <c r="M1017" s="159" t="s">
        <v>284</v>
      </c>
      <c r="N1017" s="159">
        <v>403.67</v>
      </c>
      <c r="O1017" s="185">
        <f t="shared" si="49"/>
        <v>403.67</v>
      </c>
      <c r="P1017" s="215">
        <f t="shared" si="50"/>
        <v>99.42472955477065</v>
      </c>
      <c r="Q1017" s="215" cm="1">
        <f t="array" ref="Q1017">IF(P1017="-",0,P1017/(1+'General inputs'!$H$32)^IFERROR(INDEX('MP Calculations'!$C$40:$C$130,MATCH(F1017,'MP Calculations'!$D$40:$D$130,0),0),-1))</f>
        <v>184.29357841595379</v>
      </c>
    </row>
    <row r="1018" spans="3:17">
      <c r="C1018" s="159"/>
      <c r="D1018" s="165" t="s">
        <v>278</v>
      </c>
      <c r="E1018" s="161">
        <v>39542</v>
      </c>
      <c r="F1018" s="172" t="str">
        <f t="shared" si="48"/>
        <v>2007-08</v>
      </c>
      <c r="G1018" s="68"/>
      <c r="H1018" s="167" t="s">
        <v>279</v>
      </c>
      <c r="I1018" s="173">
        <v>150735.53351548137</v>
      </c>
      <c r="J1018" s="168">
        <f>IFERROR(MIN('MP Calculations'!$E$30/I1018,1),"-")</f>
        <v>0.24630200300931615</v>
      </c>
      <c r="K1018" s="12"/>
      <c r="L1018" s="159">
        <v>15.824420999999999</v>
      </c>
      <c r="M1018" s="159" t="s">
        <v>280</v>
      </c>
      <c r="N1018" s="159">
        <v>350</v>
      </c>
      <c r="O1018" s="185">
        <f t="shared" si="49"/>
        <v>5538.5473499999998</v>
      </c>
      <c r="P1018" s="215">
        <f t="shared" si="50"/>
        <v>1364.1553060669401</v>
      </c>
      <c r="Q1018" s="215" cm="1">
        <f t="array" ref="Q1018">IF(P1018="-",0,P1018/(1+'General inputs'!$H$32)^IFERROR(INDEX('MP Calculations'!$C$40:$C$130,MATCH(F1018,'MP Calculations'!$D$40:$D$130,0),0),-1))</f>
        <v>2528.5968993427755</v>
      </c>
    </row>
    <row r="1019" spans="3:17">
      <c r="C1019" s="159"/>
      <c r="D1019" s="165" t="s">
        <v>278</v>
      </c>
      <c r="E1019" s="161">
        <v>39542</v>
      </c>
      <c r="F1019" s="172" t="str">
        <f t="shared" si="48"/>
        <v>2007-08</v>
      </c>
      <c r="G1019" s="68"/>
      <c r="H1019" s="167" t="s">
        <v>279</v>
      </c>
      <c r="I1019" s="173">
        <v>150735.53351548137</v>
      </c>
      <c r="J1019" s="168">
        <f>IFERROR(MIN('MP Calculations'!$E$30/I1019,1),"-")</f>
        <v>0.24630200300931615</v>
      </c>
      <c r="K1019" s="12"/>
      <c r="L1019" s="159">
        <v>57.604180999999997</v>
      </c>
      <c r="M1019" s="159" t="s">
        <v>280</v>
      </c>
      <c r="N1019" s="159">
        <v>350</v>
      </c>
      <c r="O1019" s="185">
        <f t="shared" si="49"/>
        <v>20161.463349999998</v>
      </c>
      <c r="P1019" s="215">
        <f t="shared" si="50"/>
        <v>4965.8088067039171</v>
      </c>
      <c r="Q1019" s="215" cm="1">
        <f t="array" ref="Q1019">IF(P1019="-",0,P1019/(1+'General inputs'!$H$32)^IFERROR(INDEX('MP Calculations'!$C$40:$C$130,MATCH(F1019,'MP Calculations'!$D$40:$D$130,0),0),-1))</f>
        <v>9204.6181952426559</v>
      </c>
    </row>
    <row r="1020" spans="3:17">
      <c r="C1020" s="159"/>
      <c r="D1020" s="165" t="s">
        <v>278</v>
      </c>
      <c r="E1020" s="161">
        <v>39542</v>
      </c>
      <c r="F1020" s="172" t="str">
        <f t="shared" si="48"/>
        <v>2007-08</v>
      </c>
      <c r="G1020" s="68"/>
      <c r="H1020" s="167" t="s">
        <v>279</v>
      </c>
      <c r="I1020" s="173">
        <v>150735.53351548137</v>
      </c>
      <c r="J1020" s="168">
        <f>IFERROR(MIN('MP Calculations'!$E$30/I1020,1),"-")</f>
        <v>0.24630200300931615</v>
      </c>
      <c r="K1020" s="12"/>
      <c r="L1020" s="159">
        <v>5.6032060000000001</v>
      </c>
      <c r="M1020" s="159" t="s">
        <v>280</v>
      </c>
      <c r="N1020" s="159">
        <v>350</v>
      </c>
      <c r="O1020" s="185">
        <f t="shared" si="49"/>
        <v>1961.1221</v>
      </c>
      <c r="P1020" s="215">
        <f t="shared" si="50"/>
        <v>483.02830137583641</v>
      </c>
      <c r="Q1020" s="215" cm="1">
        <f t="array" ref="Q1020">IF(P1020="-",0,P1020/(1+'General inputs'!$H$32)^IFERROR(INDEX('MP Calculations'!$C$40:$C$130,MATCH(F1020,'MP Calculations'!$D$40:$D$130,0),0),-1))</f>
        <v>895.34077221396183</v>
      </c>
    </row>
    <row r="1021" spans="3:17">
      <c r="C1021" s="159"/>
      <c r="D1021" s="165" t="s">
        <v>278</v>
      </c>
      <c r="E1021" s="161">
        <v>39542</v>
      </c>
      <c r="F1021" s="172" t="str">
        <f t="shared" si="48"/>
        <v>2007-08</v>
      </c>
      <c r="G1021" s="68"/>
      <c r="H1021" s="167" t="s">
        <v>279</v>
      </c>
      <c r="I1021" s="173">
        <v>150735.53351548137</v>
      </c>
      <c r="J1021" s="168">
        <f>IFERROR(MIN('MP Calculations'!$E$30/I1021,1),"-")</f>
        <v>0.24630200300931615</v>
      </c>
      <c r="K1021" s="12"/>
      <c r="L1021" s="159">
        <v>2.0954679999999999</v>
      </c>
      <c r="M1021" s="159" t="s">
        <v>280</v>
      </c>
      <c r="N1021" s="159">
        <v>350</v>
      </c>
      <c r="O1021" s="185">
        <f t="shared" si="49"/>
        <v>733.41379999999992</v>
      </c>
      <c r="P1021" s="215">
        <f t="shared" si="50"/>
        <v>180.64128797467399</v>
      </c>
      <c r="Q1021" s="215" cm="1">
        <f t="array" ref="Q1021">IF(P1021="-",0,P1021/(1+'General inputs'!$H$32)^IFERROR(INDEX('MP Calculations'!$C$40:$C$130,MATCH(F1021,'MP Calculations'!$D$40:$D$130,0),0),-1))</f>
        <v>334.83650918235844</v>
      </c>
    </row>
    <row r="1022" spans="3:17">
      <c r="C1022" s="159"/>
      <c r="D1022" s="165" t="s">
        <v>292</v>
      </c>
      <c r="E1022" s="161">
        <v>39549</v>
      </c>
      <c r="F1022" s="172" t="str">
        <f t="shared" si="48"/>
        <v>2007-08</v>
      </c>
      <c r="G1022" s="68"/>
      <c r="H1022" s="167" t="s">
        <v>279</v>
      </c>
      <c r="I1022" s="173">
        <v>150735.53351548137</v>
      </c>
      <c r="J1022" s="168">
        <f>IFERROR(MIN('MP Calculations'!$E$30/I1022,1),"-")</f>
        <v>0.24630200300931615</v>
      </c>
      <c r="K1022" s="12"/>
      <c r="L1022" s="159">
        <v>71.999927999999997</v>
      </c>
      <c r="M1022" s="159" t="s">
        <v>280</v>
      </c>
      <c r="N1022" s="159">
        <v>1787</v>
      </c>
      <c r="O1022" s="185">
        <f t="shared" si="49"/>
        <v>128663.871336</v>
      </c>
      <c r="P1022" s="215">
        <f t="shared" si="50"/>
        <v>31690.169224989739</v>
      </c>
      <c r="Q1022" s="215" cm="1">
        <f t="array" ref="Q1022">IF(P1022="-",0,P1022/(1+'General inputs'!$H$32)^IFERROR(INDEX('MP Calculations'!$C$40:$C$130,MATCH(F1022,'MP Calculations'!$D$40:$D$130,0),0),-1))</f>
        <v>58740.865710509337</v>
      </c>
    </row>
    <row r="1023" spans="3:17">
      <c r="C1023" s="159"/>
      <c r="D1023" s="165" t="s">
        <v>278</v>
      </c>
      <c r="E1023" s="161">
        <v>39573</v>
      </c>
      <c r="F1023" s="172" t="str">
        <f t="shared" si="48"/>
        <v>2007-08</v>
      </c>
      <c r="G1023" s="68"/>
      <c r="H1023" s="167" t="s">
        <v>279</v>
      </c>
      <c r="I1023" s="173">
        <v>150735.53351548137</v>
      </c>
      <c r="J1023" s="168">
        <f>IFERROR(MIN('MP Calculations'!$E$30/I1023,1),"-")</f>
        <v>0.24630200300931615</v>
      </c>
      <c r="K1023" s="12"/>
      <c r="L1023" s="159">
        <v>55.674902000000003</v>
      </c>
      <c r="M1023" s="159" t="s">
        <v>280</v>
      </c>
      <c r="N1023" s="159">
        <v>350</v>
      </c>
      <c r="O1023" s="185">
        <f t="shared" si="49"/>
        <v>19486.215700000001</v>
      </c>
      <c r="P1023" s="215">
        <f t="shared" si="50"/>
        <v>4799.4939579815837</v>
      </c>
      <c r="Q1023" s="215" cm="1">
        <f t="array" ref="Q1023">IF(P1023="-",0,P1023/(1+'General inputs'!$H$32)^IFERROR(INDEX('MP Calculations'!$C$40:$C$130,MATCH(F1023,'MP Calculations'!$D$40:$D$130,0),0),-1))</f>
        <v>8896.3371594077835</v>
      </c>
    </row>
    <row r="1024" spans="3:17">
      <c r="C1024" s="159"/>
      <c r="D1024" s="165" t="s">
        <v>278</v>
      </c>
      <c r="E1024" s="161">
        <v>39573</v>
      </c>
      <c r="F1024" s="172" t="str">
        <f t="shared" si="48"/>
        <v>2007-08</v>
      </c>
      <c r="G1024" s="68"/>
      <c r="H1024" s="167" t="s">
        <v>279</v>
      </c>
      <c r="I1024" s="173">
        <v>150735.53351548137</v>
      </c>
      <c r="J1024" s="168">
        <f>IFERROR(MIN('MP Calculations'!$E$30/I1024,1),"-")</f>
        <v>0.24630200300931615</v>
      </c>
      <c r="K1024" s="12"/>
      <c r="L1024" s="159">
        <v>74.630866999999995</v>
      </c>
      <c r="M1024" s="159" t="s">
        <v>280</v>
      </c>
      <c r="N1024" s="159">
        <v>350</v>
      </c>
      <c r="O1024" s="185">
        <f t="shared" si="49"/>
        <v>26120.803449999999</v>
      </c>
      <c r="P1024" s="215">
        <f t="shared" si="50"/>
        <v>6433.6062099476558</v>
      </c>
      <c r="Q1024" s="215" cm="1">
        <f t="array" ref="Q1024">IF(P1024="-",0,P1024/(1+'General inputs'!$H$32)^IFERROR(INDEX('MP Calculations'!$C$40:$C$130,MATCH(F1024,'MP Calculations'!$D$40:$D$130,0),0),-1))</f>
        <v>11925.325981371643</v>
      </c>
    </row>
    <row r="1025" spans="3:17">
      <c r="C1025" s="159"/>
      <c r="D1025" s="165" t="s">
        <v>294</v>
      </c>
      <c r="E1025" s="161">
        <v>39575</v>
      </c>
      <c r="F1025" s="172" t="str">
        <f t="shared" si="48"/>
        <v>2007-08</v>
      </c>
      <c r="G1025" s="68"/>
      <c r="H1025" s="167" t="s">
        <v>279</v>
      </c>
      <c r="I1025" s="173">
        <v>150735.53351548137</v>
      </c>
      <c r="J1025" s="168">
        <f>IFERROR(MIN('MP Calculations'!$E$30/I1025,1),"-")</f>
        <v>0.24630200300931615</v>
      </c>
      <c r="K1025" s="12"/>
      <c r="L1025" s="159">
        <v>75.347790000000003</v>
      </c>
      <c r="M1025" s="159" t="s">
        <v>280</v>
      </c>
      <c r="N1025" s="159">
        <v>1898</v>
      </c>
      <c r="O1025" s="185">
        <f t="shared" si="49"/>
        <v>143010.10542000001</v>
      </c>
      <c r="P1025" s="215">
        <f t="shared" si="50"/>
        <v>35223.675415519465</v>
      </c>
      <c r="Q1025" s="215" cm="1">
        <f t="array" ref="Q1025">IF(P1025="-",0,P1025/(1+'General inputs'!$H$32)^IFERROR(INDEX('MP Calculations'!$C$40:$C$130,MATCH(F1025,'MP Calculations'!$D$40:$D$130,0),0),-1))</f>
        <v>65290.569221132588</v>
      </c>
    </row>
    <row r="1026" spans="3:17">
      <c r="C1026" s="159"/>
      <c r="D1026" s="165" t="s">
        <v>294</v>
      </c>
      <c r="E1026" s="161">
        <v>39575</v>
      </c>
      <c r="F1026" s="172" t="str">
        <f t="shared" si="48"/>
        <v>2007-08</v>
      </c>
      <c r="G1026" s="68"/>
      <c r="H1026" s="167" t="s">
        <v>279</v>
      </c>
      <c r="I1026" s="173">
        <v>150735.53351548137</v>
      </c>
      <c r="J1026" s="168">
        <f>IFERROR(MIN('MP Calculations'!$E$30/I1026,1),"-")</f>
        <v>0.24630200300931615</v>
      </c>
      <c r="K1026" s="12"/>
      <c r="L1026" s="159">
        <v>48.457943</v>
      </c>
      <c r="M1026" s="159" t="s">
        <v>280</v>
      </c>
      <c r="N1026" s="159">
        <v>1898</v>
      </c>
      <c r="O1026" s="185">
        <f t="shared" si="49"/>
        <v>91973.175814000002</v>
      </c>
      <c r="P1026" s="215">
        <f t="shared" si="50"/>
        <v>22653.177426116192</v>
      </c>
      <c r="Q1026" s="215" cm="1">
        <f t="array" ref="Q1026">IF(P1026="-",0,P1026/(1+'General inputs'!$H$32)^IFERROR(INDEX('MP Calculations'!$C$40:$C$130,MATCH(F1026,'MP Calculations'!$D$40:$D$130,0),0),-1))</f>
        <v>41989.906827462321</v>
      </c>
    </row>
    <row r="1027" spans="3:17">
      <c r="C1027" s="159"/>
      <c r="D1027" s="165" t="s">
        <v>294</v>
      </c>
      <c r="E1027" s="161">
        <v>39575</v>
      </c>
      <c r="F1027" s="172" t="str">
        <f t="shared" si="48"/>
        <v>2007-08</v>
      </c>
      <c r="G1027" s="68"/>
      <c r="H1027" s="167" t="s">
        <v>279</v>
      </c>
      <c r="I1027" s="173">
        <v>150735.53351548137</v>
      </c>
      <c r="J1027" s="168">
        <f>IFERROR(MIN('MP Calculations'!$E$30/I1027,1),"-")</f>
        <v>0.24630200300931615</v>
      </c>
      <c r="K1027" s="12"/>
      <c r="L1027" s="159">
        <v>6.2950189999999999</v>
      </c>
      <c r="M1027" s="159" t="s">
        <v>280</v>
      </c>
      <c r="N1027" s="159">
        <v>1898</v>
      </c>
      <c r="O1027" s="185">
        <f t="shared" si="49"/>
        <v>11947.946061999999</v>
      </c>
      <c r="P1027" s="215">
        <f t="shared" si="50"/>
        <v>2942.8030469178707</v>
      </c>
      <c r="Q1027" s="215" cm="1">
        <f t="array" ref="Q1027">IF(P1027="-",0,P1027/(1+'General inputs'!$H$32)^IFERROR(INDEX('MP Calculations'!$C$40:$C$130,MATCH(F1027,'MP Calculations'!$D$40:$D$130,0),0),-1))</f>
        <v>5454.7767594490124</v>
      </c>
    </row>
    <row r="1028" spans="3:17">
      <c r="C1028" s="159"/>
      <c r="D1028" s="165" t="s">
        <v>294</v>
      </c>
      <c r="E1028" s="161">
        <v>39575</v>
      </c>
      <c r="F1028" s="172" t="str">
        <f t="shared" si="48"/>
        <v>2007-08</v>
      </c>
      <c r="G1028" s="68"/>
      <c r="H1028" s="167" t="s">
        <v>279</v>
      </c>
      <c r="I1028" s="173">
        <v>150735.53351548137</v>
      </c>
      <c r="J1028" s="168">
        <f>IFERROR(MIN('MP Calculations'!$E$30/I1028,1),"-")</f>
        <v>0.24630200300931615</v>
      </c>
      <c r="K1028" s="12"/>
      <c r="L1028" s="159">
        <v>17.821503</v>
      </c>
      <c r="M1028" s="159" t="s">
        <v>280</v>
      </c>
      <c r="N1028" s="159">
        <v>1898</v>
      </c>
      <c r="O1028" s="185">
        <f t="shared" si="49"/>
        <v>33825.212694000002</v>
      </c>
      <c r="P1028" s="215">
        <f t="shared" si="50"/>
        <v>8331.2176387483469</v>
      </c>
      <c r="Q1028" s="215" cm="1">
        <f t="array" ref="Q1028">IF(P1028="-",0,P1028/(1+'General inputs'!$H$32)^IFERROR(INDEX('MP Calculations'!$C$40:$C$130,MATCH(F1028,'MP Calculations'!$D$40:$D$130,0),0),-1))</f>
        <v>15442.736611732367</v>
      </c>
    </row>
    <row r="1029" spans="3:17">
      <c r="C1029" s="159"/>
      <c r="D1029" s="165" t="s">
        <v>294</v>
      </c>
      <c r="E1029" s="161">
        <v>39575</v>
      </c>
      <c r="F1029" s="172" t="str">
        <f t="shared" si="48"/>
        <v>2007-08</v>
      </c>
      <c r="G1029" s="68"/>
      <c r="H1029" s="167" t="s">
        <v>279</v>
      </c>
      <c r="I1029" s="173">
        <v>150735.53351548137</v>
      </c>
      <c r="J1029" s="168">
        <f>IFERROR(MIN('MP Calculations'!$E$30/I1029,1),"-")</f>
        <v>0.24630200300931615</v>
      </c>
      <c r="K1029" s="12"/>
      <c r="L1029" s="159">
        <v>19.560839000000001</v>
      </c>
      <c r="M1029" s="159" t="s">
        <v>280</v>
      </c>
      <c r="N1029" s="159">
        <v>1898</v>
      </c>
      <c r="O1029" s="185">
        <f t="shared" si="49"/>
        <v>37126.472422000006</v>
      </c>
      <c r="P1029" s="215">
        <f t="shared" si="50"/>
        <v>9144.3245222087389</v>
      </c>
      <c r="Q1029" s="215" cm="1">
        <f t="array" ref="Q1029">IF(P1029="-",0,P1029/(1+'General inputs'!$H$32)^IFERROR(INDEX('MP Calculations'!$C$40:$C$130,MATCH(F1029,'MP Calculations'!$D$40:$D$130,0),0),-1))</f>
        <v>16949.910710757809</v>
      </c>
    </row>
    <row r="1030" spans="3:17">
      <c r="C1030" s="159"/>
      <c r="D1030" s="165" t="s">
        <v>294</v>
      </c>
      <c r="E1030" s="161">
        <v>39575</v>
      </c>
      <c r="F1030" s="172" t="str">
        <f t="shared" si="48"/>
        <v>2007-08</v>
      </c>
      <c r="G1030" s="68"/>
      <c r="H1030" s="167" t="s">
        <v>279</v>
      </c>
      <c r="I1030" s="173">
        <v>150735.53351548137</v>
      </c>
      <c r="J1030" s="168">
        <f>IFERROR(MIN('MP Calculations'!$E$30/I1030,1),"-")</f>
        <v>0.24630200300931615</v>
      </c>
      <c r="K1030" s="12"/>
      <c r="L1030" s="159">
        <v>127.312567</v>
      </c>
      <c r="M1030" s="159" t="s">
        <v>280</v>
      </c>
      <c r="N1030" s="159">
        <v>1898</v>
      </c>
      <c r="O1030" s="185">
        <f t="shared" si="49"/>
        <v>241639.25216599999</v>
      </c>
      <c r="P1030" s="215">
        <f t="shared" si="50"/>
        <v>59516.231814159037</v>
      </c>
      <c r="Q1030" s="215" cm="1">
        <f t="array" ref="Q1030">IF(P1030="-",0,P1030/(1+'General inputs'!$H$32)^IFERROR(INDEX('MP Calculations'!$C$40:$C$130,MATCH(F1030,'MP Calculations'!$D$40:$D$130,0),0),-1))</f>
        <v>110319.22725847141</v>
      </c>
    </row>
    <row r="1031" spans="3:17">
      <c r="C1031" s="159"/>
      <c r="D1031" s="165" t="s">
        <v>294</v>
      </c>
      <c r="E1031" s="161">
        <v>39575</v>
      </c>
      <c r="F1031" s="172" t="str">
        <f t="shared" si="48"/>
        <v>2007-08</v>
      </c>
      <c r="G1031" s="68"/>
      <c r="H1031" s="167" t="s">
        <v>279</v>
      </c>
      <c r="I1031" s="173">
        <v>150735.53351548137</v>
      </c>
      <c r="J1031" s="168">
        <f>IFERROR(MIN('MP Calculations'!$E$30/I1031,1),"-")</f>
        <v>0.24630200300931615</v>
      </c>
      <c r="K1031" s="12"/>
      <c r="L1031" s="159">
        <v>61.860075000000002</v>
      </c>
      <c r="M1031" s="159" t="s">
        <v>280</v>
      </c>
      <c r="N1031" s="159">
        <v>1898</v>
      </c>
      <c r="O1031" s="185">
        <f t="shared" si="49"/>
        <v>117410.42235000001</v>
      </c>
      <c r="P1031" s="215">
        <f t="shared" si="50"/>
        <v>28918.422198974782</v>
      </c>
      <c r="Q1031" s="215" cm="1">
        <f t="array" ref="Q1031">IF(P1031="-",0,P1031/(1+'General inputs'!$H$32)^IFERROR(INDEX('MP Calculations'!$C$40:$C$130,MATCH(F1031,'MP Calculations'!$D$40:$D$130,0),0),-1))</f>
        <v>53603.158218866847</v>
      </c>
    </row>
    <row r="1032" spans="3:17">
      <c r="C1032" s="159"/>
      <c r="D1032" s="165" t="s">
        <v>291</v>
      </c>
      <c r="E1032" s="161">
        <v>39577</v>
      </c>
      <c r="F1032" s="172" t="str">
        <f t="shared" si="48"/>
        <v>2007-08</v>
      </c>
      <c r="G1032" s="68"/>
      <c r="H1032" s="167" t="s">
        <v>279</v>
      </c>
      <c r="I1032" s="173">
        <v>150735.53351548137</v>
      </c>
      <c r="J1032" s="168">
        <f>IFERROR(MIN('MP Calculations'!$E$30/I1032,1),"-")</f>
        <v>0.24630200300931615</v>
      </c>
      <c r="K1032" s="12"/>
      <c r="L1032" s="159">
        <v>24.001249999999999</v>
      </c>
      <c r="M1032" s="159" t="s">
        <v>280</v>
      </c>
      <c r="N1032" s="159">
        <v>589</v>
      </c>
      <c r="O1032" s="185">
        <f t="shared" si="49"/>
        <v>14136.73625</v>
      </c>
      <c r="P1032" s="215">
        <f t="shared" si="50"/>
        <v>3481.9064543894087</v>
      </c>
      <c r="Q1032" s="215" cm="1">
        <f t="array" ref="Q1032">IF(P1032="-",0,P1032/(1+'General inputs'!$H$32)^IFERROR(INDEX('MP Calculations'!$C$40:$C$130,MATCH(F1032,'MP Calculations'!$D$40:$D$130,0),0),-1))</f>
        <v>6454.0582917606744</v>
      </c>
    </row>
    <row r="1033" spans="3:17">
      <c r="C1033" s="159"/>
      <c r="D1033" s="165" t="s">
        <v>282</v>
      </c>
      <c r="E1033" s="161">
        <v>39587</v>
      </c>
      <c r="F1033" s="172" t="str">
        <f t="shared" si="48"/>
        <v>2007-08</v>
      </c>
      <c r="G1033" s="68"/>
      <c r="H1033" s="167" t="s">
        <v>279</v>
      </c>
      <c r="I1033" s="173">
        <v>150735.53351548137</v>
      </c>
      <c r="J1033" s="168">
        <f>IFERROR(MIN('MP Calculations'!$E$30/I1033,1),"-")</f>
        <v>0.24630200300931615</v>
      </c>
      <c r="K1033" s="12"/>
      <c r="L1033" s="159">
        <v>20.948827000000001</v>
      </c>
      <c r="M1033" s="159" t="s">
        <v>280</v>
      </c>
      <c r="N1033" s="159">
        <v>511</v>
      </c>
      <c r="O1033" s="185">
        <f t="shared" si="49"/>
        <v>10704.850597000001</v>
      </c>
      <c r="P1033" s="215">
        <f t="shared" si="50"/>
        <v>2636.6261439565737</v>
      </c>
      <c r="Q1033" s="215" cm="1">
        <f t="array" ref="Q1033">IF(P1033="-",0,P1033/(1+'General inputs'!$H$32)^IFERROR(INDEX('MP Calculations'!$C$40:$C$130,MATCH(F1033,'MP Calculations'!$D$40:$D$130,0),0),-1))</f>
        <v>4887.2475609514931</v>
      </c>
    </row>
    <row r="1034" spans="3:17">
      <c r="C1034" s="159"/>
      <c r="D1034" s="165" t="s">
        <v>282</v>
      </c>
      <c r="E1034" s="161">
        <v>39587</v>
      </c>
      <c r="F1034" s="172" t="str">
        <f t="shared" si="48"/>
        <v>2007-08</v>
      </c>
      <c r="G1034" s="68"/>
      <c r="H1034" s="167" t="s">
        <v>279</v>
      </c>
      <c r="I1034" s="173">
        <v>150735.53351548137</v>
      </c>
      <c r="J1034" s="168">
        <f>IFERROR(MIN('MP Calculations'!$E$30/I1034,1),"-")</f>
        <v>0.24630200300931615</v>
      </c>
      <c r="K1034" s="12"/>
      <c r="L1034" s="159">
        <v>68.603239000000002</v>
      </c>
      <c r="M1034" s="159" t="s">
        <v>280</v>
      </c>
      <c r="N1034" s="159">
        <v>511</v>
      </c>
      <c r="O1034" s="185">
        <f t="shared" si="49"/>
        <v>35056.255129000005</v>
      </c>
      <c r="P1034" s="215">
        <f t="shared" si="50"/>
        <v>8634.4258562783143</v>
      </c>
      <c r="Q1034" s="215" cm="1">
        <f t="array" ref="Q1034">IF(P1034="-",0,P1034/(1+'General inputs'!$H$32)^IFERROR(INDEX('MP Calculations'!$C$40:$C$130,MATCH(F1034,'MP Calculations'!$D$40:$D$130,0),0),-1))</f>
        <v>16004.763057908798</v>
      </c>
    </row>
    <row r="1035" spans="3:17">
      <c r="C1035" s="159"/>
      <c r="D1035" s="165" t="s">
        <v>282</v>
      </c>
      <c r="E1035" s="161">
        <v>39587</v>
      </c>
      <c r="F1035" s="172" t="str">
        <f t="shared" si="48"/>
        <v>2007-08</v>
      </c>
      <c r="G1035" s="68"/>
      <c r="H1035" s="167" t="s">
        <v>279</v>
      </c>
      <c r="I1035" s="173">
        <v>150735.53351548137</v>
      </c>
      <c r="J1035" s="168">
        <f>IFERROR(MIN('MP Calculations'!$E$30/I1035,1),"-")</f>
        <v>0.24630200300931615</v>
      </c>
      <c r="K1035" s="12"/>
      <c r="L1035" s="159">
        <v>4.9998560000000003</v>
      </c>
      <c r="M1035" s="159" t="s">
        <v>280</v>
      </c>
      <c r="N1035" s="159">
        <v>511</v>
      </c>
      <c r="O1035" s="185">
        <f t="shared" si="49"/>
        <v>2554.9264160000002</v>
      </c>
      <c r="P1035" s="215">
        <f t="shared" si="50"/>
        <v>629.28349380221334</v>
      </c>
      <c r="Q1035" s="215" cm="1">
        <f t="array" ref="Q1035">IF(P1035="-",0,P1035/(1+'General inputs'!$H$32)^IFERROR(INDEX('MP Calculations'!$C$40:$C$130,MATCH(F1035,'MP Calculations'!$D$40:$D$130,0),0),-1))</f>
        <v>1166.4392493722291</v>
      </c>
    </row>
    <row r="1036" spans="3:17">
      <c r="C1036" s="159"/>
      <c r="D1036" s="165" t="s">
        <v>282</v>
      </c>
      <c r="E1036" s="161">
        <v>39587</v>
      </c>
      <c r="F1036" s="172" t="str">
        <f t="shared" si="48"/>
        <v>2007-08</v>
      </c>
      <c r="G1036" s="68"/>
      <c r="H1036" s="167" t="s">
        <v>279</v>
      </c>
      <c r="I1036" s="173">
        <v>150735.53351548137</v>
      </c>
      <c r="J1036" s="168">
        <f>IFERROR(MIN('MP Calculations'!$E$30/I1036,1),"-")</f>
        <v>0.24630200300931615</v>
      </c>
      <c r="K1036" s="12"/>
      <c r="L1036" s="159">
        <v>17.951720000000002</v>
      </c>
      <c r="M1036" s="159" t="s">
        <v>280</v>
      </c>
      <c r="N1036" s="159">
        <v>511</v>
      </c>
      <c r="O1036" s="185">
        <f t="shared" si="49"/>
        <v>9173.3289200000017</v>
      </c>
      <c r="P1036" s="215">
        <f t="shared" si="50"/>
        <v>2259.4092872592873</v>
      </c>
      <c r="Q1036" s="215" cm="1">
        <f t="array" ref="Q1036">IF(P1036="-",0,P1036/(1+'General inputs'!$H$32)^IFERROR(INDEX('MP Calculations'!$C$40:$C$130,MATCH(F1036,'MP Calculations'!$D$40:$D$130,0),0),-1))</f>
        <v>4188.038775864833</v>
      </c>
    </row>
    <row r="1037" spans="3:17">
      <c r="C1037" s="159"/>
      <c r="D1037" s="165" t="s">
        <v>282</v>
      </c>
      <c r="E1037" s="161">
        <v>39587</v>
      </c>
      <c r="F1037" s="172" t="str">
        <f t="shared" si="48"/>
        <v>2007-08</v>
      </c>
      <c r="G1037" s="68"/>
      <c r="H1037" s="167" t="s">
        <v>279</v>
      </c>
      <c r="I1037" s="173">
        <v>150735.53351548137</v>
      </c>
      <c r="J1037" s="168">
        <f>IFERROR(MIN('MP Calculations'!$E$30/I1037,1),"-")</f>
        <v>0.24630200300931615</v>
      </c>
      <c r="K1037" s="12"/>
      <c r="L1037" s="159">
        <v>26.389797000000002</v>
      </c>
      <c r="M1037" s="159" t="s">
        <v>280</v>
      </c>
      <c r="N1037" s="159">
        <v>511</v>
      </c>
      <c r="O1037" s="185">
        <f t="shared" si="49"/>
        <v>13485.186267000001</v>
      </c>
      <c r="P1037" s="215">
        <f t="shared" si="50"/>
        <v>3321.4283885158229</v>
      </c>
      <c r="Q1037" s="215" cm="1">
        <f t="array" ref="Q1037">IF(P1037="-",0,P1037/(1+'General inputs'!$H$32)^IFERROR(INDEX('MP Calculations'!$C$40:$C$130,MATCH(F1037,'MP Calculations'!$D$40:$D$130,0),0),-1))</f>
        <v>6156.5963107268508</v>
      </c>
    </row>
    <row r="1038" spans="3:17">
      <c r="C1038" s="159"/>
      <c r="D1038" s="165" t="s">
        <v>282</v>
      </c>
      <c r="E1038" s="161">
        <v>39587</v>
      </c>
      <c r="F1038" s="172" t="str">
        <f t="shared" si="48"/>
        <v>2007-08</v>
      </c>
      <c r="G1038" s="68"/>
      <c r="H1038" s="167" t="s">
        <v>279</v>
      </c>
      <c r="I1038" s="173">
        <v>150735.53351548137</v>
      </c>
      <c r="J1038" s="168">
        <f>IFERROR(MIN('MP Calculations'!$E$30/I1038,1),"-")</f>
        <v>0.24630200300931615</v>
      </c>
      <c r="K1038" s="12"/>
      <c r="L1038" s="159">
        <v>0.69981099999999996</v>
      </c>
      <c r="M1038" s="159" t="s">
        <v>280</v>
      </c>
      <c r="N1038" s="159">
        <v>511</v>
      </c>
      <c r="O1038" s="185">
        <f t="shared" si="49"/>
        <v>357.60342099999997</v>
      </c>
      <c r="P1038" s="215">
        <f t="shared" si="50"/>
        <v>88.078438875283737</v>
      </c>
      <c r="Q1038" s="215" cm="1">
        <f t="array" ref="Q1038">IF(P1038="-",0,P1038/(1+'General inputs'!$H$32)^IFERROR(INDEX('MP Calculations'!$C$40:$C$130,MATCH(F1038,'MP Calculations'!$D$40:$D$130,0),0),-1))</f>
        <v>163.26210545712297</v>
      </c>
    </row>
    <row r="1039" spans="3:17">
      <c r="C1039" s="159"/>
      <c r="D1039" s="165" t="s">
        <v>282</v>
      </c>
      <c r="E1039" s="161">
        <v>39587</v>
      </c>
      <c r="F1039" s="172" t="str">
        <f t="shared" si="48"/>
        <v>2007-08</v>
      </c>
      <c r="G1039" s="68"/>
      <c r="H1039" s="167" t="s">
        <v>279</v>
      </c>
      <c r="I1039" s="173">
        <v>150735.53351548137</v>
      </c>
      <c r="J1039" s="168">
        <f>IFERROR(MIN('MP Calculations'!$E$30/I1039,1),"-")</f>
        <v>0.24630200300931615</v>
      </c>
      <c r="K1039" s="12"/>
      <c r="L1039" s="159">
        <v>43.299422999999997</v>
      </c>
      <c r="M1039" s="159" t="s">
        <v>280</v>
      </c>
      <c r="N1039" s="159">
        <v>511</v>
      </c>
      <c r="O1039" s="185">
        <f t="shared" si="49"/>
        <v>22126.005152999998</v>
      </c>
      <c r="P1039" s="215">
        <f t="shared" si="50"/>
        <v>5449.6793877783502</v>
      </c>
      <c r="Q1039" s="215" cm="1">
        <f t="array" ref="Q1039">IF(P1039="-",0,P1039/(1+'General inputs'!$H$32)^IFERROR(INDEX('MP Calculations'!$C$40:$C$130,MATCH(F1039,'MP Calculations'!$D$40:$D$130,0),0),-1))</f>
        <v>10101.520216256355</v>
      </c>
    </row>
    <row r="1040" spans="3:17">
      <c r="C1040" s="159"/>
      <c r="D1040" s="165" t="s">
        <v>282</v>
      </c>
      <c r="E1040" s="161">
        <v>39587</v>
      </c>
      <c r="F1040" s="172" t="str">
        <f t="shared" si="48"/>
        <v>2007-08</v>
      </c>
      <c r="G1040" s="68"/>
      <c r="H1040" s="167" t="s">
        <v>279</v>
      </c>
      <c r="I1040" s="173">
        <v>150735.53351548137</v>
      </c>
      <c r="J1040" s="168">
        <f>IFERROR(MIN('MP Calculations'!$E$30/I1040,1),"-")</f>
        <v>0.24630200300931615</v>
      </c>
      <c r="K1040" s="12"/>
      <c r="L1040" s="159">
        <v>15.699963</v>
      </c>
      <c r="M1040" s="159" t="s">
        <v>280</v>
      </c>
      <c r="N1040" s="159">
        <v>511</v>
      </c>
      <c r="O1040" s="185">
        <f t="shared" si="49"/>
        <v>8022.6810930000001</v>
      </c>
      <c r="P1040" s="215">
        <f t="shared" si="50"/>
        <v>1976.0024227108697</v>
      </c>
      <c r="Q1040" s="215" cm="1">
        <f t="array" ref="Q1040">IF(P1040="-",0,P1040/(1+'General inputs'!$H$32)^IFERROR(INDEX('MP Calculations'!$C$40:$C$130,MATCH(F1040,'MP Calculations'!$D$40:$D$130,0),0),-1))</f>
        <v>3662.7160976019654</v>
      </c>
    </row>
    <row r="1041" spans="3:17">
      <c r="C1041" s="159"/>
      <c r="D1041" s="165" t="s">
        <v>462</v>
      </c>
      <c r="E1041" s="161">
        <v>39630</v>
      </c>
      <c r="F1041" s="172" t="str">
        <f t="shared" si="48"/>
        <v>2008-09</v>
      </c>
      <c r="G1041" s="68"/>
      <c r="H1041" s="167" t="s">
        <v>279</v>
      </c>
      <c r="I1041" s="173">
        <v>150735.53351548137</v>
      </c>
      <c r="J1041" s="168">
        <f>IFERROR(MIN('MP Calculations'!$E$30/I1041,1),"-")</f>
        <v>0.24630200300931615</v>
      </c>
      <c r="K1041" s="12"/>
      <c r="L1041" s="159">
        <v>1</v>
      </c>
      <c r="M1041" s="159" t="s">
        <v>284</v>
      </c>
      <c r="N1041" s="159">
        <v>957.71</v>
      </c>
      <c r="O1041" s="185">
        <f t="shared" si="49"/>
        <v>957.71</v>
      </c>
      <c r="P1041" s="215">
        <f t="shared" si="50"/>
        <v>235.88589130205219</v>
      </c>
      <c r="Q1041" s="215" cm="1">
        <f t="array" ref="Q1041">IF(P1041="-",0,P1041/(1+'General inputs'!$H$32)^IFERROR(INDEX('MP Calculations'!$C$40:$C$130,MATCH(F1041,'MP Calculations'!$D$40:$D$130,0),0),-1))</f>
        <v>419.6140596798441</v>
      </c>
    </row>
    <row r="1042" spans="3:17">
      <c r="C1042" s="159"/>
      <c r="D1042" s="165" t="s">
        <v>464</v>
      </c>
      <c r="E1042" s="161">
        <v>39630</v>
      </c>
      <c r="F1042" s="172" t="str">
        <f t="shared" si="48"/>
        <v>2008-09</v>
      </c>
      <c r="G1042" s="68"/>
      <c r="H1042" s="167" t="s">
        <v>279</v>
      </c>
      <c r="I1042" s="173">
        <v>150735.53351548137</v>
      </c>
      <c r="J1042" s="168">
        <f>IFERROR(MIN('MP Calculations'!$E$30/I1042,1),"-")</f>
        <v>0.24630200300931615</v>
      </c>
      <c r="K1042" s="12"/>
      <c r="L1042" s="159">
        <v>1</v>
      </c>
      <c r="M1042" s="159" t="s">
        <v>284</v>
      </c>
      <c r="N1042" s="159">
        <v>5710.19</v>
      </c>
      <c r="O1042" s="185">
        <f t="shared" si="49"/>
        <v>5710.19</v>
      </c>
      <c r="P1042" s="215">
        <f t="shared" si="50"/>
        <v>1406.4312345637668</v>
      </c>
      <c r="Q1042" s="215" cm="1">
        <f t="array" ref="Q1042">IF(P1042="-",0,P1042/(1+'General inputs'!$H$32)^IFERROR(INDEX('MP Calculations'!$C$40:$C$130,MATCH(F1042,'MP Calculations'!$D$40:$D$130,0),0),-1))</f>
        <v>2501.8805352802501</v>
      </c>
    </row>
    <row r="1043" spans="3:17">
      <c r="C1043" s="159"/>
      <c r="D1043" s="165" t="s">
        <v>463</v>
      </c>
      <c r="E1043" s="161">
        <v>39630</v>
      </c>
      <c r="F1043" s="172" t="str">
        <f t="shared" si="48"/>
        <v>2008-09</v>
      </c>
      <c r="G1043" s="68"/>
      <c r="H1043" s="167" t="s">
        <v>279</v>
      </c>
      <c r="I1043" s="173">
        <v>150735.53351548137</v>
      </c>
      <c r="J1043" s="168">
        <f>IFERROR(MIN('MP Calculations'!$E$30/I1043,1),"-")</f>
        <v>0.24630200300931615</v>
      </c>
      <c r="K1043" s="12"/>
      <c r="L1043" s="159">
        <v>1</v>
      </c>
      <c r="M1043" s="159" t="s">
        <v>284</v>
      </c>
      <c r="N1043" s="159">
        <v>7717.59</v>
      </c>
      <c r="O1043" s="185">
        <f t="shared" si="49"/>
        <v>7717.59</v>
      </c>
      <c r="P1043" s="215">
        <f t="shared" si="50"/>
        <v>1900.8578754046682</v>
      </c>
      <c r="Q1043" s="215" cm="1">
        <f t="array" ref="Q1043">IF(P1043="-",0,P1043/(1+'General inputs'!$H$32)^IFERROR(INDEX('MP Calculations'!$C$40:$C$130,MATCH(F1043,'MP Calculations'!$D$40:$D$130,0),0),-1))</f>
        <v>3381.409059991613</v>
      </c>
    </row>
    <row r="1044" spans="3:17">
      <c r="C1044" s="159"/>
      <c r="D1044" s="165" t="s">
        <v>455</v>
      </c>
      <c r="E1044" s="161">
        <v>39630</v>
      </c>
      <c r="F1044" s="172" t="str">
        <f t="shared" si="48"/>
        <v>2008-09</v>
      </c>
      <c r="G1044" s="68"/>
      <c r="H1044" s="167" t="s">
        <v>279</v>
      </c>
      <c r="I1044" s="173">
        <v>150735.53351548137</v>
      </c>
      <c r="J1044" s="168">
        <f>IFERROR(MIN('MP Calculations'!$E$30/I1044,1),"-")</f>
        <v>0.24630200300931615</v>
      </c>
      <c r="K1044" s="12"/>
      <c r="L1044" s="159">
        <v>1</v>
      </c>
      <c r="M1044" s="159" t="s">
        <v>284</v>
      </c>
      <c r="N1044" s="159">
        <v>13455.53</v>
      </c>
      <c r="O1044" s="185">
        <f t="shared" si="49"/>
        <v>13455.53</v>
      </c>
      <c r="P1044" s="215">
        <f t="shared" si="50"/>
        <v>3314.1239905519437</v>
      </c>
      <c r="Q1044" s="215" cm="1">
        <f t="array" ref="Q1044">IF(P1044="-",0,P1044/(1+'General inputs'!$H$32)^IFERROR(INDEX('MP Calculations'!$C$40:$C$130,MATCH(F1044,'MP Calculations'!$D$40:$D$130,0),0),-1))</f>
        <v>5895.4480672060772</v>
      </c>
    </row>
    <row r="1045" spans="3:17">
      <c r="C1045" s="159"/>
      <c r="D1045" s="165" t="s">
        <v>456</v>
      </c>
      <c r="E1045" s="161">
        <v>39630</v>
      </c>
      <c r="F1045" s="172" t="str">
        <f t="shared" si="48"/>
        <v>2008-09</v>
      </c>
      <c r="G1045" s="68"/>
      <c r="H1045" s="167" t="s">
        <v>279</v>
      </c>
      <c r="I1045" s="173">
        <v>150735.53351548137</v>
      </c>
      <c r="J1045" s="168">
        <f>IFERROR(MIN('MP Calculations'!$E$30/I1045,1),"-")</f>
        <v>0.24630200300931615</v>
      </c>
      <c r="K1045" s="12"/>
      <c r="L1045" s="159">
        <v>1</v>
      </c>
      <c r="M1045" s="159" t="s">
        <v>284</v>
      </c>
      <c r="N1045" s="159">
        <v>658.37</v>
      </c>
      <c r="O1045" s="185">
        <f t="shared" si="49"/>
        <v>658.37</v>
      </c>
      <c r="P1045" s="215">
        <f t="shared" si="50"/>
        <v>162.15784972124348</v>
      </c>
      <c r="Q1045" s="215" cm="1">
        <f t="array" ref="Q1045">IF(P1045="-",0,P1045/(1+'General inputs'!$H$32)^IFERROR(INDEX('MP Calculations'!$C$40:$C$130,MATCH(F1045,'MP Calculations'!$D$40:$D$130,0),0),-1))</f>
        <v>288.46029431813275</v>
      </c>
    </row>
    <row r="1046" spans="3:17">
      <c r="C1046" s="159"/>
      <c r="D1046" s="165" t="s">
        <v>460</v>
      </c>
      <c r="E1046" s="161">
        <v>39630</v>
      </c>
      <c r="F1046" s="172" t="str">
        <f t="shared" ref="F1046:F1109" si="51">IF(E1046="","-",IF(OR(E1046&lt;$E$15,E1046&gt;$E$16),"ERROR - date outside of range",IF(MONTH(E1046)&gt;=7,YEAR(E1046)&amp;"-"&amp;IF(YEAR(E1046)=1999,"00",IF(AND(YEAR(E1046)&gt;=2000,YEAR(E1046)&lt;2009),"0","")&amp;RIGHT(YEAR(E1046),2)+1),RIGHT(YEAR(E1046),4)-1&amp;"-"&amp;RIGHT(YEAR(E1046),2))))</f>
        <v>2008-09</v>
      </c>
      <c r="G1046" s="68"/>
      <c r="H1046" s="167" t="s">
        <v>279</v>
      </c>
      <c r="I1046" s="173">
        <v>150735.53351548137</v>
      </c>
      <c r="J1046" s="168">
        <f>IFERROR(MIN('MP Calculations'!$E$30/I1046,1),"-")</f>
        <v>0.24630200300931615</v>
      </c>
      <c r="K1046" s="12"/>
      <c r="L1046" s="159">
        <v>1</v>
      </c>
      <c r="M1046" s="159" t="s">
        <v>284</v>
      </c>
      <c r="N1046" s="159">
        <v>449.51</v>
      </c>
      <c r="O1046" s="185">
        <f t="shared" ref="O1046:O1109" si="52">IF(N1046="","-",L1046*N1046)</f>
        <v>449.51</v>
      </c>
      <c r="P1046" s="215">
        <f t="shared" ref="P1046:P1109" si="53">IF(O1046="-","-",IF(OR(E1046&lt;$E$15,E1046&gt;$E$16),0,O1046*J1046))</f>
        <v>110.7152133727177</v>
      </c>
      <c r="Q1046" s="215" cm="1">
        <f t="array" ref="Q1046">IF(P1046="-",0,P1046/(1+'General inputs'!$H$32)^IFERROR(INDEX('MP Calculations'!$C$40:$C$130,MATCH(F1046,'MP Calculations'!$D$40:$D$130,0),0),-1))</f>
        <v>196.94971960894915</v>
      </c>
    </row>
    <row r="1047" spans="3:17">
      <c r="C1047" s="159"/>
      <c r="D1047" s="165" t="s">
        <v>461</v>
      </c>
      <c r="E1047" s="161">
        <v>39630</v>
      </c>
      <c r="F1047" s="172" t="str">
        <f t="shared" si="51"/>
        <v>2008-09</v>
      </c>
      <c r="G1047" s="68"/>
      <c r="H1047" s="167" t="s">
        <v>279</v>
      </c>
      <c r="I1047" s="173">
        <v>150735.53351548137</v>
      </c>
      <c r="J1047" s="168">
        <f>IFERROR(MIN('MP Calculations'!$E$30/I1047,1),"-")</f>
        <v>0.24630200300931615</v>
      </c>
      <c r="K1047" s="12"/>
      <c r="L1047" s="159">
        <v>1</v>
      </c>
      <c r="M1047" s="159" t="s">
        <v>284</v>
      </c>
      <c r="N1047" s="159">
        <v>3765.94</v>
      </c>
      <c r="O1047" s="185">
        <f t="shared" si="52"/>
        <v>3765.94</v>
      </c>
      <c r="P1047" s="215">
        <f t="shared" si="53"/>
        <v>927.55856521290411</v>
      </c>
      <c r="Q1047" s="215" cm="1">
        <f t="array" ref="Q1047">IF(P1047="-",0,P1047/(1+'General inputs'!$H$32)^IFERROR(INDEX('MP Calculations'!$C$40:$C$130,MATCH(F1047,'MP Calculations'!$D$40:$D$130,0),0),-1))</f>
        <v>1650.0207494029632</v>
      </c>
    </row>
    <row r="1048" spans="3:17">
      <c r="C1048" s="159"/>
      <c r="D1048" s="165" t="s">
        <v>459</v>
      </c>
      <c r="E1048" s="161">
        <v>39630</v>
      </c>
      <c r="F1048" s="172" t="str">
        <f t="shared" si="51"/>
        <v>2008-09</v>
      </c>
      <c r="G1048" s="68"/>
      <c r="H1048" s="167" t="s">
        <v>279</v>
      </c>
      <c r="I1048" s="173">
        <v>150735.53351548137</v>
      </c>
      <c r="J1048" s="168">
        <f>IFERROR(MIN('MP Calculations'!$E$30/I1048,1),"-")</f>
        <v>0.24630200300931615</v>
      </c>
      <c r="K1048" s="12"/>
      <c r="L1048" s="159">
        <v>1</v>
      </c>
      <c r="M1048" s="159" t="s">
        <v>284</v>
      </c>
      <c r="N1048" s="159">
        <v>7204.76</v>
      </c>
      <c r="O1048" s="185">
        <f t="shared" si="52"/>
        <v>7204.76</v>
      </c>
      <c r="P1048" s="215">
        <f t="shared" si="53"/>
        <v>1774.5468192014007</v>
      </c>
      <c r="Q1048" s="215" cm="1">
        <f t="array" ref="Q1048">IF(P1048="-",0,P1048/(1+'General inputs'!$H$32)^IFERROR(INDEX('MP Calculations'!$C$40:$C$130,MATCH(F1048,'MP Calculations'!$D$40:$D$130,0),0),-1))</f>
        <v>3156.7161172160186</v>
      </c>
    </row>
    <row r="1049" spans="3:17">
      <c r="C1049" s="159"/>
      <c r="D1049" s="165" t="s">
        <v>459</v>
      </c>
      <c r="E1049" s="161">
        <v>39630</v>
      </c>
      <c r="F1049" s="172" t="str">
        <f t="shared" si="51"/>
        <v>2008-09</v>
      </c>
      <c r="G1049" s="68"/>
      <c r="H1049" s="167" t="s">
        <v>279</v>
      </c>
      <c r="I1049" s="173">
        <v>150735.53351548137</v>
      </c>
      <c r="J1049" s="168">
        <f>IFERROR(MIN('MP Calculations'!$E$30/I1049,1),"-")</f>
        <v>0.24630200300931615</v>
      </c>
      <c r="K1049" s="12"/>
      <c r="L1049" s="159">
        <v>1</v>
      </c>
      <c r="M1049" s="159" t="s">
        <v>284</v>
      </c>
      <c r="N1049" s="159">
        <v>2546.9299999999998</v>
      </c>
      <c r="O1049" s="185">
        <f t="shared" si="52"/>
        <v>2546.9299999999998</v>
      </c>
      <c r="P1049" s="215">
        <f t="shared" si="53"/>
        <v>627.3139605245176</v>
      </c>
      <c r="Q1049" s="215" cm="1">
        <f t="array" ref="Q1049">IF(P1049="-",0,P1049/(1+'General inputs'!$H$32)^IFERROR(INDEX('MP Calculations'!$C$40:$C$130,MATCH(F1049,'MP Calculations'!$D$40:$D$130,0),0),-1))</f>
        <v>1115.9198891317676</v>
      </c>
    </row>
    <row r="1050" spans="3:17">
      <c r="C1050" s="159"/>
      <c r="D1050" s="165" t="s">
        <v>457</v>
      </c>
      <c r="E1050" s="161">
        <v>39630</v>
      </c>
      <c r="F1050" s="172" t="str">
        <f t="shared" si="51"/>
        <v>2008-09</v>
      </c>
      <c r="G1050" s="68"/>
      <c r="H1050" s="167" t="s">
        <v>279</v>
      </c>
      <c r="I1050" s="173">
        <v>150735.53351548137</v>
      </c>
      <c r="J1050" s="168">
        <f>IFERROR(MIN('MP Calculations'!$E$30/I1050,1),"-")</f>
        <v>0.24630200300931615</v>
      </c>
      <c r="K1050" s="12"/>
      <c r="L1050" s="159">
        <v>1</v>
      </c>
      <c r="M1050" s="159" t="s">
        <v>284</v>
      </c>
      <c r="N1050" s="159">
        <v>52598.57</v>
      </c>
      <c r="O1050" s="185">
        <f t="shared" si="52"/>
        <v>52598.57</v>
      </c>
      <c r="P1050" s="215">
        <f t="shared" si="53"/>
        <v>12955.133146425725</v>
      </c>
      <c r="Q1050" s="215" cm="1">
        <f t="array" ref="Q1050">IF(P1050="-",0,P1050/(1+'General inputs'!$H$32)^IFERROR(INDEX('MP Calculations'!$C$40:$C$130,MATCH(F1050,'MP Calculations'!$D$40:$D$130,0),0),-1))</f>
        <v>23045.702238730362</v>
      </c>
    </row>
    <row r="1051" spans="3:17">
      <c r="C1051" s="159"/>
      <c r="D1051" s="165" t="s">
        <v>458</v>
      </c>
      <c r="E1051" s="161">
        <v>39630</v>
      </c>
      <c r="F1051" s="172" t="str">
        <f t="shared" si="51"/>
        <v>2008-09</v>
      </c>
      <c r="G1051" s="68"/>
      <c r="H1051" s="167" t="s">
        <v>279</v>
      </c>
      <c r="I1051" s="173">
        <v>150735.53351548137</v>
      </c>
      <c r="J1051" s="168">
        <f>IFERROR(MIN('MP Calculations'!$E$30/I1051,1),"-")</f>
        <v>0.24630200300931615</v>
      </c>
      <c r="K1051" s="12"/>
      <c r="L1051" s="159">
        <v>1</v>
      </c>
      <c r="M1051" s="159" t="s">
        <v>284</v>
      </c>
      <c r="N1051" s="159">
        <v>3044.02</v>
      </c>
      <c r="O1051" s="185">
        <f t="shared" si="52"/>
        <v>3044.02</v>
      </c>
      <c r="P1051" s="215">
        <f t="shared" si="53"/>
        <v>749.74822320041858</v>
      </c>
      <c r="Q1051" s="215" cm="1">
        <f t="array" ref="Q1051">IF(P1051="-",0,P1051/(1+'General inputs'!$H$32)^IFERROR(INDEX('MP Calculations'!$C$40:$C$130,MATCH(F1051,'MP Calculations'!$D$40:$D$130,0),0),-1))</f>
        <v>1333.7164589976496</v>
      </c>
    </row>
    <row r="1052" spans="3:17">
      <c r="C1052" s="159"/>
      <c r="D1052" s="165" t="s">
        <v>278</v>
      </c>
      <c r="E1052" s="161">
        <v>39681</v>
      </c>
      <c r="F1052" s="172" t="str">
        <f t="shared" si="51"/>
        <v>2008-09</v>
      </c>
      <c r="G1052" s="68"/>
      <c r="H1052" s="167" t="s">
        <v>279</v>
      </c>
      <c r="I1052" s="173">
        <v>150735.53351548137</v>
      </c>
      <c r="J1052" s="168">
        <f>IFERROR(MIN('MP Calculations'!$E$30/I1052,1),"-")</f>
        <v>0.24630200300931615</v>
      </c>
      <c r="K1052" s="12"/>
      <c r="L1052" s="159">
        <v>12.199833999999999</v>
      </c>
      <c r="M1052" s="159" t="s">
        <v>280</v>
      </c>
      <c r="N1052" s="159">
        <v>350</v>
      </c>
      <c r="O1052" s="185">
        <f t="shared" si="52"/>
        <v>4269.9418999999998</v>
      </c>
      <c r="P1052" s="215">
        <f t="shared" si="53"/>
        <v>1051.695242703405</v>
      </c>
      <c r="Q1052" s="215" cm="1">
        <f t="array" ref="Q1052">IF(P1052="-",0,P1052/(1+'General inputs'!$H$32)^IFERROR(INDEX('MP Calculations'!$C$40:$C$130,MATCH(F1052,'MP Calculations'!$D$40:$D$130,0),0),-1))</f>
        <v>1870.8457207881995</v>
      </c>
    </row>
    <row r="1053" spans="3:17">
      <c r="C1053" s="159"/>
      <c r="D1053" s="165" t="s">
        <v>278</v>
      </c>
      <c r="E1053" s="161">
        <v>39681</v>
      </c>
      <c r="F1053" s="172" t="str">
        <f t="shared" si="51"/>
        <v>2008-09</v>
      </c>
      <c r="G1053" s="68"/>
      <c r="H1053" s="167" t="s">
        <v>279</v>
      </c>
      <c r="I1053" s="173">
        <v>150735.53351548137</v>
      </c>
      <c r="J1053" s="168">
        <f>IFERROR(MIN('MP Calculations'!$E$30/I1053,1),"-")</f>
        <v>0.24630200300931615</v>
      </c>
      <c r="K1053" s="12"/>
      <c r="L1053" s="159">
        <v>17.273357000000001</v>
      </c>
      <c r="M1053" s="159" t="s">
        <v>280</v>
      </c>
      <c r="N1053" s="159">
        <v>350</v>
      </c>
      <c r="O1053" s="185">
        <f t="shared" si="52"/>
        <v>6045.6749500000005</v>
      </c>
      <c r="P1053" s="215">
        <f t="shared" si="53"/>
        <v>1489.0618497282474</v>
      </c>
      <c r="Q1053" s="215" cm="1">
        <f t="array" ref="Q1053">IF(P1053="-",0,P1053/(1+'General inputs'!$H$32)^IFERROR(INDEX('MP Calculations'!$C$40:$C$130,MATCH(F1053,'MP Calculations'!$D$40:$D$130,0),0),-1))</f>
        <v>2648.8709622685765</v>
      </c>
    </row>
    <row r="1054" spans="3:17">
      <c r="C1054" s="159"/>
      <c r="D1054" s="165" t="s">
        <v>278</v>
      </c>
      <c r="E1054" s="161">
        <v>39681</v>
      </c>
      <c r="F1054" s="172" t="str">
        <f t="shared" si="51"/>
        <v>2008-09</v>
      </c>
      <c r="G1054" s="68"/>
      <c r="H1054" s="167" t="s">
        <v>279</v>
      </c>
      <c r="I1054" s="173">
        <v>150735.53351548137</v>
      </c>
      <c r="J1054" s="168">
        <f>IFERROR(MIN('MP Calculations'!$E$30/I1054,1),"-")</f>
        <v>0.24630200300931615</v>
      </c>
      <c r="K1054" s="12"/>
      <c r="L1054" s="159">
        <v>8.5932779999999998</v>
      </c>
      <c r="M1054" s="159" t="s">
        <v>280</v>
      </c>
      <c r="N1054" s="159">
        <v>350</v>
      </c>
      <c r="O1054" s="185">
        <f t="shared" si="52"/>
        <v>3007.6473000000001</v>
      </c>
      <c r="P1054" s="215">
        <f t="shared" si="53"/>
        <v>740.78955433556166</v>
      </c>
      <c r="Q1054" s="215" cm="1">
        <f t="array" ref="Q1054">IF(P1054="-",0,P1054/(1+'General inputs'!$H$32)^IFERROR(INDEX('MP Calculations'!$C$40:$C$130,MATCH(F1054,'MP Calculations'!$D$40:$D$130,0),0),-1))</f>
        <v>1317.780010272548</v>
      </c>
    </row>
    <row r="1055" spans="3:17">
      <c r="C1055" s="159"/>
      <c r="D1055" s="165" t="s">
        <v>278</v>
      </c>
      <c r="E1055" s="161">
        <v>39681</v>
      </c>
      <c r="F1055" s="172" t="str">
        <f t="shared" si="51"/>
        <v>2008-09</v>
      </c>
      <c r="G1055" s="68"/>
      <c r="H1055" s="167" t="s">
        <v>279</v>
      </c>
      <c r="I1055" s="173">
        <v>150735.53351548137</v>
      </c>
      <c r="J1055" s="168">
        <f>IFERROR(MIN('MP Calculations'!$E$30/I1055,1),"-")</f>
        <v>0.24630200300931615</v>
      </c>
      <c r="K1055" s="12"/>
      <c r="L1055" s="159">
        <v>12.370445</v>
      </c>
      <c r="M1055" s="159" t="s">
        <v>280</v>
      </c>
      <c r="N1055" s="159">
        <v>350</v>
      </c>
      <c r="O1055" s="185">
        <f t="shared" si="52"/>
        <v>4329.6557499999999</v>
      </c>
      <c r="P1055" s="215">
        <f t="shared" si="53"/>
        <v>1066.402883565803</v>
      </c>
      <c r="Q1055" s="215" cm="1">
        <f t="array" ref="Q1055">IF(P1055="-",0,P1055/(1+'General inputs'!$H$32)^IFERROR(INDEX('MP Calculations'!$C$40:$C$130,MATCH(F1055,'MP Calculations'!$D$40:$D$130,0),0),-1))</f>
        <v>1897.0089340966263</v>
      </c>
    </row>
    <row r="1056" spans="3:17">
      <c r="C1056" s="159"/>
      <c r="D1056" s="165" t="s">
        <v>278</v>
      </c>
      <c r="E1056" s="161">
        <v>39681</v>
      </c>
      <c r="F1056" s="172" t="str">
        <f t="shared" si="51"/>
        <v>2008-09</v>
      </c>
      <c r="G1056" s="68"/>
      <c r="H1056" s="167" t="s">
        <v>279</v>
      </c>
      <c r="I1056" s="173">
        <v>150735.53351548137</v>
      </c>
      <c r="J1056" s="168">
        <f>IFERROR(MIN('MP Calculations'!$E$30/I1056,1),"-")</f>
        <v>0.24630200300931615</v>
      </c>
      <c r="K1056" s="12"/>
      <c r="L1056" s="159">
        <v>8.1131539999999998</v>
      </c>
      <c r="M1056" s="159" t="s">
        <v>280</v>
      </c>
      <c r="N1056" s="159">
        <v>350</v>
      </c>
      <c r="O1056" s="185">
        <f t="shared" si="52"/>
        <v>2839.6039000000001</v>
      </c>
      <c r="P1056" s="215">
        <f t="shared" si="53"/>
        <v>699.40012832306593</v>
      </c>
      <c r="Q1056" s="215" cm="1">
        <f t="array" ref="Q1056">IF(P1056="-",0,P1056/(1+'General inputs'!$H$32)^IFERROR(INDEX('MP Calculations'!$C$40:$C$130,MATCH(F1056,'MP Calculations'!$D$40:$D$130,0),0),-1))</f>
        <v>1244.152948556158</v>
      </c>
    </row>
    <row r="1057" spans="3:17">
      <c r="C1057" s="159"/>
      <c r="D1057" s="165" t="s">
        <v>278</v>
      </c>
      <c r="E1057" s="161">
        <v>39681</v>
      </c>
      <c r="F1057" s="172" t="str">
        <f t="shared" si="51"/>
        <v>2008-09</v>
      </c>
      <c r="G1057" s="68"/>
      <c r="H1057" s="167" t="s">
        <v>279</v>
      </c>
      <c r="I1057" s="173">
        <v>150735.53351548137</v>
      </c>
      <c r="J1057" s="168">
        <f>IFERROR(MIN('MP Calculations'!$E$30/I1057,1),"-")</f>
        <v>0.24630200300931615</v>
      </c>
      <c r="K1057" s="12"/>
      <c r="L1057" s="159">
        <v>58.487285999999997</v>
      </c>
      <c r="M1057" s="159" t="s">
        <v>280</v>
      </c>
      <c r="N1057" s="159">
        <v>350</v>
      </c>
      <c r="O1057" s="185">
        <f t="shared" si="52"/>
        <v>20470.5501</v>
      </c>
      <c r="P1057" s="215">
        <f t="shared" si="53"/>
        <v>5041.9374923325568</v>
      </c>
      <c r="Q1057" s="215" cm="1">
        <f t="array" ref="Q1057">IF(P1057="-",0,P1057/(1+'General inputs'!$H$32)^IFERROR(INDEX('MP Calculations'!$C$40:$C$130,MATCH(F1057,'MP Calculations'!$D$40:$D$130,0),0),-1))</f>
        <v>8969.0309502256805</v>
      </c>
    </row>
    <row r="1058" spans="3:17">
      <c r="C1058" s="159"/>
      <c r="D1058" s="165" t="s">
        <v>278</v>
      </c>
      <c r="E1058" s="161">
        <v>39681</v>
      </c>
      <c r="F1058" s="172" t="str">
        <f t="shared" si="51"/>
        <v>2008-09</v>
      </c>
      <c r="G1058" s="68"/>
      <c r="H1058" s="167" t="s">
        <v>279</v>
      </c>
      <c r="I1058" s="173">
        <v>150735.53351548137</v>
      </c>
      <c r="J1058" s="168">
        <f>IFERROR(MIN('MP Calculations'!$E$30/I1058,1),"-")</f>
        <v>0.24630200300931615</v>
      </c>
      <c r="K1058" s="12"/>
      <c r="L1058" s="159">
        <v>9.2373030000000007</v>
      </c>
      <c r="M1058" s="159" t="s">
        <v>280</v>
      </c>
      <c r="N1058" s="159">
        <v>350</v>
      </c>
      <c r="O1058" s="185">
        <f t="shared" si="52"/>
        <v>3233.0560500000001</v>
      </c>
      <c r="P1058" s="215">
        <f t="shared" si="53"/>
        <v>796.30818095638779</v>
      </c>
      <c r="Q1058" s="215" cm="1">
        <f t="array" ref="Q1058">IF(P1058="-",0,P1058/(1+'General inputs'!$H$32)^IFERROR(INDEX('MP Calculations'!$C$40:$C$130,MATCH(F1058,'MP Calculations'!$D$40:$D$130,0),0),-1))</f>
        <v>1416.5413061500672</v>
      </c>
    </row>
    <row r="1059" spans="3:17">
      <c r="C1059" s="159"/>
      <c r="D1059" s="165" t="s">
        <v>278</v>
      </c>
      <c r="E1059" s="161">
        <v>39681</v>
      </c>
      <c r="F1059" s="172" t="str">
        <f t="shared" si="51"/>
        <v>2008-09</v>
      </c>
      <c r="G1059" s="68"/>
      <c r="H1059" s="167" t="s">
        <v>279</v>
      </c>
      <c r="I1059" s="173">
        <v>150735.53351548137</v>
      </c>
      <c r="J1059" s="168">
        <f>IFERROR(MIN('MP Calculations'!$E$30/I1059,1),"-")</f>
        <v>0.24630200300931615</v>
      </c>
      <c r="K1059" s="12"/>
      <c r="L1059" s="159">
        <v>16.608152</v>
      </c>
      <c r="M1059" s="159" t="s">
        <v>280</v>
      </c>
      <c r="N1059" s="159">
        <v>350</v>
      </c>
      <c r="O1059" s="185">
        <f t="shared" si="52"/>
        <v>5812.8532000000005</v>
      </c>
      <c r="P1059" s="215">
        <f t="shared" si="53"/>
        <v>1431.7173863591131</v>
      </c>
      <c r="Q1059" s="215" cm="1">
        <f t="array" ref="Q1059">IF(P1059="-",0,P1059/(1+'General inputs'!$H$32)^IFERROR(INDEX('MP Calculations'!$C$40:$C$130,MATCH(F1059,'MP Calculations'!$D$40:$D$130,0),0),-1))</f>
        <v>2546.861711347874</v>
      </c>
    </row>
    <row r="1060" spans="3:17">
      <c r="C1060" s="159"/>
      <c r="D1060" s="165" t="s">
        <v>278</v>
      </c>
      <c r="E1060" s="161">
        <v>39681</v>
      </c>
      <c r="F1060" s="172" t="str">
        <f t="shared" si="51"/>
        <v>2008-09</v>
      </c>
      <c r="G1060" s="68"/>
      <c r="H1060" s="167" t="s">
        <v>279</v>
      </c>
      <c r="I1060" s="173">
        <v>150735.53351548137</v>
      </c>
      <c r="J1060" s="168">
        <f>IFERROR(MIN('MP Calculations'!$E$30/I1060,1),"-")</f>
        <v>0.24630200300931615</v>
      </c>
      <c r="K1060" s="12"/>
      <c r="L1060" s="159">
        <v>18.804338000000001</v>
      </c>
      <c r="M1060" s="159" t="s">
        <v>280</v>
      </c>
      <c r="N1060" s="159">
        <v>350</v>
      </c>
      <c r="O1060" s="185">
        <f t="shared" si="52"/>
        <v>6581.5183000000006</v>
      </c>
      <c r="P1060" s="215">
        <f t="shared" si="53"/>
        <v>1621.0411401324695</v>
      </c>
      <c r="Q1060" s="215" cm="1">
        <f t="array" ref="Q1060">IF(P1060="-",0,P1060/(1+'General inputs'!$H$32)^IFERROR(INDEX('MP Calculations'!$C$40:$C$130,MATCH(F1060,'MP Calculations'!$D$40:$D$130,0),0),-1))</f>
        <v>2883.6470463085757</v>
      </c>
    </row>
    <row r="1061" spans="3:17">
      <c r="C1061" s="159"/>
      <c r="D1061" s="165" t="s">
        <v>278</v>
      </c>
      <c r="E1061" s="161">
        <v>39681</v>
      </c>
      <c r="F1061" s="172" t="str">
        <f t="shared" si="51"/>
        <v>2008-09</v>
      </c>
      <c r="G1061" s="68"/>
      <c r="H1061" s="167" t="s">
        <v>279</v>
      </c>
      <c r="I1061" s="173">
        <v>150735.53351548137</v>
      </c>
      <c r="J1061" s="168">
        <f>IFERROR(MIN('MP Calculations'!$E$30/I1061,1),"-")</f>
        <v>0.24630200300931615</v>
      </c>
      <c r="K1061" s="12"/>
      <c r="L1061" s="159">
        <v>7.6222799999999999</v>
      </c>
      <c r="M1061" s="159" t="s">
        <v>280</v>
      </c>
      <c r="N1061" s="159">
        <v>350</v>
      </c>
      <c r="O1061" s="185">
        <f t="shared" si="52"/>
        <v>2667.7979999999998</v>
      </c>
      <c r="P1061" s="215">
        <f t="shared" si="53"/>
        <v>657.08399102424755</v>
      </c>
      <c r="Q1061" s="215" cm="1">
        <f t="array" ref="Q1061">IF(P1061="-",0,P1061/(1+'General inputs'!$H$32)^IFERROR(INDEX('MP Calculations'!$C$40:$C$130,MATCH(F1061,'MP Calculations'!$D$40:$D$130,0),0),-1))</f>
        <v>1168.8773733027415</v>
      </c>
    </row>
    <row r="1062" spans="3:17">
      <c r="C1062" s="159"/>
      <c r="D1062" s="165" t="s">
        <v>465</v>
      </c>
      <c r="E1062" s="161">
        <v>39692</v>
      </c>
      <c r="F1062" s="172" t="str">
        <f t="shared" si="51"/>
        <v>2008-09</v>
      </c>
      <c r="G1062" s="68"/>
      <c r="H1062" s="167" t="s">
        <v>279</v>
      </c>
      <c r="I1062" s="173">
        <v>150735.53351548137</v>
      </c>
      <c r="J1062" s="168">
        <f>IFERROR(MIN('MP Calculations'!$E$30/I1062,1),"-")</f>
        <v>0.24630200300931615</v>
      </c>
      <c r="K1062" s="12"/>
      <c r="L1062" s="159">
        <v>1</v>
      </c>
      <c r="M1062" s="159" t="s">
        <v>284</v>
      </c>
      <c r="N1062" s="159">
        <v>749.04</v>
      </c>
      <c r="O1062" s="185">
        <f t="shared" si="52"/>
        <v>749.04</v>
      </c>
      <c r="P1062" s="215">
        <f t="shared" si="53"/>
        <v>184.49005233409815</v>
      </c>
      <c r="Q1062" s="215" cm="1">
        <f t="array" ref="Q1062">IF(P1062="-",0,P1062/(1+'General inputs'!$H$32)^IFERROR(INDEX('MP Calculations'!$C$40:$C$130,MATCH(F1062,'MP Calculations'!$D$40:$D$130,0),0),-1))</f>
        <v>328.18673216588564</v>
      </c>
    </row>
    <row r="1063" spans="3:17">
      <c r="C1063" s="159"/>
      <c r="D1063" s="165" t="s">
        <v>278</v>
      </c>
      <c r="E1063" s="161">
        <v>39694</v>
      </c>
      <c r="F1063" s="172" t="str">
        <f t="shared" si="51"/>
        <v>2008-09</v>
      </c>
      <c r="G1063" s="68"/>
      <c r="H1063" s="167" t="s">
        <v>279</v>
      </c>
      <c r="I1063" s="173">
        <v>150735.53351548137</v>
      </c>
      <c r="J1063" s="168">
        <f>IFERROR(MIN('MP Calculations'!$E$30/I1063,1),"-")</f>
        <v>0.24630200300931615</v>
      </c>
      <c r="K1063" s="12"/>
      <c r="L1063" s="159">
        <v>0.90033099999999999</v>
      </c>
      <c r="M1063" s="159" t="s">
        <v>280</v>
      </c>
      <c r="N1063" s="159">
        <v>350</v>
      </c>
      <c r="O1063" s="185">
        <f t="shared" si="52"/>
        <v>315.11585000000002</v>
      </c>
      <c r="P1063" s="215">
        <f t="shared" si="53"/>
        <v>77.613665034983228</v>
      </c>
      <c r="Q1063" s="215" cm="1">
        <f t="array" ref="Q1063">IF(P1063="-",0,P1063/(1+'General inputs'!$H$32)^IFERROR(INDEX('MP Calculations'!$C$40:$C$130,MATCH(F1063,'MP Calculations'!$D$40:$D$130,0),0),-1))</f>
        <v>138.06584570273341</v>
      </c>
    </row>
    <row r="1064" spans="3:17">
      <c r="C1064" s="159"/>
      <c r="D1064" s="165" t="s">
        <v>278</v>
      </c>
      <c r="E1064" s="161">
        <v>39694</v>
      </c>
      <c r="F1064" s="172" t="str">
        <f t="shared" si="51"/>
        <v>2008-09</v>
      </c>
      <c r="G1064" s="68"/>
      <c r="H1064" s="167" t="s">
        <v>279</v>
      </c>
      <c r="I1064" s="173">
        <v>150735.53351548137</v>
      </c>
      <c r="J1064" s="168">
        <f>IFERROR(MIN('MP Calculations'!$E$30/I1064,1),"-")</f>
        <v>0.24630200300931615</v>
      </c>
      <c r="K1064" s="12"/>
      <c r="L1064" s="159">
        <v>0.8014</v>
      </c>
      <c r="M1064" s="159" t="s">
        <v>280</v>
      </c>
      <c r="N1064" s="159">
        <v>350</v>
      </c>
      <c r="O1064" s="185">
        <f t="shared" si="52"/>
        <v>280.49</v>
      </c>
      <c r="P1064" s="215">
        <f t="shared" si="53"/>
        <v>69.085248824083095</v>
      </c>
      <c r="Q1064" s="215" cm="1">
        <f t="array" ref="Q1064">IF(P1064="-",0,P1064/(1+'General inputs'!$H$32)^IFERROR(INDEX('MP Calculations'!$C$40:$C$130,MATCH(F1064,'MP Calculations'!$D$40:$D$130,0),0),-1))</f>
        <v>122.89476730910137</v>
      </c>
    </row>
    <row r="1065" spans="3:17">
      <c r="C1065" s="159"/>
      <c r="D1065" s="165" t="s">
        <v>278</v>
      </c>
      <c r="E1065" s="161">
        <v>39694</v>
      </c>
      <c r="F1065" s="172" t="str">
        <f t="shared" si="51"/>
        <v>2008-09</v>
      </c>
      <c r="G1065" s="68"/>
      <c r="H1065" s="167" t="s">
        <v>279</v>
      </c>
      <c r="I1065" s="173">
        <v>150735.53351548137</v>
      </c>
      <c r="J1065" s="168">
        <f>IFERROR(MIN('MP Calculations'!$E$30/I1065,1),"-")</f>
        <v>0.24630200300931615</v>
      </c>
      <c r="K1065" s="12"/>
      <c r="L1065" s="159">
        <v>6.7005699999999999</v>
      </c>
      <c r="M1065" s="159" t="s">
        <v>280</v>
      </c>
      <c r="N1065" s="159">
        <v>350</v>
      </c>
      <c r="O1065" s="185">
        <f t="shared" si="52"/>
        <v>2345.1995000000002</v>
      </c>
      <c r="P1065" s="215">
        <f t="shared" si="53"/>
        <v>577.62733430644676</v>
      </c>
      <c r="Q1065" s="215" cm="1">
        <f t="array" ref="Q1065">IF(P1065="-",0,P1065/(1+'General inputs'!$H$32)^IFERROR(INDEX('MP Calculations'!$C$40:$C$130,MATCH(F1065,'MP Calculations'!$D$40:$D$130,0),0),-1))</f>
        <v>1027.5330558876283</v>
      </c>
    </row>
    <row r="1066" spans="3:17">
      <c r="C1066" s="159"/>
      <c r="D1066" s="165" t="s">
        <v>281</v>
      </c>
      <c r="E1066" s="161">
        <v>39694</v>
      </c>
      <c r="F1066" s="172" t="str">
        <f t="shared" si="51"/>
        <v>2008-09</v>
      </c>
      <c r="G1066" s="68"/>
      <c r="H1066" s="167" t="s">
        <v>279</v>
      </c>
      <c r="I1066" s="173">
        <v>150735.53351548137</v>
      </c>
      <c r="J1066" s="168">
        <f>IFERROR(MIN('MP Calculations'!$E$30/I1066,1),"-")</f>
        <v>0.24630200300931615</v>
      </c>
      <c r="K1066" s="12"/>
      <c r="L1066" s="159">
        <v>2.9998100000000001</v>
      </c>
      <c r="M1066" s="159" t="s">
        <v>280</v>
      </c>
      <c r="N1066" s="159">
        <v>940</v>
      </c>
      <c r="O1066" s="185">
        <f t="shared" si="52"/>
        <v>2819.8214000000003</v>
      </c>
      <c r="P1066" s="215">
        <f t="shared" si="53"/>
        <v>694.52765894853417</v>
      </c>
      <c r="Q1066" s="215" cm="1">
        <f t="array" ref="Q1066">IF(P1066="-",0,P1066/(1+'General inputs'!$H$32)^IFERROR(INDEX('MP Calculations'!$C$40:$C$130,MATCH(F1066,'MP Calculations'!$D$40:$D$130,0),0),-1))</f>
        <v>1235.4853820322453</v>
      </c>
    </row>
    <row r="1067" spans="3:17">
      <c r="C1067" s="159"/>
      <c r="D1067" s="165" t="s">
        <v>278</v>
      </c>
      <c r="E1067" s="161">
        <v>39694</v>
      </c>
      <c r="F1067" s="172" t="str">
        <f t="shared" si="51"/>
        <v>2008-09</v>
      </c>
      <c r="G1067" s="68"/>
      <c r="H1067" s="167" t="s">
        <v>279</v>
      </c>
      <c r="I1067" s="173">
        <v>150735.53351548137</v>
      </c>
      <c r="J1067" s="168">
        <f>IFERROR(MIN('MP Calculations'!$E$30/I1067,1),"-")</f>
        <v>0.24630200300931615</v>
      </c>
      <c r="K1067" s="12"/>
      <c r="L1067" s="159">
        <v>0.39910200000000001</v>
      </c>
      <c r="M1067" s="159" t="s">
        <v>280</v>
      </c>
      <c r="N1067" s="159">
        <v>350</v>
      </c>
      <c r="O1067" s="185">
        <f t="shared" si="52"/>
        <v>139.6857</v>
      </c>
      <c r="P1067" s="215">
        <f t="shared" si="53"/>
        <v>34.404867701758434</v>
      </c>
      <c r="Q1067" s="215" cm="1">
        <f t="array" ref="Q1067">IF(P1067="-",0,P1067/(1+'General inputs'!$H$32)^IFERROR(INDEX('MP Calculations'!$C$40:$C$130,MATCH(F1067,'MP Calculations'!$D$40:$D$130,0),0),-1))</f>
        <v>61.202330200395522</v>
      </c>
    </row>
    <row r="1068" spans="3:17">
      <c r="C1068" s="159"/>
      <c r="D1068" s="165" t="s">
        <v>278</v>
      </c>
      <c r="E1068" s="161">
        <v>39694</v>
      </c>
      <c r="F1068" s="172" t="str">
        <f t="shared" si="51"/>
        <v>2008-09</v>
      </c>
      <c r="G1068" s="68"/>
      <c r="H1068" s="167" t="s">
        <v>279</v>
      </c>
      <c r="I1068" s="173">
        <v>150735.53351548137</v>
      </c>
      <c r="J1068" s="168">
        <f>IFERROR(MIN('MP Calculations'!$E$30/I1068,1),"-")</f>
        <v>0.24630200300931615</v>
      </c>
      <c r="K1068" s="12"/>
      <c r="L1068" s="159">
        <v>1.1988049999999999</v>
      </c>
      <c r="M1068" s="159" t="s">
        <v>280</v>
      </c>
      <c r="N1068" s="159">
        <v>350</v>
      </c>
      <c r="O1068" s="185">
        <f t="shared" si="52"/>
        <v>419.58174999999994</v>
      </c>
      <c r="P1068" s="215">
        <f t="shared" si="53"/>
        <v>103.34382545115412</v>
      </c>
      <c r="Q1068" s="215" cm="1">
        <f t="array" ref="Q1068">IF(P1068="-",0,P1068/(1+'General inputs'!$H$32)^IFERROR(INDEX('MP Calculations'!$C$40:$C$130,MATCH(F1068,'MP Calculations'!$D$40:$D$130,0),0),-1))</f>
        <v>183.8368623957914</v>
      </c>
    </row>
    <row r="1069" spans="3:17">
      <c r="C1069" s="159"/>
      <c r="D1069" s="165" t="s">
        <v>278</v>
      </c>
      <c r="E1069" s="161">
        <v>39694</v>
      </c>
      <c r="F1069" s="172" t="str">
        <f t="shared" si="51"/>
        <v>2008-09</v>
      </c>
      <c r="G1069" s="68"/>
      <c r="H1069" s="167" t="s">
        <v>279</v>
      </c>
      <c r="I1069" s="173">
        <v>150735.53351548137</v>
      </c>
      <c r="J1069" s="168">
        <f>IFERROR(MIN('MP Calculations'!$E$30/I1069,1),"-")</f>
        <v>0.24630200300931615</v>
      </c>
      <c r="K1069" s="12"/>
      <c r="L1069" s="159">
        <v>0.89941899999999997</v>
      </c>
      <c r="M1069" s="159" t="s">
        <v>280</v>
      </c>
      <c r="N1069" s="159">
        <v>350</v>
      </c>
      <c r="O1069" s="185">
        <f t="shared" si="52"/>
        <v>314.79665</v>
      </c>
      <c r="P1069" s="215">
        <f t="shared" si="53"/>
        <v>77.535045435622649</v>
      </c>
      <c r="Q1069" s="215" cm="1">
        <f t="array" ref="Q1069">IF(P1069="-",0,P1069/(1+'General inputs'!$H$32)^IFERROR(INDEX('MP Calculations'!$C$40:$C$130,MATCH(F1069,'MP Calculations'!$D$40:$D$130,0),0),-1))</f>
        <v>137.92599041475498</v>
      </c>
    </row>
    <row r="1070" spans="3:17">
      <c r="C1070" s="159"/>
      <c r="D1070" s="165" t="s">
        <v>282</v>
      </c>
      <c r="E1070" s="161">
        <v>39762</v>
      </c>
      <c r="F1070" s="172" t="str">
        <f t="shared" si="51"/>
        <v>2008-09</v>
      </c>
      <c r="G1070" s="68"/>
      <c r="H1070" s="167" t="s">
        <v>279</v>
      </c>
      <c r="I1070" s="173">
        <v>150735.53351548137</v>
      </c>
      <c r="J1070" s="168">
        <f>IFERROR(MIN('MP Calculations'!$E$30/I1070,1),"-")</f>
        <v>0.24630200300931615</v>
      </c>
      <c r="K1070" s="12"/>
      <c r="L1070" s="159">
        <v>1.2984340000000001</v>
      </c>
      <c r="M1070" s="159" t="s">
        <v>280</v>
      </c>
      <c r="N1070" s="159">
        <v>511</v>
      </c>
      <c r="O1070" s="185">
        <f t="shared" si="52"/>
        <v>663.499774</v>
      </c>
      <c r="P1070" s="215">
        <f t="shared" si="53"/>
        <v>163.42132333242859</v>
      </c>
      <c r="Q1070" s="215" cm="1">
        <f t="array" ref="Q1070">IF(P1070="-",0,P1070/(1+'General inputs'!$H$32)^IFERROR(INDEX('MP Calculations'!$C$40:$C$130,MATCH(F1070,'MP Calculations'!$D$40:$D$130,0),0),-1))</f>
        <v>290.70786956886639</v>
      </c>
    </row>
    <row r="1071" spans="3:17">
      <c r="C1071" s="159"/>
      <c r="D1071" s="165" t="s">
        <v>282</v>
      </c>
      <c r="E1071" s="161">
        <v>39762</v>
      </c>
      <c r="F1071" s="172" t="str">
        <f t="shared" si="51"/>
        <v>2008-09</v>
      </c>
      <c r="G1071" s="68"/>
      <c r="H1071" s="167" t="s">
        <v>279</v>
      </c>
      <c r="I1071" s="173">
        <v>150735.53351548137</v>
      </c>
      <c r="J1071" s="168">
        <f>IFERROR(MIN('MP Calculations'!$E$30/I1071,1),"-")</f>
        <v>0.24630200300931615</v>
      </c>
      <c r="K1071" s="12"/>
      <c r="L1071" s="159">
        <v>5.4696870000000004</v>
      </c>
      <c r="M1071" s="159" t="s">
        <v>280</v>
      </c>
      <c r="N1071" s="159">
        <v>511</v>
      </c>
      <c r="O1071" s="185">
        <f t="shared" si="52"/>
        <v>2795.0100570000004</v>
      </c>
      <c r="P1071" s="215">
        <f t="shared" si="53"/>
        <v>688.41657547028296</v>
      </c>
      <c r="Q1071" s="215" cm="1">
        <f t="array" ref="Q1071">IF(P1071="-",0,P1071/(1+'General inputs'!$H$32)^IFERROR(INDEX('MP Calculations'!$C$40:$C$130,MATCH(F1071,'MP Calculations'!$D$40:$D$130,0),0),-1))</f>
        <v>1224.6144624821318</v>
      </c>
    </row>
    <row r="1072" spans="3:17">
      <c r="C1072" s="159"/>
      <c r="D1072" s="165" t="s">
        <v>466</v>
      </c>
      <c r="E1072" s="161">
        <v>39783</v>
      </c>
      <c r="F1072" s="172" t="str">
        <f t="shared" si="51"/>
        <v>2008-09</v>
      </c>
      <c r="G1072" s="68"/>
      <c r="H1072" s="167" t="s">
        <v>279</v>
      </c>
      <c r="I1072" s="173">
        <v>150735.53351548137</v>
      </c>
      <c r="J1072" s="168">
        <f>IFERROR(MIN('MP Calculations'!$E$30/I1072,1),"-")</f>
        <v>0.24630200300931615</v>
      </c>
      <c r="K1072" s="12"/>
      <c r="L1072" s="159">
        <v>1</v>
      </c>
      <c r="M1072" s="159" t="s">
        <v>284</v>
      </c>
      <c r="N1072" s="159">
        <v>3078.39</v>
      </c>
      <c r="O1072" s="185">
        <f t="shared" si="52"/>
        <v>3078.39</v>
      </c>
      <c r="P1072" s="215">
        <f t="shared" si="53"/>
        <v>758.21362304384877</v>
      </c>
      <c r="Q1072" s="215" cm="1">
        <f t="array" ref="Q1072">IF(P1072="-",0,P1072/(1+'General inputs'!$H$32)^IFERROR(INDEX('MP Calculations'!$C$40:$C$130,MATCH(F1072,'MP Calculations'!$D$40:$D$130,0),0),-1))</f>
        <v>1348.7754384707637</v>
      </c>
    </row>
    <row r="1073" spans="3:17">
      <c r="C1073" s="159"/>
      <c r="D1073" s="165" t="s">
        <v>282</v>
      </c>
      <c r="E1073" s="161">
        <v>39785</v>
      </c>
      <c r="F1073" s="172" t="str">
        <f t="shared" si="51"/>
        <v>2008-09</v>
      </c>
      <c r="G1073" s="68"/>
      <c r="H1073" s="167" t="s">
        <v>279</v>
      </c>
      <c r="I1073" s="173">
        <v>150735.53351548137</v>
      </c>
      <c r="J1073" s="168">
        <f>IFERROR(MIN('MP Calculations'!$E$30/I1073,1),"-")</f>
        <v>0.24630200300931615</v>
      </c>
      <c r="K1073" s="12"/>
      <c r="L1073" s="159">
        <v>0.69868600000000003</v>
      </c>
      <c r="M1073" s="159" t="s">
        <v>280</v>
      </c>
      <c r="N1073" s="159">
        <v>511</v>
      </c>
      <c r="O1073" s="185">
        <f t="shared" si="52"/>
        <v>357.02854600000001</v>
      </c>
      <c r="P1073" s="215">
        <f t="shared" si="53"/>
        <v>87.936846011303771</v>
      </c>
      <c r="Q1073" s="215" cm="1">
        <f t="array" ref="Q1073">IF(P1073="-",0,P1073/(1+'General inputs'!$H$32)^IFERROR(INDEX('MP Calculations'!$C$40:$C$130,MATCH(F1073,'MP Calculations'!$D$40:$D$130,0),0),-1))</f>
        <v>156.42960563077753</v>
      </c>
    </row>
    <row r="1074" spans="3:17">
      <c r="C1074" s="159"/>
      <c r="D1074" s="165" t="s">
        <v>282</v>
      </c>
      <c r="E1074" s="161">
        <v>39785</v>
      </c>
      <c r="F1074" s="172" t="str">
        <f t="shared" si="51"/>
        <v>2008-09</v>
      </c>
      <c r="G1074" s="68"/>
      <c r="H1074" s="167" t="s">
        <v>279</v>
      </c>
      <c r="I1074" s="173">
        <v>150735.53351548137</v>
      </c>
      <c r="J1074" s="168">
        <f>IFERROR(MIN('MP Calculations'!$E$30/I1074,1),"-")</f>
        <v>0.24630200300931615</v>
      </c>
      <c r="K1074" s="12"/>
      <c r="L1074" s="159">
        <v>0.70211800000000002</v>
      </c>
      <c r="M1074" s="159" t="s">
        <v>280</v>
      </c>
      <c r="N1074" s="159">
        <v>511</v>
      </c>
      <c r="O1074" s="185">
        <f t="shared" si="52"/>
        <v>358.78229800000003</v>
      </c>
      <c r="P1074" s="215">
        <f t="shared" si="53"/>
        <v>88.368798641685373</v>
      </c>
      <c r="Q1074" s="215" cm="1">
        <f t="array" ref="Q1074">IF(P1074="-",0,P1074/(1+'General inputs'!$H$32)^IFERROR(INDEX('MP Calculations'!$C$40:$C$130,MATCH(F1074,'MP Calculations'!$D$40:$D$130,0),0),-1))</f>
        <v>157.19800002614946</v>
      </c>
    </row>
    <row r="1075" spans="3:17">
      <c r="C1075" s="159"/>
      <c r="D1075" s="165" t="s">
        <v>278</v>
      </c>
      <c r="E1075" s="161">
        <v>39800</v>
      </c>
      <c r="F1075" s="172" t="str">
        <f t="shared" si="51"/>
        <v>2008-09</v>
      </c>
      <c r="G1075" s="68"/>
      <c r="H1075" s="167" t="s">
        <v>279</v>
      </c>
      <c r="I1075" s="173">
        <v>150735.53351548137</v>
      </c>
      <c r="J1075" s="168">
        <f>IFERROR(MIN('MP Calculations'!$E$30/I1075,1),"-")</f>
        <v>0.24630200300931615</v>
      </c>
      <c r="K1075" s="12"/>
      <c r="L1075" s="159">
        <v>0.49948500000000001</v>
      </c>
      <c r="M1075" s="159" t="s">
        <v>280</v>
      </c>
      <c r="N1075" s="159">
        <v>350</v>
      </c>
      <c r="O1075" s="185">
        <f t="shared" si="52"/>
        <v>174.81975</v>
      </c>
      <c r="P1075" s="215">
        <f t="shared" si="53"/>
        <v>43.0584545905879</v>
      </c>
      <c r="Q1075" s="215" cm="1">
        <f t="array" ref="Q1075">IF(P1075="-",0,P1075/(1+'General inputs'!$H$32)^IFERROR(INDEX('MP Calculations'!$C$40:$C$130,MATCH(F1075,'MP Calculations'!$D$40:$D$130,0),0),-1))</f>
        <v>76.596072934098444</v>
      </c>
    </row>
    <row r="1076" spans="3:17">
      <c r="C1076" s="159"/>
      <c r="D1076" s="165" t="s">
        <v>467</v>
      </c>
      <c r="E1076" s="161">
        <v>39801</v>
      </c>
      <c r="F1076" s="172" t="str">
        <f t="shared" si="51"/>
        <v>2008-09</v>
      </c>
      <c r="G1076" s="68"/>
      <c r="H1076" s="167" t="s">
        <v>279</v>
      </c>
      <c r="I1076" s="173">
        <v>150735.53351548137</v>
      </c>
      <c r="J1076" s="168">
        <f>IFERROR(MIN('MP Calculations'!$E$30/I1076,1),"-")</f>
        <v>0.24630200300931615</v>
      </c>
      <c r="K1076" s="12"/>
      <c r="L1076" s="159">
        <v>1</v>
      </c>
      <c r="M1076" s="159" t="s">
        <v>284</v>
      </c>
      <c r="N1076" s="159">
        <v>243829.32</v>
      </c>
      <c r="O1076" s="185">
        <f t="shared" si="52"/>
        <v>243829.32</v>
      </c>
      <c r="P1076" s="215">
        <f t="shared" si="53"/>
        <v>60055.649908399515</v>
      </c>
      <c r="Q1076" s="215" cm="1">
        <f t="array" ref="Q1076">IF(P1076="-",0,P1076/(1+'General inputs'!$H$32)^IFERROR(INDEX('MP Calculations'!$C$40:$C$130,MATCH(F1076,'MP Calculations'!$D$40:$D$130,0),0),-1))</f>
        <v>106832.14212462625</v>
      </c>
    </row>
    <row r="1077" spans="3:17">
      <c r="C1077" s="159"/>
      <c r="D1077" s="165" t="s">
        <v>469</v>
      </c>
      <c r="E1077" s="161">
        <v>39813</v>
      </c>
      <c r="F1077" s="172" t="str">
        <f t="shared" si="51"/>
        <v>2008-09</v>
      </c>
      <c r="G1077" s="68"/>
      <c r="H1077" s="167" t="s">
        <v>279</v>
      </c>
      <c r="I1077" s="173">
        <v>150735.53351548137</v>
      </c>
      <c r="J1077" s="168">
        <f>IFERROR(MIN('MP Calculations'!$E$30/I1077,1),"-")</f>
        <v>0.24630200300931615</v>
      </c>
      <c r="K1077" s="12"/>
      <c r="L1077" s="159">
        <v>1</v>
      </c>
      <c r="M1077" s="159" t="s">
        <v>284</v>
      </c>
      <c r="N1077" s="159">
        <v>10831.45</v>
      </c>
      <c r="O1077" s="185">
        <f t="shared" si="52"/>
        <v>10831.45</v>
      </c>
      <c r="P1077" s="215">
        <f t="shared" si="53"/>
        <v>2667.8078304952578</v>
      </c>
      <c r="Q1077" s="215" cm="1">
        <f t="array" ref="Q1077">IF(P1077="-",0,P1077/(1+'General inputs'!$H$32)^IFERROR(INDEX('MP Calculations'!$C$40:$C$130,MATCH(F1077,'MP Calculations'!$D$40:$D$130,0),0),-1))</f>
        <v>4745.7254353815324</v>
      </c>
    </row>
    <row r="1078" spans="3:17">
      <c r="C1078" s="159"/>
      <c r="D1078" s="165" t="s">
        <v>468</v>
      </c>
      <c r="E1078" s="161">
        <v>39813</v>
      </c>
      <c r="F1078" s="172" t="str">
        <f t="shared" si="51"/>
        <v>2008-09</v>
      </c>
      <c r="G1078" s="68"/>
      <c r="H1078" s="167" t="s">
        <v>279</v>
      </c>
      <c r="I1078" s="173">
        <v>150735.53351548137</v>
      </c>
      <c r="J1078" s="168">
        <f>IFERROR(MIN('MP Calculations'!$E$30/I1078,1),"-")</f>
        <v>0.24630200300931615</v>
      </c>
      <c r="K1078" s="12"/>
      <c r="L1078" s="159">
        <v>1</v>
      </c>
      <c r="M1078" s="159" t="s">
        <v>284</v>
      </c>
      <c r="N1078" s="159">
        <v>737.3</v>
      </c>
      <c r="O1078" s="185">
        <f t="shared" si="52"/>
        <v>737.3</v>
      </c>
      <c r="P1078" s="215">
        <f t="shared" si="53"/>
        <v>181.5984668187688</v>
      </c>
      <c r="Q1078" s="215" cm="1">
        <f t="array" ref="Q1078">IF(P1078="-",0,P1078/(1+'General inputs'!$H$32)^IFERROR(INDEX('MP Calculations'!$C$40:$C$130,MATCH(F1078,'MP Calculations'!$D$40:$D$130,0),0),-1))</f>
        <v>323.042931787231</v>
      </c>
    </row>
    <row r="1079" spans="3:17">
      <c r="C1079" s="159"/>
      <c r="D1079" s="165" t="s">
        <v>475</v>
      </c>
      <c r="E1079" s="161">
        <v>39814</v>
      </c>
      <c r="F1079" s="172" t="str">
        <f t="shared" si="51"/>
        <v>2008-09</v>
      </c>
      <c r="G1079" s="68"/>
      <c r="H1079" s="167" t="s">
        <v>279</v>
      </c>
      <c r="I1079" s="173">
        <v>150735.53351548137</v>
      </c>
      <c r="J1079" s="168">
        <f>IFERROR(MIN('MP Calculations'!$E$30/I1079,1),"-")</f>
        <v>0.24630200300931615</v>
      </c>
      <c r="K1079" s="12"/>
      <c r="L1079" s="159">
        <v>1</v>
      </c>
      <c r="M1079" s="159" t="s">
        <v>284</v>
      </c>
      <c r="N1079" s="159">
        <v>6150.69</v>
      </c>
      <c r="O1079" s="185">
        <f t="shared" si="52"/>
        <v>6150.69</v>
      </c>
      <c r="P1079" s="215">
        <f t="shared" si="53"/>
        <v>1514.9272668893707</v>
      </c>
      <c r="Q1079" s="215" cm="1">
        <f t="array" ref="Q1079">IF(P1079="-",0,P1079/(1+'General inputs'!$H$32)^IFERROR(INDEX('MP Calculations'!$C$40:$C$130,MATCH(F1079,'MP Calculations'!$D$40:$D$130,0),0),-1))</f>
        <v>2694.8825852629916</v>
      </c>
    </row>
    <row r="1080" spans="3:17">
      <c r="C1080" s="159"/>
      <c r="D1080" s="165" t="s">
        <v>476</v>
      </c>
      <c r="E1080" s="161">
        <v>39814</v>
      </c>
      <c r="F1080" s="172" t="str">
        <f t="shared" si="51"/>
        <v>2008-09</v>
      </c>
      <c r="G1080" s="68"/>
      <c r="H1080" s="167" t="s">
        <v>279</v>
      </c>
      <c r="I1080" s="173">
        <v>150735.53351548137</v>
      </c>
      <c r="J1080" s="168">
        <f>IFERROR(MIN('MP Calculations'!$E$30/I1080,1),"-")</f>
        <v>0.24630200300931615</v>
      </c>
      <c r="K1080" s="12"/>
      <c r="L1080" s="159">
        <v>1</v>
      </c>
      <c r="M1080" s="159" t="s">
        <v>284</v>
      </c>
      <c r="N1080" s="159">
        <v>4317.8900000000003</v>
      </c>
      <c r="O1080" s="185">
        <f t="shared" si="52"/>
        <v>4317.8900000000003</v>
      </c>
      <c r="P1080" s="215">
        <f t="shared" si="53"/>
        <v>1063.5049557738962</v>
      </c>
      <c r="Q1080" s="215" cm="1">
        <f t="array" ref="Q1080">IF(P1080="-",0,P1080/(1+'General inputs'!$H$32)^IFERROR(INDEX('MP Calculations'!$C$40:$C$130,MATCH(F1080,'MP Calculations'!$D$40:$D$130,0),0),-1))</f>
        <v>1891.853851532303</v>
      </c>
    </row>
    <row r="1081" spans="3:17">
      <c r="C1081" s="159"/>
      <c r="D1081" s="165" t="s">
        <v>477</v>
      </c>
      <c r="E1081" s="161">
        <v>39814</v>
      </c>
      <c r="F1081" s="172" t="str">
        <f t="shared" si="51"/>
        <v>2008-09</v>
      </c>
      <c r="G1081" s="68"/>
      <c r="H1081" s="167" t="s">
        <v>279</v>
      </c>
      <c r="I1081" s="173">
        <v>150735.53351548137</v>
      </c>
      <c r="J1081" s="168">
        <f>IFERROR(MIN('MP Calculations'!$E$30/I1081,1),"-")</f>
        <v>0.24630200300931615</v>
      </c>
      <c r="K1081" s="12"/>
      <c r="L1081" s="159">
        <v>1</v>
      </c>
      <c r="M1081" s="159" t="s">
        <v>284</v>
      </c>
      <c r="N1081" s="159">
        <v>1490.67</v>
      </c>
      <c r="O1081" s="185">
        <f t="shared" si="52"/>
        <v>1490.67</v>
      </c>
      <c r="P1081" s="215">
        <f t="shared" si="53"/>
        <v>367.15500682589732</v>
      </c>
      <c r="Q1081" s="215" cm="1">
        <f t="array" ref="Q1081">IF(P1081="-",0,P1081/(1+'General inputs'!$H$32)^IFERROR(INDEX('MP Calculations'!$C$40:$C$130,MATCH(F1081,'MP Calculations'!$D$40:$D$130,0),0),-1))</f>
        <v>653.12682371798678</v>
      </c>
    </row>
    <row r="1082" spans="3:17">
      <c r="C1082" s="159"/>
      <c r="D1082" s="165" t="s">
        <v>478</v>
      </c>
      <c r="E1082" s="161">
        <v>39814</v>
      </c>
      <c r="F1082" s="172" t="str">
        <f t="shared" si="51"/>
        <v>2008-09</v>
      </c>
      <c r="G1082" s="68"/>
      <c r="H1082" s="167" t="s">
        <v>279</v>
      </c>
      <c r="I1082" s="173">
        <v>150735.53351548137</v>
      </c>
      <c r="J1082" s="168">
        <f>IFERROR(MIN('MP Calculations'!$E$30/I1082,1),"-")</f>
        <v>0.24630200300931615</v>
      </c>
      <c r="K1082" s="12"/>
      <c r="L1082" s="159">
        <v>1</v>
      </c>
      <c r="M1082" s="159" t="s">
        <v>284</v>
      </c>
      <c r="N1082" s="159">
        <v>4666.07</v>
      </c>
      <c r="O1082" s="185">
        <f t="shared" si="52"/>
        <v>4666.07</v>
      </c>
      <c r="P1082" s="215">
        <f t="shared" si="53"/>
        <v>1149.2623871816797</v>
      </c>
      <c r="Q1082" s="215" cm="1">
        <f t="array" ref="Q1082">IF(P1082="-",0,P1082/(1+'General inputs'!$H$32)^IFERROR(INDEX('MP Calculations'!$C$40:$C$130,MATCH(F1082,'MP Calculations'!$D$40:$D$130,0),0),-1))</f>
        <v>2044.4065274982299</v>
      </c>
    </row>
    <row r="1083" spans="3:17">
      <c r="C1083" s="159"/>
      <c r="D1083" s="165" t="s">
        <v>479</v>
      </c>
      <c r="E1083" s="161">
        <v>39814</v>
      </c>
      <c r="F1083" s="172" t="str">
        <f t="shared" si="51"/>
        <v>2008-09</v>
      </c>
      <c r="G1083" s="68"/>
      <c r="H1083" s="167" t="s">
        <v>279</v>
      </c>
      <c r="I1083" s="173">
        <v>150735.53351548137</v>
      </c>
      <c r="J1083" s="168">
        <f>IFERROR(MIN('MP Calculations'!$E$30/I1083,1),"-")</f>
        <v>0.24630200300931615</v>
      </c>
      <c r="K1083" s="12"/>
      <c r="L1083" s="159">
        <v>1</v>
      </c>
      <c r="M1083" s="159" t="s">
        <v>284</v>
      </c>
      <c r="N1083" s="159">
        <v>13523.26</v>
      </c>
      <c r="O1083" s="185">
        <f t="shared" si="52"/>
        <v>13523.26</v>
      </c>
      <c r="P1083" s="215">
        <f t="shared" si="53"/>
        <v>3330.8060252157647</v>
      </c>
      <c r="Q1083" s="215" cm="1">
        <f t="array" ref="Q1083">IF(P1083="-",0,P1083/(1+'General inputs'!$H$32)^IFERROR(INDEX('MP Calculations'!$C$40:$C$130,MATCH(F1083,'MP Calculations'!$D$40:$D$130,0),0),-1))</f>
        <v>5925.1235015882139</v>
      </c>
    </row>
    <row r="1084" spans="3:17">
      <c r="C1084" s="159"/>
      <c r="D1084" s="165" t="s">
        <v>480</v>
      </c>
      <c r="E1084" s="161">
        <v>39814</v>
      </c>
      <c r="F1084" s="172" t="str">
        <f t="shared" si="51"/>
        <v>2008-09</v>
      </c>
      <c r="G1084" s="68"/>
      <c r="H1084" s="167" t="s">
        <v>279</v>
      </c>
      <c r="I1084" s="173">
        <v>150735.53351548137</v>
      </c>
      <c r="J1084" s="168">
        <f>IFERROR(MIN('MP Calculations'!$E$30/I1084,1),"-")</f>
        <v>0.24630200300931615</v>
      </c>
      <c r="K1084" s="12"/>
      <c r="L1084" s="159">
        <v>1</v>
      </c>
      <c r="M1084" s="159" t="s">
        <v>284</v>
      </c>
      <c r="N1084" s="159">
        <v>7495.72</v>
      </c>
      <c r="O1084" s="185">
        <f t="shared" si="52"/>
        <v>7495.72</v>
      </c>
      <c r="P1084" s="215">
        <f t="shared" si="53"/>
        <v>1846.2108499969913</v>
      </c>
      <c r="Q1084" s="215" cm="1">
        <f t="array" ref="Q1084">IF(P1084="-",0,P1084/(1+'General inputs'!$H$32)^IFERROR(INDEX('MP Calculations'!$C$40:$C$130,MATCH(F1084,'MP Calculations'!$D$40:$D$130,0),0),-1))</f>
        <v>3284.198243125164</v>
      </c>
    </row>
    <row r="1085" spans="3:17">
      <c r="C1085" s="159"/>
      <c r="D1085" s="165" t="s">
        <v>479</v>
      </c>
      <c r="E1085" s="161">
        <v>39814</v>
      </c>
      <c r="F1085" s="172" t="str">
        <f t="shared" si="51"/>
        <v>2008-09</v>
      </c>
      <c r="G1085" s="68"/>
      <c r="H1085" s="167" t="s">
        <v>279</v>
      </c>
      <c r="I1085" s="173">
        <v>150735.53351548137</v>
      </c>
      <c r="J1085" s="168">
        <f>IFERROR(MIN('MP Calculations'!$E$30/I1085,1),"-")</f>
        <v>0.24630200300931615</v>
      </c>
      <c r="K1085" s="12"/>
      <c r="L1085" s="159">
        <v>1</v>
      </c>
      <c r="M1085" s="159" t="s">
        <v>284</v>
      </c>
      <c r="N1085" s="159">
        <v>3028.26</v>
      </c>
      <c r="O1085" s="185">
        <f t="shared" si="52"/>
        <v>3028.26</v>
      </c>
      <c r="P1085" s="215">
        <f t="shared" si="53"/>
        <v>745.86650363299179</v>
      </c>
      <c r="Q1085" s="215" cm="1">
        <f t="array" ref="Q1085">IF(P1085="-",0,P1085/(1+'General inputs'!$H$32)^IFERROR(INDEX('MP Calculations'!$C$40:$C$130,MATCH(F1085,'MP Calculations'!$D$40:$D$130,0),0),-1))</f>
        <v>1326.8113232252817</v>
      </c>
    </row>
    <row r="1086" spans="3:17">
      <c r="C1086" s="159"/>
      <c r="D1086" s="165" t="s">
        <v>474</v>
      </c>
      <c r="E1086" s="161">
        <v>39814</v>
      </c>
      <c r="F1086" s="172" t="str">
        <f t="shared" si="51"/>
        <v>2008-09</v>
      </c>
      <c r="G1086" s="68"/>
      <c r="H1086" s="167" t="s">
        <v>279</v>
      </c>
      <c r="I1086" s="173">
        <v>150735.53351548137</v>
      </c>
      <c r="J1086" s="168">
        <f>IFERROR(MIN('MP Calculations'!$E$30/I1086,1),"-")</f>
        <v>0.24630200300931615</v>
      </c>
      <c r="K1086" s="12"/>
      <c r="L1086" s="159">
        <v>1</v>
      </c>
      <c r="M1086" s="159" t="s">
        <v>284</v>
      </c>
      <c r="N1086" s="159">
        <v>1883.31</v>
      </c>
      <c r="O1086" s="185">
        <f t="shared" si="52"/>
        <v>1883.31</v>
      </c>
      <c r="P1086" s="215">
        <f t="shared" si="53"/>
        <v>463.86302528747518</v>
      </c>
      <c r="Q1086" s="215" cm="1">
        <f t="array" ref="Q1086">IF(P1086="-",0,P1086/(1+'General inputs'!$H$32)^IFERROR(INDEX('MP Calculations'!$C$40:$C$130,MATCH(F1086,'MP Calculations'!$D$40:$D$130,0),0),-1))</f>
        <v>825.15934336662144</v>
      </c>
    </row>
    <row r="1087" spans="3:17">
      <c r="C1087" s="159"/>
      <c r="D1087" s="165" t="s">
        <v>471</v>
      </c>
      <c r="E1087" s="161">
        <v>39814</v>
      </c>
      <c r="F1087" s="172" t="str">
        <f t="shared" si="51"/>
        <v>2008-09</v>
      </c>
      <c r="G1087" s="68"/>
      <c r="H1087" s="167" t="s">
        <v>279</v>
      </c>
      <c r="I1087" s="173">
        <v>150735.53351548137</v>
      </c>
      <c r="J1087" s="168">
        <f>IFERROR(MIN('MP Calculations'!$E$30/I1087,1),"-")</f>
        <v>0.24630200300931615</v>
      </c>
      <c r="K1087" s="12"/>
      <c r="L1087" s="159">
        <v>1</v>
      </c>
      <c r="M1087" s="159" t="s">
        <v>284</v>
      </c>
      <c r="N1087" s="159">
        <v>939.96</v>
      </c>
      <c r="O1087" s="185">
        <f t="shared" si="52"/>
        <v>939.96</v>
      </c>
      <c r="P1087" s="215">
        <f t="shared" si="53"/>
        <v>231.51403074863683</v>
      </c>
      <c r="Q1087" s="215" cm="1">
        <f t="array" ref="Q1087">IF(P1087="-",0,P1087/(1+'General inputs'!$H$32)^IFERROR(INDEX('MP Calculations'!$C$40:$C$130,MATCH(F1087,'MP Calculations'!$D$40:$D$130,0),0),-1))</f>
        <v>411.83701907327503</v>
      </c>
    </row>
    <row r="1088" spans="3:17">
      <c r="C1088" s="159"/>
      <c r="D1088" s="165" t="s">
        <v>471</v>
      </c>
      <c r="E1088" s="161">
        <v>39814</v>
      </c>
      <c r="F1088" s="172" t="str">
        <f t="shared" si="51"/>
        <v>2008-09</v>
      </c>
      <c r="G1088" s="68"/>
      <c r="H1088" s="167" t="s">
        <v>279</v>
      </c>
      <c r="I1088" s="173">
        <v>150735.53351548137</v>
      </c>
      <c r="J1088" s="168">
        <f>IFERROR(MIN('MP Calculations'!$E$30/I1088,1),"-")</f>
        <v>0.24630200300931615</v>
      </c>
      <c r="K1088" s="12"/>
      <c r="L1088" s="159">
        <v>1</v>
      </c>
      <c r="M1088" s="159" t="s">
        <v>284</v>
      </c>
      <c r="N1088" s="159">
        <v>7262.33</v>
      </c>
      <c r="O1088" s="185">
        <f t="shared" si="52"/>
        <v>7262.33</v>
      </c>
      <c r="P1088" s="215">
        <f t="shared" si="53"/>
        <v>1788.726425514647</v>
      </c>
      <c r="Q1088" s="215" cm="1">
        <f t="array" ref="Q1088">IF(P1088="-",0,P1088/(1+'General inputs'!$H$32)^IFERROR(INDEX('MP Calculations'!$C$40:$C$130,MATCH(F1088,'MP Calculations'!$D$40:$D$130,0),0),-1))</f>
        <v>3181.9400173692684</v>
      </c>
    </row>
    <row r="1089" spans="3:17">
      <c r="C1089" s="159"/>
      <c r="D1089" s="165" t="s">
        <v>470</v>
      </c>
      <c r="E1089" s="161">
        <v>39814</v>
      </c>
      <c r="F1089" s="172" t="str">
        <f t="shared" si="51"/>
        <v>2008-09</v>
      </c>
      <c r="G1089" s="68"/>
      <c r="H1089" s="167" t="s">
        <v>279</v>
      </c>
      <c r="I1089" s="173">
        <v>150735.53351548137</v>
      </c>
      <c r="J1089" s="168">
        <f>IFERROR(MIN('MP Calculations'!$E$30/I1089,1),"-")</f>
        <v>0.24630200300931615</v>
      </c>
      <c r="K1089" s="12"/>
      <c r="L1089" s="159">
        <v>1</v>
      </c>
      <c r="M1089" s="159" t="s">
        <v>284</v>
      </c>
      <c r="N1089" s="159">
        <v>1107.95</v>
      </c>
      <c r="O1089" s="185">
        <f t="shared" si="52"/>
        <v>1107.95</v>
      </c>
      <c r="P1089" s="215">
        <f t="shared" si="53"/>
        <v>272.89030423417182</v>
      </c>
      <c r="Q1089" s="215" cm="1">
        <f t="array" ref="Q1089">IF(P1089="-",0,P1089/(1+'General inputs'!$H$32)^IFERROR(INDEX('MP Calculations'!$C$40:$C$130,MATCH(F1089,'MP Calculations'!$D$40:$D$130,0),0),-1))</f>
        <v>485.44068394637543</v>
      </c>
    </row>
    <row r="1090" spans="3:17">
      <c r="C1090" s="159"/>
      <c r="D1090" s="165" t="s">
        <v>473</v>
      </c>
      <c r="E1090" s="161">
        <v>39814</v>
      </c>
      <c r="F1090" s="172" t="str">
        <f t="shared" si="51"/>
        <v>2008-09</v>
      </c>
      <c r="G1090" s="68"/>
      <c r="H1090" s="167" t="s">
        <v>279</v>
      </c>
      <c r="I1090" s="173">
        <v>150735.53351548137</v>
      </c>
      <c r="J1090" s="168">
        <f>IFERROR(MIN('MP Calculations'!$E$30/I1090,1),"-")</f>
        <v>0.24630200300931615</v>
      </c>
      <c r="K1090" s="12"/>
      <c r="L1090" s="159">
        <v>1</v>
      </c>
      <c r="M1090" s="159" t="s">
        <v>284</v>
      </c>
      <c r="N1090" s="159">
        <v>2389.1</v>
      </c>
      <c r="O1090" s="185">
        <f t="shared" si="52"/>
        <v>2389.1</v>
      </c>
      <c r="P1090" s="215">
        <f t="shared" si="53"/>
        <v>588.44011538955715</v>
      </c>
      <c r="Q1090" s="215" cm="1">
        <f t="array" ref="Q1090">IF(P1090="-",0,P1090/(1+'General inputs'!$H$32)^IFERROR(INDEX('MP Calculations'!$C$40:$C$130,MATCH(F1090,'MP Calculations'!$D$40:$D$130,0),0),-1))</f>
        <v>1046.7677584875539</v>
      </c>
    </row>
    <row r="1091" spans="3:17">
      <c r="C1091" s="159"/>
      <c r="D1091" s="165" t="s">
        <v>472</v>
      </c>
      <c r="E1091" s="161">
        <v>39814</v>
      </c>
      <c r="F1091" s="172" t="str">
        <f t="shared" si="51"/>
        <v>2008-09</v>
      </c>
      <c r="G1091" s="68"/>
      <c r="H1091" s="167" t="s">
        <v>279</v>
      </c>
      <c r="I1091" s="173">
        <v>150735.53351548137</v>
      </c>
      <c r="J1091" s="168">
        <f>IFERROR(MIN('MP Calculations'!$E$30/I1091,1),"-")</f>
        <v>0.24630200300931615</v>
      </c>
      <c r="K1091" s="12"/>
      <c r="L1091" s="159">
        <v>1</v>
      </c>
      <c r="M1091" s="159" t="s">
        <v>284</v>
      </c>
      <c r="N1091" s="159">
        <v>9952.19</v>
      </c>
      <c r="O1091" s="185">
        <f t="shared" si="52"/>
        <v>9952.19</v>
      </c>
      <c r="P1091" s="215">
        <f t="shared" si="53"/>
        <v>2451.2443313292861</v>
      </c>
      <c r="Q1091" s="215" cm="1">
        <f t="array" ref="Q1091">IF(P1091="-",0,P1091/(1+'General inputs'!$H$32)^IFERROR(INDEX('MP Calculations'!$C$40:$C$130,MATCH(F1091,'MP Calculations'!$D$40:$D$130,0),0),-1))</f>
        <v>4360.4837044670594</v>
      </c>
    </row>
    <row r="1092" spans="3:17">
      <c r="C1092" s="159"/>
      <c r="D1092" s="165" t="s">
        <v>278</v>
      </c>
      <c r="E1092" s="161">
        <v>39836</v>
      </c>
      <c r="F1092" s="172" t="str">
        <f t="shared" si="51"/>
        <v>2008-09</v>
      </c>
      <c r="G1092" s="68"/>
      <c r="H1092" s="167" t="s">
        <v>279</v>
      </c>
      <c r="I1092" s="173">
        <v>150735.53351548137</v>
      </c>
      <c r="J1092" s="168">
        <f>IFERROR(MIN('MP Calculations'!$E$30/I1092,1),"-")</f>
        <v>0.24630200300931615</v>
      </c>
      <c r="K1092" s="12"/>
      <c r="L1092" s="159">
        <v>1.0009999999999999</v>
      </c>
      <c r="M1092" s="159" t="s">
        <v>280</v>
      </c>
      <c r="N1092" s="159">
        <v>350</v>
      </c>
      <c r="O1092" s="185">
        <f t="shared" si="52"/>
        <v>350.34999999999997</v>
      </c>
      <c r="P1092" s="215">
        <f t="shared" si="53"/>
        <v>86.291906754313899</v>
      </c>
      <c r="Q1092" s="215" cm="1">
        <f t="array" ref="Q1092">IF(P1092="-",0,P1092/(1+'General inputs'!$H$32)^IFERROR(INDEX('MP Calculations'!$C$40:$C$130,MATCH(F1092,'MP Calculations'!$D$40:$D$130,0),0),-1))</f>
        <v>153.50344656402601</v>
      </c>
    </row>
    <row r="1093" spans="3:17">
      <c r="C1093" s="159"/>
      <c r="D1093" s="165" t="s">
        <v>278</v>
      </c>
      <c r="E1093" s="161">
        <v>39836</v>
      </c>
      <c r="F1093" s="172" t="str">
        <f t="shared" si="51"/>
        <v>2008-09</v>
      </c>
      <c r="G1093" s="68"/>
      <c r="H1093" s="167" t="s">
        <v>279</v>
      </c>
      <c r="I1093" s="173">
        <v>150735.53351548137</v>
      </c>
      <c r="J1093" s="168">
        <f>IFERROR(MIN('MP Calculations'!$E$30/I1093,1),"-")</f>
        <v>0.24630200300931615</v>
      </c>
      <c r="K1093" s="12"/>
      <c r="L1093" s="159">
        <v>1.0990040000000001</v>
      </c>
      <c r="M1093" s="159" t="s">
        <v>280</v>
      </c>
      <c r="N1093" s="159">
        <v>350</v>
      </c>
      <c r="O1093" s="185">
        <f t="shared" si="52"/>
        <v>384.65140000000002</v>
      </c>
      <c r="P1093" s="215">
        <f t="shared" si="53"/>
        <v>94.74041028033767</v>
      </c>
      <c r="Q1093" s="215" cm="1">
        <f t="array" ref="Q1093">IF(P1093="-",0,P1093/(1+'General inputs'!$H$32)^IFERROR(INDEX('MP Calculations'!$C$40:$C$130,MATCH(F1093,'MP Calculations'!$D$40:$D$130,0),0),-1))</f>
        <v>168.53236941823263</v>
      </c>
    </row>
    <row r="1094" spans="3:17">
      <c r="C1094" s="159"/>
      <c r="D1094" s="165" t="s">
        <v>483</v>
      </c>
      <c r="E1094" s="161">
        <v>39873</v>
      </c>
      <c r="F1094" s="172" t="str">
        <f t="shared" si="51"/>
        <v>2008-09</v>
      </c>
      <c r="G1094" s="68"/>
      <c r="H1094" s="167" t="s">
        <v>279</v>
      </c>
      <c r="I1094" s="173">
        <v>150735.53351548137</v>
      </c>
      <c r="J1094" s="168">
        <f>IFERROR(MIN('MP Calculations'!$E$30/I1094,1),"-")</f>
        <v>0.24630200300931615</v>
      </c>
      <c r="K1094" s="12"/>
      <c r="L1094" s="159">
        <v>1</v>
      </c>
      <c r="M1094" s="159" t="s">
        <v>284</v>
      </c>
      <c r="N1094" s="159">
        <v>4989.3599999999997</v>
      </c>
      <c r="O1094" s="185">
        <f t="shared" si="52"/>
        <v>4989.3599999999997</v>
      </c>
      <c r="P1094" s="215">
        <f t="shared" si="53"/>
        <v>1228.8893617345616</v>
      </c>
      <c r="Q1094" s="215" cm="1">
        <f t="array" ref="Q1094">IF(P1094="-",0,P1094/(1+'General inputs'!$H$32)^IFERROR(INDEX('MP Calculations'!$C$40:$C$130,MATCH(F1094,'MP Calculations'!$D$40:$D$130,0),0),-1))</f>
        <v>2186.0538208896501</v>
      </c>
    </row>
    <row r="1095" spans="3:17">
      <c r="C1095" s="159"/>
      <c r="D1095" s="165" t="s">
        <v>481</v>
      </c>
      <c r="E1095" s="161">
        <v>39873</v>
      </c>
      <c r="F1095" s="172" t="str">
        <f t="shared" si="51"/>
        <v>2008-09</v>
      </c>
      <c r="G1095" s="68"/>
      <c r="H1095" s="167" t="s">
        <v>279</v>
      </c>
      <c r="I1095" s="173">
        <v>150735.53351548137</v>
      </c>
      <c r="J1095" s="168">
        <f>IFERROR(MIN('MP Calculations'!$E$30/I1095,1),"-")</f>
        <v>0.24630200300931615</v>
      </c>
      <c r="K1095" s="12"/>
      <c r="L1095" s="159">
        <v>1</v>
      </c>
      <c r="M1095" s="159" t="s">
        <v>284</v>
      </c>
      <c r="N1095" s="159">
        <v>1250.44</v>
      </c>
      <c r="O1095" s="185">
        <f t="shared" si="52"/>
        <v>1250.44</v>
      </c>
      <c r="P1095" s="215">
        <f t="shared" si="53"/>
        <v>307.98587664296929</v>
      </c>
      <c r="Q1095" s="215" cm="1">
        <f t="array" ref="Q1095">IF(P1095="-",0,P1095/(1+'General inputs'!$H$32)^IFERROR(INDEX('MP Calculations'!$C$40:$C$130,MATCH(F1095,'MP Calculations'!$D$40:$D$130,0),0),-1))</f>
        <v>547.87169893398232</v>
      </c>
    </row>
    <row r="1096" spans="3:17">
      <c r="C1096" s="159"/>
      <c r="D1096" s="165" t="s">
        <v>482</v>
      </c>
      <c r="E1096" s="161">
        <v>39873</v>
      </c>
      <c r="F1096" s="172" t="str">
        <f t="shared" si="51"/>
        <v>2008-09</v>
      </c>
      <c r="G1096" s="68"/>
      <c r="H1096" s="167" t="s">
        <v>279</v>
      </c>
      <c r="I1096" s="173">
        <v>150735.53351548137</v>
      </c>
      <c r="J1096" s="168">
        <f>IFERROR(MIN('MP Calculations'!$E$30/I1096,1),"-")</f>
        <v>0.24630200300931615</v>
      </c>
      <c r="K1096" s="12"/>
      <c r="L1096" s="159">
        <v>1</v>
      </c>
      <c r="M1096" s="159" t="s">
        <v>284</v>
      </c>
      <c r="N1096" s="159">
        <v>2659.5</v>
      </c>
      <c r="O1096" s="185">
        <f t="shared" si="52"/>
        <v>2659.5</v>
      </c>
      <c r="P1096" s="215">
        <f t="shared" si="53"/>
        <v>655.04017700327631</v>
      </c>
      <c r="Q1096" s="215" cm="1">
        <f t="array" ref="Q1096">IF(P1096="-",0,P1096/(1+'General inputs'!$H$32)^IFERROR(INDEX('MP Calculations'!$C$40:$C$130,MATCH(F1096,'MP Calculations'!$D$40:$D$130,0),0),-1))</f>
        <v>1165.241661587062</v>
      </c>
    </row>
    <row r="1097" spans="3:17">
      <c r="C1097" s="159"/>
      <c r="D1097" s="165" t="s">
        <v>278</v>
      </c>
      <c r="E1097" s="161">
        <v>39903</v>
      </c>
      <c r="F1097" s="172" t="str">
        <f t="shared" si="51"/>
        <v>2008-09</v>
      </c>
      <c r="G1097" s="68"/>
      <c r="H1097" s="167" t="s">
        <v>279</v>
      </c>
      <c r="I1097" s="173">
        <v>150735.53351548137</v>
      </c>
      <c r="J1097" s="168">
        <f>IFERROR(MIN('MP Calculations'!$E$30/I1097,1),"-")</f>
        <v>0.24630200300931615</v>
      </c>
      <c r="K1097" s="12"/>
      <c r="L1097" s="159">
        <v>3.199363</v>
      </c>
      <c r="M1097" s="159" t="s">
        <v>280</v>
      </c>
      <c r="N1097" s="159">
        <v>350</v>
      </c>
      <c r="O1097" s="185">
        <f t="shared" si="52"/>
        <v>1119.7770499999999</v>
      </c>
      <c r="P1097" s="215">
        <f t="shared" si="53"/>
        <v>275.80333033886313</v>
      </c>
      <c r="Q1097" s="215" cm="1">
        <f t="array" ref="Q1097">IF(P1097="-",0,P1097/(1+'General inputs'!$H$32)^IFERROR(INDEX('MP Calculations'!$C$40:$C$130,MATCH(F1097,'MP Calculations'!$D$40:$D$130,0),0),-1))</f>
        <v>490.62262468473722</v>
      </c>
    </row>
    <row r="1098" spans="3:17">
      <c r="C1098" s="159"/>
      <c r="D1098" s="165" t="s">
        <v>488</v>
      </c>
      <c r="E1098" s="161">
        <v>39904</v>
      </c>
      <c r="F1098" s="172" t="str">
        <f t="shared" si="51"/>
        <v>2008-09</v>
      </c>
      <c r="G1098" s="68"/>
      <c r="H1098" s="167" t="s">
        <v>279</v>
      </c>
      <c r="I1098" s="173">
        <v>150735.53351548137</v>
      </c>
      <c r="J1098" s="168">
        <f>IFERROR(MIN('MP Calculations'!$E$30/I1098,1),"-")</f>
        <v>0.24630200300931615</v>
      </c>
      <c r="K1098" s="12"/>
      <c r="L1098" s="159">
        <v>1</v>
      </c>
      <c r="M1098" s="159" t="s">
        <v>284</v>
      </c>
      <c r="N1098" s="159">
        <v>15665.03</v>
      </c>
      <c r="O1098" s="185">
        <f t="shared" si="52"/>
        <v>15665.03</v>
      </c>
      <c r="P1098" s="215">
        <f t="shared" si="53"/>
        <v>3858.3282662010279</v>
      </c>
      <c r="Q1098" s="215" cm="1">
        <f t="array" ref="Q1098">IF(P1098="-",0,P1098/(1+'General inputs'!$H$32)^IFERROR(INDEX('MP Calculations'!$C$40:$C$130,MATCH(F1098,'MP Calculations'!$D$40:$D$130,0),0),-1))</f>
        <v>6863.5253190491358</v>
      </c>
    </row>
    <row r="1099" spans="3:17">
      <c r="C1099" s="159"/>
      <c r="D1099" s="165" t="s">
        <v>487</v>
      </c>
      <c r="E1099" s="161">
        <v>39904</v>
      </c>
      <c r="F1099" s="172" t="str">
        <f t="shared" si="51"/>
        <v>2008-09</v>
      </c>
      <c r="G1099" s="68"/>
      <c r="H1099" s="167" t="s">
        <v>279</v>
      </c>
      <c r="I1099" s="173">
        <v>150735.53351548137</v>
      </c>
      <c r="J1099" s="168">
        <f>IFERROR(MIN('MP Calculations'!$E$30/I1099,1),"-")</f>
        <v>0.24630200300931615</v>
      </c>
      <c r="K1099" s="12"/>
      <c r="L1099" s="159">
        <v>1</v>
      </c>
      <c r="M1099" s="159" t="s">
        <v>284</v>
      </c>
      <c r="N1099" s="159">
        <v>784.2</v>
      </c>
      <c r="O1099" s="185">
        <f t="shared" si="52"/>
        <v>784.2</v>
      </c>
      <c r="P1099" s="215">
        <f t="shared" si="53"/>
        <v>193.15003075990575</v>
      </c>
      <c r="Q1099" s="215" cm="1">
        <f t="array" ref="Q1099">IF(P1099="-",0,P1099/(1+'General inputs'!$H$32)^IFERROR(INDEX('MP Calculations'!$C$40:$C$130,MATCH(F1099,'MP Calculations'!$D$40:$D$130,0),0),-1))</f>
        <v>343.59184471388392</v>
      </c>
    </row>
    <row r="1100" spans="3:17">
      <c r="C1100" s="159"/>
      <c r="D1100" s="165" t="s">
        <v>486</v>
      </c>
      <c r="E1100" s="161">
        <v>39904</v>
      </c>
      <c r="F1100" s="172" t="str">
        <f t="shared" si="51"/>
        <v>2008-09</v>
      </c>
      <c r="G1100" s="68"/>
      <c r="H1100" s="167" t="s">
        <v>279</v>
      </c>
      <c r="I1100" s="173">
        <v>150735.53351548137</v>
      </c>
      <c r="J1100" s="168">
        <f>IFERROR(MIN('MP Calculations'!$E$30/I1100,1),"-")</f>
        <v>0.24630200300931615</v>
      </c>
      <c r="K1100" s="12"/>
      <c r="L1100" s="159">
        <v>1</v>
      </c>
      <c r="M1100" s="159" t="s">
        <v>284</v>
      </c>
      <c r="N1100" s="159">
        <v>2626.08</v>
      </c>
      <c r="O1100" s="185">
        <f t="shared" si="52"/>
        <v>2626.08</v>
      </c>
      <c r="P1100" s="215">
        <f t="shared" si="53"/>
        <v>646.808764062705</v>
      </c>
      <c r="Q1100" s="215" cm="1">
        <f t="array" ref="Q1100">IF(P1100="-",0,P1100/(1+'General inputs'!$H$32)^IFERROR(INDEX('MP Calculations'!$C$40:$C$130,MATCH(F1100,'MP Calculations'!$D$40:$D$130,0),0),-1))</f>
        <v>1150.5989180900742</v>
      </c>
    </row>
    <row r="1101" spans="3:17">
      <c r="C1101" s="159"/>
      <c r="D1101" s="165" t="s">
        <v>485</v>
      </c>
      <c r="E1101" s="161">
        <v>39904</v>
      </c>
      <c r="F1101" s="172" t="str">
        <f t="shared" si="51"/>
        <v>2008-09</v>
      </c>
      <c r="G1101" s="68"/>
      <c r="H1101" s="167" t="s">
        <v>279</v>
      </c>
      <c r="I1101" s="173">
        <v>150735.53351548137</v>
      </c>
      <c r="J1101" s="168">
        <f>IFERROR(MIN('MP Calculations'!$E$30/I1101,1),"-")</f>
        <v>0.24630200300931615</v>
      </c>
      <c r="K1101" s="12"/>
      <c r="L1101" s="159">
        <v>1</v>
      </c>
      <c r="M1101" s="159" t="s">
        <v>284</v>
      </c>
      <c r="N1101" s="159">
        <v>5886.04</v>
      </c>
      <c r="O1101" s="185">
        <f t="shared" si="52"/>
        <v>5886.04</v>
      </c>
      <c r="P1101" s="215">
        <f t="shared" si="53"/>
        <v>1449.7434417929553</v>
      </c>
      <c r="Q1101" s="215" cm="1">
        <f t="array" ref="Q1101">IF(P1101="-",0,P1101/(1+'General inputs'!$H$32)^IFERROR(INDEX('MP Calculations'!$C$40:$C$130,MATCH(F1101,'MP Calculations'!$D$40:$D$130,0),0),-1))</f>
        <v>2578.9280051768797</v>
      </c>
    </row>
    <row r="1102" spans="3:17">
      <c r="C1102" s="159"/>
      <c r="D1102" s="165" t="s">
        <v>484</v>
      </c>
      <c r="E1102" s="161">
        <v>39904</v>
      </c>
      <c r="F1102" s="172" t="str">
        <f t="shared" si="51"/>
        <v>2008-09</v>
      </c>
      <c r="G1102" s="68"/>
      <c r="H1102" s="167" t="s">
        <v>279</v>
      </c>
      <c r="I1102" s="173">
        <v>150735.53351548137</v>
      </c>
      <c r="J1102" s="168">
        <f>IFERROR(MIN('MP Calculations'!$E$30/I1102,1),"-")</f>
        <v>0.24630200300931615</v>
      </c>
      <c r="K1102" s="12"/>
      <c r="L1102" s="159">
        <v>1</v>
      </c>
      <c r="M1102" s="159" t="s">
        <v>284</v>
      </c>
      <c r="N1102" s="159">
        <v>6087.97</v>
      </c>
      <c r="O1102" s="185">
        <f t="shared" si="52"/>
        <v>6087.97</v>
      </c>
      <c r="P1102" s="215">
        <f t="shared" si="53"/>
        <v>1499.4792052606265</v>
      </c>
      <c r="Q1102" s="215" cm="1">
        <f t="array" ref="Q1102">IF(P1102="-",0,P1102/(1+'General inputs'!$H$32)^IFERROR(INDEX('MP Calculations'!$C$40:$C$130,MATCH(F1102,'MP Calculations'!$D$40:$D$130,0),0),-1))</f>
        <v>2667.4022479760056</v>
      </c>
    </row>
    <row r="1103" spans="3:17">
      <c r="C1103" s="159"/>
      <c r="D1103" s="165" t="s">
        <v>278</v>
      </c>
      <c r="E1103" s="161">
        <v>39919</v>
      </c>
      <c r="F1103" s="172" t="str">
        <f t="shared" si="51"/>
        <v>2008-09</v>
      </c>
      <c r="G1103" s="68"/>
      <c r="H1103" s="167" t="s">
        <v>279</v>
      </c>
      <c r="I1103" s="173">
        <v>150735.53351548137</v>
      </c>
      <c r="J1103" s="168">
        <f>IFERROR(MIN('MP Calculations'!$E$30/I1103,1),"-")</f>
        <v>0.24630200300931615</v>
      </c>
      <c r="K1103" s="12"/>
      <c r="L1103" s="159">
        <v>66.192443999999995</v>
      </c>
      <c r="M1103" s="159" t="s">
        <v>280</v>
      </c>
      <c r="N1103" s="159">
        <v>350</v>
      </c>
      <c r="O1103" s="185">
        <f t="shared" si="52"/>
        <v>23167.355399999997</v>
      </c>
      <c r="P1103" s="215">
        <f t="shared" si="53"/>
        <v>5706.1660394486962</v>
      </c>
      <c r="Q1103" s="215" cm="1">
        <f t="array" ref="Q1103">IF(P1103="-",0,P1103/(1+'General inputs'!$H$32)^IFERROR(INDEX('MP Calculations'!$C$40:$C$130,MATCH(F1103,'MP Calculations'!$D$40:$D$130,0),0),-1))</f>
        <v>10150.61767282346</v>
      </c>
    </row>
    <row r="1104" spans="3:17">
      <c r="C1104" s="159"/>
      <c r="D1104" s="165" t="s">
        <v>278</v>
      </c>
      <c r="E1104" s="161">
        <v>39919</v>
      </c>
      <c r="F1104" s="172" t="str">
        <f t="shared" si="51"/>
        <v>2008-09</v>
      </c>
      <c r="G1104" s="68"/>
      <c r="H1104" s="167" t="s">
        <v>279</v>
      </c>
      <c r="I1104" s="173">
        <v>150735.53351548137</v>
      </c>
      <c r="J1104" s="168">
        <f>IFERROR(MIN('MP Calculations'!$E$30/I1104,1),"-")</f>
        <v>0.24630200300931615</v>
      </c>
      <c r="K1104" s="12"/>
      <c r="L1104" s="159">
        <v>54.497574</v>
      </c>
      <c r="M1104" s="159" t="s">
        <v>280</v>
      </c>
      <c r="N1104" s="159">
        <v>350</v>
      </c>
      <c r="O1104" s="185">
        <f t="shared" si="52"/>
        <v>19074.150900000001</v>
      </c>
      <c r="P1104" s="215">
        <f t="shared" si="53"/>
        <v>4698.0015723719507</v>
      </c>
      <c r="Q1104" s="215" cm="1">
        <f t="array" ref="Q1104">IF(P1104="-",0,P1104/(1+'General inputs'!$H$32)^IFERROR(INDEX('MP Calculations'!$C$40:$C$130,MATCH(F1104,'MP Calculations'!$D$40:$D$130,0),0),-1))</f>
        <v>8357.2082301479059</v>
      </c>
    </row>
    <row r="1105" spans="3:17">
      <c r="C1105" s="159"/>
      <c r="D1105" s="165" t="s">
        <v>489</v>
      </c>
      <c r="E1105" s="161">
        <v>39934</v>
      </c>
      <c r="F1105" s="172" t="str">
        <f t="shared" si="51"/>
        <v>2008-09</v>
      </c>
      <c r="G1105" s="68"/>
      <c r="H1105" s="167" t="s">
        <v>279</v>
      </c>
      <c r="I1105" s="173">
        <v>150735.53351548137</v>
      </c>
      <c r="J1105" s="168">
        <f>IFERROR(MIN('MP Calculations'!$E$30/I1105,1),"-")</f>
        <v>0.24630200300931615</v>
      </c>
      <c r="K1105" s="12"/>
      <c r="L1105" s="159">
        <v>1</v>
      </c>
      <c r="M1105" s="159" t="s">
        <v>284</v>
      </c>
      <c r="N1105" s="159">
        <v>2917.05</v>
      </c>
      <c r="O1105" s="185">
        <f t="shared" si="52"/>
        <v>2917.05</v>
      </c>
      <c r="P1105" s="215">
        <f t="shared" si="53"/>
        <v>718.47525787832569</v>
      </c>
      <c r="Q1105" s="215" cm="1">
        <f t="array" ref="Q1105">IF(P1105="-",0,P1105/(1+'General inputs'!$H$32)^IFERROR(INDEX('MP Calculations'!$C$40:$C$130,MATCH(F1105,'MP Calculations'!$D$40:$D$130,0),0),-1))</f>
        <v>1278.085425430547</v>
      </c>
    </row>
    <row r="1106" spans="3:17">
      <c r="C1106" s="159"/>
      <c r="D1106" s="165" t="s">
        <v>278</v>
      </c>
      <c r="E1106" s="161">
        <v>39960</v>
      </c>
      <c r="F1106" s="172" t="str">
        <f t="shared" si="51"/>
        <v>2008-09</v>
      </c>
      <c r="G1106" s="68"/>
      <c r="H1106" s="167" t="s">
        <v>279</v>
      </c>
      <c r="I1106" s="173">
        <v>150735.53351548137</v>
      </c>
      <c r="J1106" s="168">
        <f>IFERROR(MIN('MP Calculations'!$E$30/I1106,1),"-")</f>
        <v>0.24630200300931615</v>
      </c>
      <c r="K1106" s="12"/>
      <c r="L1106" s="159">
        <v>88.556218000000001</v>
      </c>
      <c r="M1106" s="159" t="s">
        <v>280</v>
      </c>
      <c r="N1106" s="159">
        <v>350</v>
      </c>
      <c r="O1106" s="185">
        <f t="shared" si="52"/>
        <v>30994.676299999999</v>
      </c>
      <c r="P1106" s="215">
        <f t="shared" si="53"/>
        <v>7634.0508553153795</v>
      </c>
      <c r="Q1106" s="215" cm="1">
        <f t="array" ref="Q1106">IF(P1106="-",0,P1106/(1+'General inputs'!$H$32)^IFERROR(INDEX('MP Calculations'!$C$40:$C$130,MATCH(F1106,'MP Calculations'!$D$40:$D$130,0),0),-1))</f>
        <v>13580.104573102137</v>
      </c>
    </row>
    <row r="1107" spans="3:17">
      <c r="C1107" s="159"/>
      <c r="D1107" s="165" t="s">
        <v>278</v>
      </c>
      <c r="E1107" s="161">
        <v>39960</v>
      </c>
      <c r="F1107" s="172" t="str">
        <f t="shared" si="51"/>
        <v>2008-09</v>
      </c>
      <c r="G1107" s="68"/>
      <c r="H1107" s="167" t="s">
        <v>279</v>
      </c>
      <c r="I1107" s="173">
        <v>150735.53351548137</v>
      </c>
      <c r="J1107" s="168">
        <f>IFERROR(MIN('MP Calculations'!$E$30/I1107,1),"-")</f>
        <v>0.24630200300931615</v>
      </c>
      <c r="K1107" s="12"/>
      <c r="L1107" s="159">
        <v>5.9999120000000001</v>
      </c>
      <c r="M1107" s="159" t="s">
        <v>280</v>
      </c>
      <c r="N1107" s="159">
        <v>350</v>
      </c>
      <c r="O1107" s="185">
        <f t="shared" si="52"/>
        <v>2099.9692</v>
      </c>
      <c r="P1107" s="215">
        <f t="shared" si="53"/>
        <v>517.22662021787119</v>
      </c>
      <c r="Q1107" s="215" cm="1">
        <f t="array" ref="Q1107">IF(P1107="-",0,P1107/(1+'General inputs'!$H$32)^IFERROR(INDEX('MP Calculations'!$C$40:$C$130,MATCH(F1107,'MP Calculations'!$D$40:$D$130,0),0),-1))</f>
        <v>920.08708399686157</v>
      </c>
    </row>
    <row r="1108" spans="3:17">
      <c r="C1108" s="159"/>
      <c r="D1108" s="165" t="s">
        <v>278</v>
      </c>
      <c r="E1108" s="161">
        <v>39960</v>
      </c>
      <c r="F1108" s="172" t="str">
        <f t="shared" si="51"/>
        <v>2008-09</v>
      </c>
      <c r="G1108" s="68"/>
      <c r="H1108" s="167" t="s">
        <v>279</v>
      </c>
      <c r="I1108" s="173">
        <v>150735.53351548137</v>
      </c>
      <c r="J1108" s="168">
        <f>IFERROR(MIN('MP Calculations'!$E$30/I1108,1),"-")</f>
        <v>0.24630200300931615</v>
      </c>
      <c r="K1108" s="12"/>
      <c r="L1108" s="159">
        <v>38.368726000000002</v>
      </c>
      <c r="M1108" s="159" t="s">
        <v>280</v>
      </c>
      <c r="N1108" s="159">
        <v>350</v>
      </c>
      <c r="O1108" s="185">
        <f t="shared" si="52"/>
        <v>13429.054100000001</v>
      </c>
      <c r="P1108" s="215">
        <f t="shared" si="53"/>
        <v>3307.6029233504696</v>
      </c>
      <c r="Q1108" s="215" cm="1">
        <f t="array" ref="Q1108">IF(P1108="-",0,P1108/(1+'General inputs'!$H$32)^IFERROR(INDEX('MP Calculations'!$C$40:$C$130,MATCH(F1108,'MP Calculations'!$D$40:$D$130,0),0),-1))</f>
        <v>5883.8478334373194</v>
      </c>
    </row>
    <row r="1109" spans="3:17">
      <c r="C1109" s="159"/>
      <c r="D1109" s="165" t="s">
        <v>490</v>
      </c>
      <c r="E1109" s="161">
        <v>39964</v>
      </c>
      <c r="F1109" s="172" t="str">
        <f t="shared" si="51"/>
        <v>2008-09</v>
      </c>
      <c r="G1109" s="68"/>
      <c r="H1109" s="167" t="s">
        <v>279</v>
      </c>
      <c r="I1109" s="173">
        <v>150735.53351548137</v>
      </c>
      <c r="J1109" s="168">
        <f>IFERROR(MIN('MP Calculations'!$E$30/I1109,1),"-")</f>
        <v>0.24630200300931615</v>
      </c>
      <c r="K1109" s="12"/>
      <c r="L1109" s="159">
        <v>1</v>
      </c>
      <c r="M1109" s="159" t="s">
        <v>284</v>
      </c>
      <c r="N1109" s="159">
        <v>19592.2</v>
      </c>
      <c r="O1109" s="185">
        <f t="shared" si="52"/>
        <v>19592.2</v>
      </c>
      <c r="P1109" s="215">
        <f t="shared" si="53"/>
        <v>4825.5981033591243</v>
      </c>
      <c r="Q1109" s="215" cm="1">
        <f t="array" ref="Q1109">IF(P1109="-",0,P1109/(1+'General inputs'!$H$32)^IFERROR(INDEX('MP Calculations'!$C$40:$C$130,MATCH(F1109,'MP Calculations'!$D$40:$D$130,0),0),-1))</f>
        <v>8584.1878857477113</v>
      </c>
    </row>
    <row r="1110" spans="3:17">
      <c r="C1110" s="159"/>
      <c r="D1110" s="165" t="s">
        <v>278</v>
      </c>
      <c r="E1110" s="161">
        <v>39965</v>
      </c>
      <c r="F1110" s="172" t="str">
        <f t="shared" ref="F1110:F1173" si="54">IF(E1110="","-",IF(OR(E1110&lt;$E$15,E1110&gt;$E$16),"ERROR - date outside of range",IF(MONTH(E1110)&gt;=7,YEAR(E1110)&amp;"-"&amp;IF(YEAR(E1110)=1999,"00",IF(AND(YEAR(E1110)&gt;=2000,YEAR(E1110)&lt;2009),"0","")&amp;RIGHT(YEAR(E1110),2)+1),RIGHT(YEAR(E1110),4)-1&amp;"-"&amp;RIGHT(YEAR(E1110),2))))</f>
        <v>2008-09</v>
      </c>
      <c r="G1110" s="68"/>
      <c r="H1110" s="167" t="s">
        <v>279</v>
      </c>
      <c r="I1110" s="173">
        <v>150735.53351548137</v>
      </c>
      <c r="J1110" s="168">
        <f>IFERROR(MIN('MP Calculations'!$E$30/I1110,1),"-")</f>
        <v>0.24630200300931615</v>
      </c>
      <c r="K1110" s="12"/>
      <c r="L1110" s="159">
        <v>0.67845800000000001</v>
      </c>
      <c r="M1110" s="159" t="s">
        <v>280</v>
      </c>
      <c r="N1110" s="159">
        <v>350</v>
      </c>
      <c r="O1110" s="185">
        <f t="shared" ref="O1110:O1173" si="55">IF(N1110="","-",L1110*N1110)</f>
        <v>237.46029999999999</v>
      </c>
      <c r="P1110" s="215">
        <f t="shared" ref="P1110:P1173" si="56">IF(O1110="-","-",IF(OR(E1110&lt;$E$15,E1110&gt;$E$16),0,O1110*J1110))</f>
        <v>58.486947525193116</v>
      </c>
      <c r="Q1110" s="215" cm="1">
        <f t="array" ref="Q1110">IF(P1110="-",0,P1110/(1+'General inputs'!$H$32)^IFERROR(INDEX('MP Calculations'!$C$40:$C$130,MATCH(F1110,'MP Calculations'!$D$40:$D$130,0),0),-1))</f>
        <v>104.04159974918679</v>
      </c>
    </row>
    <row r="1111" spans="3:17">
      <c r="C1111" s="159"/>
      <c r="D1111" s="165" t="s">
        <v>294</v>
      </c>
      <c r="E1111" s="161">
        <v>39965</v>
      </c>
      <c r="F1111" s="172" t="str">
        <f t="shared" si="54"/>
        <v>2008-09</v>
      </c>
      <c r="G1111" s="68"/>
      <c r="H1111" s="167" t="s">
        <v>279</v>
      </c>
      <c r="I1111" s="173">
        <v>150735.53351548137</v>
      </c>
      <c r="J1111" s="168">
        <f>IFERROR(MIN('MP Calculations'!$E$30/I1111,1),"-")</f>
        <v>0.24630200300931615</v>
      </c>
      <c r="K1111" s="12"/>
      <c r="L1111" s="159">
        <v>1.3561510000000001</v>
      </c>
      <c r="M1111" s="159" t="s">
        <v>280</v>
      </c>
      <c r="N1111" s="159">
        <v>1898</v>
      </c>
      <c r="O1111" s="185">
        <f t="shared" si="55"/>
        <v>2573.9745980000002</v>
      </c>
      <c r="P1111" s="215">
        <f t="shared" si="56"/>
        <v>633.97509918249943</v>
      </c>
      <c r="Q1111" s="215" cm="1">
        <f t="array" ref="Q1111">IF(P1111="-",0,P1111/(1+'General inputs'!$H$32)^IFERROR(INDEX('MP Calculations'!$C$40:$C$130,MATCH(F1111,'MP Calculations'!$D$40:$D$130,0),0),-1))</f>
        <v>1127.769294023843</v>
      </c>
    </row>
    <row r="1112" spans="3:17">
      <c r="C1112" s="159"/>
      <c r="D1112" s="165" t="s">
        <v>278</v>
      </c>
      <c r="E1112" s="161">
        <v>39965</v>
      </c>
      <c r="F1112" s="172" t="str">
        <f t="shared" si="54"/>
        <v>2008-09</v>
      </c>
      <c r="G1112" s="68"/>
      <c r="H1112" s="167" t="s">
        <v>279</v>
      </c>
      <c r="I1112" s="173">
        <v>150735.53351548137</v>
      </c>
      <c r="J1112" s="168">
        <f>IFERROR(MIN('MP Calculations'!$E$30/I1112,1),"-")</f>
        <v>0.24630200300931615</v>
      </c>
      <c r="K1112" s="12"/>
      <c r="L1112" s="159">
        <v>11.553945000000001</v>
      </c>
      <c r="M1112" s="159" t="s">
        <v>280</v>
      </c>
      <c r="N1112" s="159">
        <v>350</v>
      </c>
      <c r="O1112" s="185">
        <f t="shared" si="55"/>
        <v>4043.8807500000003</v>
      </c>
      <c r="P1112" s="215">
        <f t="shared" si="56"/>
        <v>996.01592865581574</v>
      </c>
      <c r="Q1112" s="215" cm="1">
        <f t="array" ref="Q1112">IF(P1112="-",0,P1112/(1+'General inputs'!$H$32)^IFERROR(INDEX('MP Calculations'!$C$40:$C$130,MATCH(F1112,'MP Calculations'!$D$40:$D$130,0),0),-1))</f>
        <v>1771.798580330865</v>
      </c>
    </row>
    <row r="1113" spans="3:17">
      <c r="C1113" s="159"/>
      <c r="D1113" s="165" t="s">
        <v>491</v>
      </c>
      <c r="E1113" s="161">
        <v>39965</v>
      </c>
      <c r="F1113" s="172" t="str">
        <f t="shared" si="54"/>
        <v>2008-09</v>
      </c>
      <c r="G1113" s="68"/>
      <c r="H1113" s="167" t="s">
        <v>279</v>
      </c>
      <c r="I1113" s="173">
        <v>150735.53351548137</v>
      </c>
      <c r="J1113" s="168">
        <f>IFERROR(MIN('MP Calculations'!$E$30/I1113,1),"-")</f>
        <v>0.24630200300931615</v>
      </c>
      <c r="K1113" s="12"/>
      <c r="L1113" s="159">
        <v>1</v>
      </c>
      <c r="M1113" s="159" t="s">
        <v>284</v>
      </c>
      <c r="N1113" s="159">
        <v>1360.81</v>
      </c>
      <c r="O1113" s="185">
        <f t="shared" si="55"/>
        <v>1360.81</v>
      </c>
      <c r="P1113" s="215">
        <f t="shared" si="56"/>
        <v>335.1702287151075</v>
      </c>
      <c r="Q1113" s="215" cm="1">
        <f t="array" ref="Q1113">IF(P1113="-",0,P1113/(1+'General inputs'!$H$32)^IFERROR(INDEX('MP Calculations'!$C$40:$C$130,MATCH(F1113,'MP Calculations'!$D$40:$D$130,0),0),-1))</f>
        <v>596.22955649719495</v>
      </c>
    </row>
    <row r="1114" spans="3:17">
      <c r="C1114" s="159"/>
      <c r="D1114" s="165" t="s">
        <v>492</v>
      </c>
      <c r="E1114" s="161">
        <v>39965</v>
      </c>
      <c r="F1114" s="172" t="str">
        <f t="shared" si="54"/>
        <v>2008-09</v>
      </c>
      <c r="G1114" s="68"/>
      <c r="H1114" s="167" t="s">
        <v>279</v>
      </c>
      <c r="I1114" s="173">
        <v>150735.53351548137</v>
      </c>
      <c r="J1114" s="168">
        <f>IFERROR(MIN('MP Calculations'!$E$30/I1114,1),"-")</f>
        <v>0.24630200300931615</v>
      </c>
      <c r="K1114" s="12"/>
      <c r="L1114" s="159">
        <v>1</v>
      </c>
      <c r="M1114" s="159" t="s">
        <v>284</v>
      </c>
      <c r="N1114" s="159">
        <v>2224.0700000000002</v>
      </c>
      <c r="O1114" s="185">
        <f t="shared" si="55"/>
        <v>2224.0700000000002</v>
      </c>
      <c r="P1114" s="215">
        <f t="shared" si="56"/>
        <v>547.79289583292984</v>
      </c>
      <c r="Q1114" s="215" cm="1">
        <f t="array" ref="Q1114">IF(P1114="-",0,P1114/(1+'General inputs'!$H$32)^IFERROR(INDEX('MP Calculations'!$C$40:$C$130,MATCH(F1114,'MP Calculations'!$D$40:$D$130,0),0),-1))</f>
        <v>974.46099728743661</v>
      </c>
    </row>
    <row r="1115" spans="3:17">
      <c r="C1115" s="159"/>
      <c r="D1115" s="165" t="s">
        <v>278</v>
      </c>
      <c r="E1115" s="161">
        <v>39990</v>
      </c>
      <c r="F1115" s="172" t="str">
        <f t="shared" si="54"/>
        <v>2008-09</v>
      </c>
      <c r="G1115" s="68"/>
      <c r="H1115" s="167" t="s">
        <v>279</v>
      </c>
      <c r="I1115" s="173">
        <v>150735.53351548137</v>
      </c>
      <c r="J1115" s="168">
        <f>IFERROR(MIN('MP Calculations'!$E$30/I1115,1),"-")</f>
        <v>0.24630200300931615</v>
      </c>
      <c r="K1115" s="12"/>
      <c r="L1115" s="159">
        <v>37.299568000000001</v>
      </c>
      <c r="M1115" s="159" t="s">
        <v>280</v>
      </c>
      <c r="N1115" s="159">
        <v>350</v>
      </c>
      <c r="O1115" s="185">
        <f t="shared" si="55"/>
        <v>13054.8488</v>
      </c>
      <c r="P1115" s="215">
        <f t="shared" si="56"/>
        <v>3215.4354084237671</v>
      </c>
      <c r="Q1115" s="215" cm="1">
        <f t="array" ref="Q1115">IF(P1115="-",0,P1115/(1+'General inputs'!$H$32)^IFERROR(INDEX('MP Calculations'!$C$40:$C$130,MATCH(F1115,'MP Calculations'!$D$40:$D$130,0),0),-1))</f>
        <v>5719.892350998256</v>
      </c>
    </row>
    <row r="1116" spans="3:17">
      <c r="C1116" s="159"/>
      <c r="D1116" s="165" t="s">
        <v>278</v>
      </c>
      <c r="E1116" s="161">
        <v>39990</v>
      </c>
      <c r="F1116" s="172" t="str">
        <f t="shared" si="54"/>
        <v>2008-09</v>
      </c>
      <c r="G1116" s="68"/>
      <c r="H1116" s="167" t="s">
        <v>279</v>
      </c>
      <c r="I1116" s="173">
        <v>150735.53351548137</v>
      </c>
      <c r="J1116" s="168">
        <f>IFERROR(MIN('MP Calculations'!$E$30/I1116,1),"-")</f>
        <v>0.24630200300931615</v>
      </c>
      <c r="K1116" s="12"/>
      <c r="L1116" s="159">
        <v>11.103159</v>
      </c>
      <c r="M1116" s="159" t="s">
        <v>280</v>
      </c>
      <c r="N1116" s="159">
        <v>350</v>
      </c>
      <c r="O1116" s="185">
        <f t="shared" si="55"/>
        <v>3886.10565</v>
      </c>
      <c r="P1116" s="215">
        <f t="shared" si="56"/>
        <v>957.15560550082046</v>
      </c>
      <c r="Q1116" s="215" cm="1">
        <f t="array" ref="Q1116">IF(P1116="-",0,P1116/(1+'General inputs'!$H$32)^IFERROR(INDEX('MP Calculations'!$C$40:$C$130,MATCH(F1116,'MP Calculations'!$D$40:$D$130,0),0),-1))</f>
        <v>1702.67050374464</v>
      </c>
    </row>
    <row r="1117" spans="3:17">
      <c r="C1117" s="159"/>
      <c r="D1117" s="165" t="s">
        <v>278</v>
      </c>
      <c r="E1117" s="161">
        <v>39990</v>
      </c>
      <c r="F1117" s="172" t="str">
        <f t="shared" si="54"/>
        <v>2008-09</v>
      </c>
      <c r="G1117" s="68"/>
      <c r="H1117" s="167" t="s">
        <v>279</v>
      </c>
      <c r="I1117" s="173">
        <v>150735.53351548137</v>
      </c>
      <c r="J1117" s="168">
        <f>IFERROR(MIN('MP Calculations'!$E$30/I1117,1),"-")</f>
        <v>0.24630200300931615</v>
      </c>
      <c r="K1117" s="12"/>
      <c r="L1117" s="159">
        <v>54.522910000000003</v>
      </c>
      <c r="M1117" s="159" t="s">
        <v>280</v>
      </c>
      <c r="N1117" s="159">
        <v>350</v>
      </c>
      <c r="O1117" s="185">
        <f t="shared" si="55"/>
        <v>19083.018500000002</v>
      </c>
      <c r="P1117" s="215">
        <f t="shared" si="56"/>
        <v>4700.1856800138366</v>
      </c>
      <c r="Q1117" s="215" cm="1">
        <f t="array" ref="Q1117">IF(P1117="-",0,P1117/(1+'General inputs'!$H$32)^IFERROR(INDEX('MP Calculations'!$C$40:$C$130,MATCH(F1117,'MP Calculations'!$D$40:$D$130,0),0),-1))</f>
        <v>8361.0935081920088</v>
      </c>
    </row>
    <row r="1118" spans="3:17">
      <c r="C1118" s="159"/>
      <c r="D1118" s="165" t="s">
        <v>278</v>
      </c>
      <c r="E1118" s="161">
        <v>39990</v>
      </c>
      <c r="F1118" s="172" t="str">
        <f t="shared" si="54"/>
        <v>2008-09</v>
      </c>
      <c r="G1118" s="68"/>
      <c r="H1118" s="167" t="s">
        <v>279</v>
      </c>
      <c r="I1118" s="173">
        <v>150735.53351548137</v>
      </c>
      <c r="J1118" s="168">
        <f>IFERROR(MIN('MP Calculations'!$E$30/I1118,1),"-")</f>
        <v>0.24630200300931615</v>
      </c>
      <c r="K1118" s="12"/>
      <c r="L1118" s="159">
        <v>1.70004</v>
      </c>
      <c r="M1118" s="159" t="s">
        <v>280</v>
      </c>
      <c r="N1118" s="159">
        <v>350</v>
      </c>
      <c r="O1118" s="185">
        <f t="shared" si="55"/>
        <v>595.01400000000001</v>
      </c>
      <c r="P1118" s="215">
        <f t="shared" si="56"/>
        <v>146.55314001858525</v>
      </c>
      <c r="Q1118" s="215" cm="1">
        <f t="array" ref="Q1118">IF(P1118="-",0,P1118/(1+'General inputs'!$H$32)^IFERROR(INDEX('MP Calculations'!$C$40:$C$130,MATCH(F1118,'MP Calculations'!$D$40:$D$130,0),0),-1))</f>
        <v>260.70129799870813</v>
      </c>
    </row>
    <row r="1119" spans="3:17">
      <c r="C1119" s="159"/>
      <c r="D1119" s="165" t="s">
        <v>278</v>
      </c>
      <c r="E1119" s="161">
        <v>39990</v>
      </c>
      <c r="F1119" s="172" t="str">
        <f t="shared" si="54"/>
        <v>2008-09</v>
      </c>
      <c r="G1119" s="68"/>
      <c r="H1119" s="167" t="s">
        <v>279</v>
      </c>
      <c r="I1119" s="173">
        <v>150735.53351548137</v>
      </c>
      <c r="J1119" s="168">
        <f>IFERROR(MIN('MP Calculations'!$E$30/I1119,1),"-")</f>
        <v>0.24630200300931615</v>
      </c>
      <c r="K1119" s="12"/>
      <c r="L1119" s="159">
        <v>28.596948000000001</v>
      </c>
      <c r="M1119" s="159" t="s">
        <v>280</v>
      </c>
      <c r="N1119" s="159">
        <v>350</v>
      </c>
      <c r="O1119" s="185">
        <f t="shared" si="55"/>
        <v>10008.9318</v>
      </c>
      <c r="P1119" s="215">
        <f t="shared" si="56"/>
        <v>2465.2199503236402</v>
      </c>
      <c r="Q1119" s="215" cm="1">
        <f t="array" ref="Q1119">IF(P1119="-",0,P1119/(1+'General inputs'!$H$32)^IFERROR(INDEX('MP Calculations'!$C$40:$C$130,MATCH(F1119,'MP Calculations'!$D$40:$D$130,0),0),-1))</f>
        <v>4385.3447344777533</v>
      </c>
    </row>
    <row r="1120" spans="3:17">
      <c r="C1120" s="159"/>
      <c r="D1120" s="165" t="s">
        <v>278</v>
      </c>
      <c r="E1120" s="161">
        <v>39990</v>
      </c>
      <c r="F1120" s="172" t="str">
        <f t="shared" si="54"/>
        <v>2008-09</v>
      </c>
      <c r="G1120" s="68"/>
      <c r="H1120" s="167" t="s">
        <v>279</v>
      </c>
      <c r="I1120" s="173">
        <v>150735.53351548137</v>
      </c>
      <c r="J1120" s="168">
        <f>IFERROR(MIN('MP Calculations'!$E$30/I1120,1),"-")</f>
        <v>0.24630200300931615</v>
      </c>
      <c r="K1120" s="12"/>
      <c r="L1120" s="159">
        <v>30.631563</v>
      </c>
      <c r="M1120" s="159" t="s">
        <v>280</v>
      </c>
      <c r="N1120" s="159">
        <v>350</v>
      </c>
      <c r="O1120" s="185">
        <f t="shared" si="55"/>
        <v>10721.047049999999</v>
      </c>
      <c r="P1120" s="215">
        <f t="shared" si="56"/>
        <v>2640.6153627721196</v>
      </c>
      <c r="Q1120" s="215" cm="1">
        <f t="array" ref="Q1120">IF(P1120="-",0,P1120/(1+'General inputs'!$H$32)^IFERROR(INDEX('MP Calculations'!$C$40:$C$130,MATCH(F1120,'MP Calculations'!$D$40:$D$130,0),0),-1))</f>
        <v>4697.3531410020942</v>
      </c>
    </row>
    <row r="1121" spans="3:17">
      <c r="C1121" s="159"/>
      <c r="D1121" s="165" t="s">
        <v>493</v>
      </c>
      <c r="E1121" s="161">
        <v>39995</v>
      </c>
      <c r="F1121" s="172" t="str">
        <f t="shared" si="54"/>
        <v>2009-10</v>
      </c>
      <c r="G1121" s="68"/>
      <c r="H1121" s="167" t="s">
        <v>279</v>
      </c>
      <c r="I1121" s="173">
        <v>150735.53351548137</v>
      </c>
      <c r="J1121" s="168">
        <f>IFERROR(MIN('MP Calculations'!$E$30/I1121,1),"-")</f>
        <v>0.24630200300931615</v>
      </c>
      <c r="K1121" s="12"/>
      <c r="L1121" s="159">
        <v>1</v>
      </c>
      <c r="M1121" s="159" t="s">
        <v>284</v>
      </c>
      <c r="N1121" s="159">
        <v>3375.72</v>
      </c>
      <c r="O1121" s="185">
        <f t="shared" si="55"/>
        <v>3375.72</v>
      </c>
      <c r="P1121" s="215">
        <f t="shared" si="56"/>
        <v>831.44659759860872</v>
      </c>
      <c r="Q1121" s="215" cm="1">
        <f t="array" ref="Q1121">IF(P1121="-",0,P1121/(1+'General inputs'!$H$32)^IFERROR(INDEX('MP Calculations'!$C$40:$C$130,MATCH(F1121,'MP Calculations'!$D$40:$D$130,0),0),-1))</f>
        <v>1419.4323763297682</v>
      </c>
    </row>
    <row r="1122" spans="3:17">
      <c r="C1122" s="159"/>
      <c r="D1122" s="165" t="s">
        <v>278</v>
      </c>
      <c r="E1122" s="161">
        <v>40003</v>
      </c>
      <c r="F1122" s="172" t="str">
        <f t="shared" si="54"/>
        <v>2009-10</v>
      </c>
      <c r="G1122" s="68"/>
      <c r="H1122" s="167" t="s">
        <v>279</v>
      </c>
      <c r="I1122" s="173">
        <v>150735.53351548137</v>
      </c>
      <c r="J1122" s="168">
        <f>IFERROR(MIN('MP Calculations'!$E$30/I1122,1),"-")</f>
        <v>0.24630200300931615</v>
      </c>
      <c r="K1122" s="12"/>
      <c r="L1122" s="159">
        <v>0.79268700000000003</v>
      </c>
      <c r="M1122" s="159" t="s">
        <v>280</v>
      </c>
      <c r="N1122" s="159">
        <v>350</v>
      </c>
      <c r="O1122" s="185">
        <f t="shared" si="55"/>
        <v>277.44045</v>
      </c>
      <c r="P1122" s="215">
        <f t="shared" si="56"/>
        <v>68.334138550806031</v>
      </c>
      <c r="Q1122" s="215" cm="1">
        <f t="array" ref="Q1122">IF(P1122="-",0,P1122/(1+'General inputs'!$H$32)^IFERROR(INDEX('MP Calculations'!$C$40:$C$130,MATCH(F1122,'MP Calculations'!$D$40:$D$130,0),0),-1))</f>
        <v>116.65895193721643</v>
      </c>
    </row>
    <row r="1123" spans="3:17">
      <c r="C1123" s="159"/>
      <c r="D1123" s="165" t="s">
        <v>278</v>
      </c>
      <c r="E1123" s="161">
        <v>40003</v>
      </c>
      <c r="F1123" s="172" t="str">
        <f t="shared" si="54"/>
        <v>2009-10</v>
      </c>
      <c r="G1123" s="68"/>
      <c r="H1123" s="167" t="s">
        <v>279</v>
      </c>
      <c r="I1123" s="173">
        <v>150735.53351548137</v>
      </c>
      <c r="J1123" s="168">
        <f>IFERROR(MIN('MP Calculations'!$E$30/I1123,1),"-")</f>
        <v>0.24630200300931615</v>
      </c>
      <c r="K1123" s="12"/>
      <c r="L1123" s="159">
        <v>18.884893999999999</v>
      </c>
      <c r="M1123" s="159" t="s">
        <v>280</v>
      </c>
      <c r="N1123" s="159">
        <v>350</v>
      </c>
      <c r="O1123" s="185">
        <f t="shared" si="55"/>
        <v>6609.7128999999995</v>
      </c>
      <c r="P1123" s="215">
        <f t="shared" si="56"/>
        <v>1627.9855265865156</v>
      </c>
      <c r="Q1123" s="215" cm="1">
        <f t="array" ref="Q1123">IF(P1123="-",0,P1123/(1+'General inputs'!$H$32)^IFERROR(INDEX('MP Calculations'!$C$40:$C$130,MATCH(F1123,'MP Calculations'!$D$40:$D$130,0),0),-1))</f>
        <v>2779.2709373124908</v>
      </c>
    </row>
    <row r="1124" spans="3:17">
      <c r="C1124" s="159"/>
      <c r="D1124" s="165" t="s">
        <v>278</v>
      </c>
      <c r="E1124" s="161">
        <v>40003</v>
      </c>
      <c r="F1124" s="172" t="str">
        <f t="shared" si="54"/>
        <v>2009-10</v>
      </c>
      <c r="G1124" s="68"/>
      <c r="H1124" s="167" t="s">
        <v>279</v>
      </c>
      <c r="I1124" s="173">
        <v>150735.53351548137</v>
      </c>
      <c r="J1124" s="168">
        <f>IFERROR(MIN('MP Calculations'!$E$30/I1124,1),"-")</f>
        <v>0.24630200300931615</v>
      </c>
      <c r="K1124" s="12"/>
      <c r="L1124" s="159">
        <v>32.899034</v>
      </c>
      <c r="M1124" s="159" t="s">
        <v>280</v>
      </c>
      <c r="N1124" s="159">
        <v>350</v>
      </c>
      <c r="O1124" s="185">
        <f t="shared" si="55"/>
        <v>11514.661900000001</v>
      </c>
      <c r="P1124" s="215">
        <f t="shared" si="56"/>
        <v>2836.0842899450581</v>
      </c>
      <c r="Q1124" s="215" cm="1">
        <f t="array" ref="Q1124">IF(P1124="-",0,P1124/(1+'General inputs'!$H$32)^IFERROR(INDEX('MP Calculations'!$C$40:$C$130,MATCH(F1124,'MP Calculations'!$D$40:$D$130,0),0),-1))</f>
        <v>4841.7178863622703</v>
      </c>
    </row>
    <row r="1125" spans="3:17">
      <c r="C1125" s="159"/>
      <c r="D1125" s="165" t="s">
        <v>278</v>
      </c>
      <c r="E1125" s="161">
        <v>40003</v>
      </c>
      <c r="F1125" s="172" t="str">
        <f t="shared" si="54"/>
        <v>2009-10</v>
      </c>
      <c r="G1125" s="68"/>
      <c r="H1125" s="167" t="s">
        <v>279</v>
      </c>
      <c r="I1125" s="173">
        <v>150735.53351548137</v>
      </c>
      <c r="J1125" s="168">
        <f>IFERROR(MIN('MP Calculations'!$E$30/I1125,1),"-")</f>
        <v>0.24630200300931615</v>
      </c>
      <c r="K1125" s="12"/>
      <c r="L1125" s="159">
        <v>47.213740000000001</v>
      </c>
      <c r="M1125" s="159" t="s">
        <v>280</v>
      </c>
      <c r="N1125" s="159">
        <v>350</v>
      </c>
      <c r="O1125" s="185">
        <f t="shared" si="55"/>
        <v>16524.809000000001</v>
      </c>
      <c r="P1125" s="215">
        <f t="shared" si="56"/>
        <v>4070.0935560463749</v>
      </c>
      <c r="Q1125" s="215" cm="1">
        <f t="array" ref="Q1125">IF(P1125="-",0,P1125/(1+'General inputs'!$H$32)^IFERROR(INDEX('MP Calculations'!$C$40:$C$130,MATCH(F1125,'MP Calculations'!$D$40:$D$130,0),0),-1))</f>
        <v>6948.398832624016</v>
      </c>
    </row>
    <row r="1126" spans="3:17">
      <c r="C1126" s="159"/>
      <c r="D1126" s="165" t="s">
        <v>278</v>
      </c>
      <c r="E1126" s="161">
        <v>40003</v>
      </c>
      <c r="F1126" s="172" t="str">
        <f t="shared" si="54"/>
        <v>2009-10</v>
      </c>
      <c r="G1126" s="68"/>
      <c r="H1126" s="167" t="s">
        <v>279</v>
      </c>
      <c r="I1126" s="173">
        <v>150735.53351548137</v>
      </c>
      <c r="J1126" s="168">
        <f>IFERROR(MIN('MP Calculations'!$E$30/I1126,1),"-")</f>
        <v>0.24630200300931615</v>
      </c>
      <c r="K1126" s="12"/>
      <c r="L1126" s="159">
        <v>31.016548</v>
      </c>
      <c r="M1126" s="159" t="s">
        <v>280</v>
      </c>
      <c r="N1126" s="159">
        <v>350</v>
      </c>
      <c r="O1126" s="185">
        <f t="shared" si="55"/>
        <v>10855.791800000001</v>
      </c>
      <c r="P1126" s="215">
        <f t="shared" si="56"/>
        <v>2673.8032645921098</v>
      </c>
      <c r="Q1126" s="215" cm="1">
        <f t="array" ref="Q1126">IF(P1126="-",0,P1126/(1+'General inputs'!$H$32)^IFERROR(INDEX('MP Calculations'!$C$40:$C$130,MATCH(F1126,'MP Calculations'!$D$40:$D$130,0),0),-1))</f>
        <v>4564.6743069967924</v>
      </c>
    </row>
    <row r="1127" spans="3:17">
      <c r="C1127" s="159"/>
      <c r="D1127" s="165" t="s">
        <v>278</v>
      </c>
      <c r="E1127" s="161">
        <v>40003</v>
      </c>
      <c r="F1127" s="172" t="str">
        <f t="shared" si="54"/>
        <v>2009-10</v>
      </c>
      <c r="G1127" s="68"/>
      <c r="H1127" s="167" t="s">
        <v>279</v>
      </c>
      <c r="I1127" s="173">
        <v>150735.53351548137</v>
      </c>
      <c r="J1127" s="168">
        <f>IFERROR(MIN('MP Calculations'!$E$30/I1127,1),"-")</f>
        <v>0.24630200300931615</v>
      </c>
      <c r="K1127" s="12"/>
      <c r="L1127" s="159">
        <v>3.0999789999999998</v>
      </c>
      <c r="M1127" s="159" t="s">
        <v>280</v>
      </c>
      <c r="N1127" s="159">
        <v>350</v>
      </c>
      <c r="O1127" s="185">
        <f t="shared" si="55"/>
        <v>1084.9926499999999</v>
      </c>
      <c r="P1127" s="215">
        <f t="shared" si="56"/>
        <v>267.23586294538586</v>
      </c>
      <c r="Q1127" s="215" cm="1">
        <f t="array" ref="Q1127">IF(P1127="-",0,P1127/(1+'General inputs'!$H$32)^IFERROR(INDEX('MP Calculations'!$C$40:$C$130,MATCH(F1127,'MP Calculations'!$D$40:$D$130,0),0),-1))</f>
        <v>456.22080489194371</v>
      </c>
    </row>
    <row r="1128" spans="3:17">
      <c r="C1128" s="159"/>
      <c r="D1128" s="165" t="s">
        <v>278</v>
      </c>
      <c r="E1128" s="161">
        <v>40003</v>
      </c>
      <c r="F1128" s="172" t="str">
        <f t="shared" si="54"/>
        <v>2009-10</v>
      </c>
      <c r="G1128" s="68"/>
      <c r="H1128" s="167" t="s">
        <v>279</v>
      </c>
      <c r="I1128" s="173">
        <v>150735.53351548137</v>
      </c>
      <c r="J1128" s="168">
        <f>IFERROR(MIN('MP Calculations'!$E$30/I1128,1),"-")</f>
        <v>0.24630200300931615</v>
      </c>
      <c r="K1128" s="12"/>
      <c r="L1128" s="159">
        <v>0.40098</v>
      </c>
      <c r="M1128" s="159" t="s">
        <v>280</v>
      </c>
      <c r="N1128" s="159">
        <v>350</v>
      </c>
      <c r="O1128" s="185">
        <f t="shared" si="55"/>
        <v>140.34299999999999</v>
      </c>
      <c r="P1128" s="215">
        <f t="shared" si="56"/>
        <v>34.566762008336454</v>
      </c>
      <c r="Q1128" s="215" cm="1">
        <f t="array" ref="Q1128">IF(P1128="-",0,P1128/(1+'General inputs'!$H$32)^IFERROR(INDEX('MP Calculations'!$C$40:$C$130,MATCH(F1128,'MP Calculations'!$D$40:$D$130,0),0),-1))</f>
        <v>59.01182503028943</v>
      </c>
    </row>
    <row r="1129" spans="3:17">
      <c r="C1129" s="159"/>
      <c r="D1129" s="165" t="s">
        <v>278</v>
      </c>
      <c r="E1129" s="161">
        <v>40003</v>
      </c>
      <c r="F1129" s="172" t="str">
        <f t="shared" si="54"/>
        <v>2009-10</v>
      </c>
      <c r="G1129" s="68"/>
      <c r="H1129" s="167" t="s">
        <v>279</v>
      </c>
      <c r="I1129" s="173">
        <v>150735.53351548137</v>
      </c>
      <c r="J1129" s="168">
        <f>IFERROR(MIN('MP Calculations'!$E$30/I1129,1),"-")</f>
        <v>0.24630200300931615</v>
      </c>
      <c r="K1129" s="12"/>
      <c r="L1129" s="159">
        <v>18.394950999999999</v>
      </c>
      <c r="M1129" s="159" t="s">
        <v>280</v>
      </c>
      <c r="N1129" s="159">
        <v>350</v>
      </c>
      <c r="O1129" s="185">
        <f t="shared" si="55"/>
        <v>6438.2328499999994</v>
      </c>
      <c r="P1129" s="215">
        <f t="shared" si="56"/>
        <v>1585.7496467953779</v>
      </c>
      <c r="Q1129" s="215" cm="1">
        <f t="array" ref="Q1129">IF(P1129="-",0,P1129/(1+'General inputs'!$H$32)^IFERROR(INDEX('MP Calculations'!$C$40:$C$130,MATCH(F1129,'MP Calculations'!$D$40:$D$130,0),0),-1))</f>
        <v>2707.1665166660368</v>
      </c>
    </row>
    <row r="1130" spans="3:17">
      <c r="C1130" s="159"/>
      <c r="D1130" s="165" t="s">
        <v>278</v>
      </c>
      <c r="E1130" s="161">
        <v>40003</v>
      </c>
      <c r="F1130" s="172" t="str">
        <f t="shared" si="54"/>
        <v>2009-10</v>
      </c>
      <c r="G1130" s="68"/>
      <c r="H1130" s="167" t="s">
        <v>279</v>
      </c>
      <c r="I1130" s="173">
        <v>150735.53351548137</v>
      </c>
      <c r="J1130" s="168">
        <f>IFERROR(MIN('MP Calculations'!$E$30/I1130,1),"-")</f>
        <v>0.24630200300931615</v>
      </c>
      <c r="K1130" s="12"/>
      <c r="L1130" s="159">
        <v>0.39956599999999998</v>
      </c>
      <c r="M1130" s="159" t="s">
        <v>280</v>
      </c>
      <c r="N1130" s="159">
        <v>350</v>
      </c>
      <c r="O1130" s="185">
        <f t="shared" si="55"/>
        <v>139.84809999999999</v>
      </c>
      <c r="P1130" s="215">
        <f t="shared" si="56"/>
        <v>34.444867147047141</v>
      </c>
      <c r="Q1130" s="215" cm="1">
        <f t="array" ref="Q1130">IF(P1130="-",0,P1130/(1+'General inputs'!$H$32)^IFERROR(INDEX('MP Calculations'!$C$40:$C$130,MATCH(F1130,'MP Calculations'!$D$40:$D$130,0),0),-1))</f>
        <v>58.803728066368961</v>
      </c>
    </row>
    <row r="1131" spans="3:17">
      <c r="C1131" s="159"/>
      <c r="D1131" s="165" t="s">
        <v>278</v>
      </c>
      <c r="E1131" s="161">
        <v>40003</v>
      </c>
      <c r="F1131" s="172" t="str">
        <f t="shared" si="54"/>
        <v>2009-10</v>
      </c>
      <c r="G1131" s="68"/>
      <c r="H1131" s="167" t="s">
        <v>279</v>
      </c>
      <c r="I1131" s="173">
        <v>150735.53351548137</v>
      </c>
      <c r="J1131" s="168">
        <f>IFERROR(MIN('MP Calculations'!$E$30/I1131,1),"-")</f>
        <v>0.24630200300931615</v>
      </c>
      <c r="K1131" s="12"/>
      <c r="L1131" s="159">
        <v>47.733862999999999</v>
      </c>
      <c r="M1131" s="159" t="s">
        <v>280</v>
      </c>
      <c r="N1131" s="159">
        <v>350</v>
      </c>
      <c r="O1131" s="185">
        <f t="shared" si="55"/>
        <v>16706.852050000001</v>
      </c>
      <c r="P1131" s="215">
        <f t="shared" si="56"/>
        <v>4114.9311238952996</v>
      </c>
      <c r="Q1131" s="215" cm="1">
        <f t="array" ref="Q1131">IF(P1131="-",0,P1131/(1+'General inputs'!$H$32)^IFERROR(INDEX('MP Calculations'!$C$40:$C$130,MATCH(F1131,'MP Calculations'!$D$40:$D$130,0),0),-1))</f>
        <v>7024.9448136460842</v>
      </c>
    </row>
    <row r="1132" spans="3:17">
      <c r="C1132" s="159"/>
      <c r="D1132" s="165" t="s">
        <v>278</v>
      </c>
      <c r="E1132" s="161">
        <v>40003</v>
      </c>
      <c r="F1132" s="172" t="str">
        <f t="shared" si="54"/>
        <v>2009-10</v>
      </c>
      <c r="G1132" s="68"/>
      <c r="H1132" s="167" t="s">
        <v>279</v>
      </c>
      <c r="I1132" s="173">
        <v>150735.53351548137</v>
      </c>
      <c r="J1132" s="168">
        <f>IFERROR(MIN('MP Calculations'!$E$30/I1132,1),"-")</f>
        <v>0.24630200300931615</v>
      </c>
      <c r="K1132" s="12"/>
      <c r="L1132" s="159">
        <v>13.051225000000001</v>
      </c>
      <c r="M1132" s="159" t="s">
        <v>280</v>
      </c>
      <c r="N1132" s="159">
        <v>350</v>
      </c>
      <c r="O1132" s="185">
        <f t="shared" si="55"/>
        <v>4567.92875</v>
      </c>
      <c r="P1132" s="215">
        <f t="shared" si="56"/>
        <v>1125.0900007288417</v>
      </c>
      <c r="Q1132" s="215" cm="1">
        <f t="array" ref="Q1132">IF(P1132="-",0,P1132/(1+'General inputs'!$H$32)^IFERROR(INDEX('MP Calculations'!$C$40:$C$130,MATCH(F1132,'MP Calculations'!$D$40:$D$130,0),0),-1))</f>
        <v>1920.7357128309122</v>
      </c>
    </row>
    <row r="1133" spans="3:17">
      <c r="C1133" s="159"/>
      <c r="D1133" s="165" t="s">
        <v>278</v>
      </c>
      <c r="E1133" s="161">
        <v>40003</v>
      </c>
      <c r="F1133" s="172" t="str">
        <f t="shared" si="54"/>
        <v>2009-10</v>
      </c>
      <c r="G1133" s="68"/>
      <c r="H1133" s="167" t="s">
        <v>279</v>
      </c>
      <c r="I1133" s="173">
        <v>150735.53351548137</v>
      </c>
      <c r="J1133" s="168">
        <f>IFERROR(MIN('MP Calculations'!$E$30/I1133,1),"-")</f>
        <v>0.24630200300931615</v>
      </c>
      <c r="K1133" s="12"/>
      <c r="L1133" s="159">
        <v>19.953809</v>
      </c>
      <c r="M1133" s="159" t="s">
        <v>280</v>
      </c>
      <c r="N1133" s="159">
        <v>350</v>
      </c>
      <c r="O1133" s="185">
        <f t="shared" si="55"/>
        <v>6983.8331499999995</v>
      </c>
      <c r="P1133" s="215">
        <f t="shared" si="56"/>
        <v>1720.1320935278618</v>
      </c>
      <c r="Q1133" s="215" cm="1">
        <f t="array" ref="Q1133">IF(P1133="-",0,P1133/(1+'General inputs'!$H$32)^IFERROR(INDEX('MP Calculations'!$C$40:$C$130,MATCH(F1133,'MP Calculations'!$D$40:$D$130,0),0),-1))</f>
        <v>2936.5820873754665</v>
      </c>
    </row>
    <row r="1134" spans="3:17">
      <c r="C1134" s="159"/>
      <c r="D1134" s="165" t="s">
        <v>278</v>
      </c>
      <c r="E1134" s="161">
        <v>40003</v>
      </c>
      <c r="F1134" s="172" t="str">
        <f t="shared" si="54"/>
        <v>2009-10</v>
      </c>
      <c r="G1134" s="68"/>
      <c r="H1134" s="167" t="s">
        <v>279</v>
      </c>
      <c r="I1134" s="173">
        <v>150735.53351548137</v>
      </c>
      <c r="J1134" s="168">
        <f>IFERROR(MIN('MP Calculations'!$E$30/I1134,1),"-")</f>
        <v>0.24630200300931615</v>
      </c>
      <c r="K1134" s="12"/>
      <c r="L1134" s="159">
        <v>57.493181</v>
      </c>
      <c r="M1134" s="159" t="s">
        <v>280</v>
      </c>
      <c r="N1134" s="159">
        <v>350</v>
      </c>
      <c r="O1134" s="185">
        <f t="shared" si="55"/>
        <v>20122.61335</v>
      </c>
      <c r="P1134" s="215">
        <f t="shared" si="56"/>
        <v>4956.2399738870054</v>
      </c>
      <c r="Q1134" s="215" cm="1">
        <f t="array" ref="Q1134">IF(P1134="-",0,P1134/(1+'General inputs'!$H$32)^IFERROR(INDEX('MP Calculations'!$C$40:$C$130,MATCH(F1134,'MP Calculations'!$D$40:$D$130,0),0),-1))</f>
        <v>8461.2138700353153</v>
      </c>
    </row>
    <row r="1135" spans="3:17">
      <c r="C1135" s="159"/>
      <c r="D1135" s="165" t="s">
        <v>278</v>
      </c>
      <c r="E1135" s="161">
        <v>40003</v>
      </c>
      <c r="F1135" s="172" t="str">
        <f t="shared" si="54"/>
        <v>2009-10</v>
      </c>
      <c r="G1135" s="68"/>
      <c r="H1135" s="167" t="s">
        <v>279</v>
      </c>
      <c r="I1135" s="173">
        <v>150735.53351548137</v>
      </c>
      <c r="J1135" s="168">
        <f>IFERROR(MIN('MP Calculations'!$E$30/I1135,1),"-")</f>
        <v>0.24630200300931615</v>
      </c>
      <c r="K1135" s="12"/>
      <c r="L1135" s="159">
        <v>0.27096300000000001</v>
      </c>
      <c r="M1135" s="159" t="s">
        <v>280</v>
      </c>
      <c r="N1135" s="159">
        <v>350</v>
      </c>
      <c r="O1135" s="185">
        <f t="shared" si="55"/>
        <v>94.837050000000005</v>
      </c>
      <c r="P1135" s="215">
        <f t="shared" si="56"/>
        <v>23.358555374494667</v>
      </c>
      <c r="Q1135" s="215" cm="1">
        <f t="array" ref="Q1135">IF(P1135="-",0,P1135/(1+'General inputs'!$H$32)^IFERROR(INDEX('MP Calculations'!$C$40:$C$130,MATCH(F1135,'MP Calculations'!$D$40:$D$130,0),0),-1))</f>
        <v>39.877353348501963</v>
      </c>
    </row>
    <row r="1136" spans="3:17">
      <c r="C1136" s="159"/>
      <c r="D1136" s="165" t="s">
        <v>278</v>
      </c>
      <c r="E1136" s="161">
        <v>40003</v>
      </c>
      <c r="F1136" s="172" t="str">
        <f t="shared" si="54"/>
        <v>2009-10</v>
      </c>
      <c r="G1136" s="68"/>
      <c r="H1136" s="167" t="s">
        <v>279</v>
      </c>
      <c r="I1136" s="173">
        <v>150735.53351548137</v>
      </c>
      <c r="J1136" s="168">
        <f>IFERROR(MIN('MP Calculations'!$E$30/I1136,1),"-")</f>
        <v>0.24630200300931615</v>
      </c>
      <c r="K1136" s="12"/>
      <c r="L1136" s="159">
        <v>2.5899329999999998</v>
      </c>
      <c r="M1136" s="159" t="s">
        <v>280</v>
      </c>
      <c r="N1136" s="159">
        <v>350</v>
      </c>
      <c r="O1136" s="185">
        <f t="shared" si="55"/>
        <v>906.47654999999997</v>
      </c>
      <c r="P1136" s="215">
        <f t="shared" si="56"/>
        <v>223.26698994597453</v>
      </c>
      <c r="Q1136" s="215" cm="1">
        <f t="array" ref="Q1136">IF(P1136="-",0,P1136/(1+'General inputs'!$H$32)^IFERROR(INDEX('MP Calculations'!$C$40:$C$130,MATCH(F1136,'MP Calculations'!$D$40:$D$130,0),0),-1))</f>
        <v>381.15784586805478</v>
      </c>
    </row>
    <row r="1137" spans="3:17">
      <c r="C1137" s="159"/>
      <c r="D1137" s="165" t="s">
        <v>278</v>
      </c>
      <c r="E1137" s="161">
        <v>40003</v>
      </c>
      <c r="F1137" s="172" t="str">
        <f t="shared" si="54"/>
        <v>2009-10</v>
      </c>
      <c r="G1137" s="68"/>
      <c r="H1137" s="167" t="s">
        <v>279</v>
      </c>
      <c r="I1137" s="173">
        <v>150735.53351548137</v>
      </c>
      <c r="J1137" s="168">
        <f>IFERROR(MIN('MP Calculations'!$E$30/I1137,1),"-")</f>
        <v>0.24630200300931615</v>
      </c>
      <c r="K1137" s="12"/>
      <c r="L1137" s="159">
        <v>52.436214</v>
      </c>
      <c r="M1137" s="159" t="s">
        <v>280</v>
      </c>
      <c r="N1137" s="159">
        <v>350</v>
      </c>
      <c r="O1137" s="185">
        <f t="shared" si="55"/>
        <v>18352.674899999998</v>
      </c>
      <c r="P1137" s="215">
        <f t="shared" si="56"/>
        <v>4520.3005884488002</v>
      </c>
      <c r="Q1137" s="215" cm="1">
        <f t="array" ref="Q1137">IF(P1137="-",0,P1137/(1+'General inputs'!$H$32)^IFERROR(INDEX('MP Calculations'!$C$40:$C$130,MATCH(F1137,'MP Calculations'!$D$40:$D$130,0),0),-1))</f>
        <v>7716.9851010494613</v>
      </c>
    </row>
    <row r="1138" spans="3:17">
      <c r="C1138" s="159"/>
      <c r="D1138" s="165" t="s">
        <v>281</v>
      </c>
      <c r="E1138" s="161">
        <v>40024</v>
      </c>
      <c r="F1138" s="172" t="str">
        <f t="shared" si="54"/>
        <v>2009-10</v>
      </c>
      <c r="G1138" s="68"/>
      <c r="H1138" s="167" t="s">
        <v>279</v>
      </c>
      <c r="I1138" s="173">
        <v>150735.53351548137</v>
      </c>
      <c r="J1138" s="168">
        <f>IFERROR(MIN('MP Calculations'!$E$30/I1138,1),"-")</f>
        <v>0.24630200300931615</v>
      </c>
      <c r="K1138" s="12"/>
      <c r="L1138" s="159">
        <v>5.5065629999999999</v>
      </c>
      <c r="M1138" s="159" t="s">
        <v>280</v>
      </c>
      <c r="N1138" s="159">
        <v>940</v>
      </c>
      <c r="O1138" s="185">
        <f t="shared" si="55"/>
        <v>5176.1692199999998</v>
      </c>
      <c r="P1138" s="215">
        <f t="shared" si="56"/>
        <v>1274.9008468011696</v>
      </c>
      <c r="Q1138" s="215" cm="1">
        <f t="array" ref="Q1138">IF(P1138="-",0,P1138/(1+'General inputs'!$H$32)^IFERROR(INDEX('MP Calculations'!$C$40:$C$130,MATCH(F1138,'MP Calculations'!$D$40:$D$130,0),0),-1))</f>
        <v>2176.4904009306465</v>
      </c>
    </row>
    <row r="1139" spans="3:17">
      <c r="C1139" s="159"/>
      <c r="D1139" s="165" t="s">
        <v>291</v>
      </c>
      <c r="E1139" s="161">
        <v>40024</v>
      </c>
      <c r="F1139" s="172" t="str">
        <f t="shared" si="54"/>
        <v>2009-10</v>
      </c>
      <c r="G1139" s="68"/>
      <c r="H1139" s="167" t="s">
        <v>279</v>
      </c>
      <c r="I1139" s="173">
        <v>150735.53351548137</v>
      </c>
      <c r="J1139" s="168">
        <f>IFERROR(MIN('MP Calculations'!$E$30/I1139,1),"-")</f>
        <v>0.24630200300931615</v>
      </c>
      <c r="K1139" s="12"/>
      <c r="L1139" s="159">
        <v>2.6534179999999998</v>
      </c>
      <c r="M1139" s="159" t="s">
        <v>280</v>
      </c>
      <c r="N1139" s="159">
        <v>589</v>
      </c>
      <c r="O1139" s="185">
        <f t="shared" si="55"/>
        <v>1562.863202</v>
      </c>
      <c r="P1139" s="215">
        <f t="shared" si="56"/>
        <v>384.9363370821535</v>
      </c>
      <c r="Q1139" s="215" cm="1">
        <f t="array" ref="Q1139">IF(P1139="-",0,P1139/(1+'General inputs'!$H$32)^IFERROR(INDEX('MP Calculations'!$C$40:$C$130,MATCH(F1139,'MP Calculations'!$D$40:$D$130,0),0),-1))</f>
        <v>657.1571779333625</v>
      </c>
    </row>
    <row r="1140" spans="3:17">
      <c r="C1140" s="159"/>
      <c r="D1140" s="165" t="s">
        <v>281</v>
      </c>
      <c r="E1140" s="161">
        <v>40024</v>
      </c>
      <c r="F1140" s="172" t="str">
        <f t="shared" si="54"/>
        <v>2009-10</v>
      </c>
      <c r="G1140" s="68"/>
      <c r="H1140" s="167" t="s">
        <v>279</v>
      </c>
      <c r="I1140" s="173">
        <v>150735.53351548137</v>
      </c>
      <c r="J1140" s="168">
        <f>IFERROR(MIN('MP Calculations'!$E$30/I1140,1),"-")</f>
        <v>0.24630200300931615</v>
      </c>
      <c r="K1140" s="12"/>
      <c r="L1140" s="159">
        <v>2.9995560000000001</v>
      </c>
      <c r="M1140" s="159" t="s">
        <v>280</v>
      </c>
      <c r="N1140" s="159">
        <v>940</v>
      </c>
      <c r="O1140" s="185">
        <f t="shared" si="55"/>
        <v>2819.5826400000001</v>
      </c>
      <c r="P1140" s="215">
        <f t="shared" si="56"/>
        <v>694.46885188229555</v>
      </c>
      <c r="Q1140" s="215" cm="1">
        <f t="array" ref="Q1140">IF(P1140="-",0,P1140/(1+'General inputs'!$H$32)^IFERROR(INDEX('MP Calculations'!$C$40:$C$130,MATCH(F1140,'MP Calculations'!$D$40:$D$130,0),0),-1))</f>
        <v>1185.586152569929</v>
      </c>
    </row>
    <row r="1141" spans="3:17">
      <c r="C1141" s="159"/>
      <c r="D1141" s="165" t="s">
        <v>281</v>
      </c>
      <c r="E1141" s="161">
        <v>40024</v>
      </c>
      <c r="F1141" s="172" t="str">
        <f t="shared" si="54"/>
        <v>2009-10</v>
      </c>
      <c r="G1141" s="68"/>
      <c r="H1141" s="167" t="s">
        <v>279</v>
      </c>
      <c r="I1141" s="173">
        <v>150735.53351548137</v>
      </c>
      <c r="J1141" s="168">
        <f>IFERROR(MIN('MP Calculations'!$E$30/I1141,1),"-")</f>
        <v>0.24630200300931615</v>
      </c>
      <c r="K1141" s="12"/>
      <c r="L1141" s="159">
        <v>28.155925</v>
      </c>
      <c r="M1141" s="159" t="s">
        <v>280</v>
      </c>
      <c r="N1141" s="159">
        <v>940</v>
      </c>
      <c r="O1141" s="185">
        <f t="shared" si="55"/>
        <v>26466.569500000001</v>
      </c>
      <c r="P1141" s="215">
        <f t="shared" si="56"/>
        <v>6518.7690806352757</v>
      </c>
      <c r="Q1141" s="215" cm="1">
        <f t="array" ref="Q1141">IF(P1141="-",0,P1141/(1+'General inputs'!$H$32)^IFERROR(INDEX('MP Calculations'!$C$40:$C$130,MATCH(F1141,'MP Calculations'!$D$40:$D$130,0),0),-1))</f>
        <v>11128.738650919498</v>
      </c>
    </row>
    <row r="1142" spans="3:17">
      <c r="C1142" s="159"/>
      <c r="D1142" s="165" t="s">
        <v>281</v>
      </c>
      <c r="E1142" s="161">
        <v>40024</v>
      </c>
      <c r="F1142" s="172" t="str">
        <f t="shared" si="54"/>
        <v>2009-10</v>
      </c>
      <c r="G1142" s="68"/>
      <c r="H1142" s="167" t="s">
        <v>279</v>
      </c>
      <c r="I1142" s="173">
        <v>150735.53351548137</v>
      </c>
      <c r="J1142" s="168">
        <f>IFERROR(MIN('MP Calculations'!$E$30/I1142,1),"-")</f>
        <v>0.24630200300931615</v>
      </c>
      <c r="K1142" s="12"/>
      <c r="L1142" s="159">
        <v>11.697680999999999</v>
      </c>
      <c r="M1142" s="159" t="s">
        <v>280</v>
      </c>
      <c r="N1142" s="159">
        <v>940</v>
      </c>
      <c r="O1142" s="185">
        <f t="shared" si="55"/>
        <v>10995.82014</v>
      </c>
      <c r="P1142" s="215">
        <f t="shared" si="56"/>
        <v>2708.292525212179</v>
      </c>
      <c r="Q1142" s="215" cm="1">
        <f t="array" ref="Q1142">IF(P1142="-",0,P1142/(1+'General inputs'!$H$32)^IFERROR(INDEX('MP Calculations'!$C$40:$C$130,MATCH(F1142,'MP Calculations'!$D$40:$D$130,0),0),-1))</f>
        <v>4623.5538228925752</v>
      </c>
    </row>
    <row r="1143" spans="3:17">
      <c r="C1143" s="159"/>
      <c r="D1143" s="165" t="s">
        <v>278</v>
      </c>
      <c r="E1143" s="161">
        <v>40029</v>
      </c>
      <c r="F1143" s="172" t="str">
        <f t="shared" si="54"/>
        <v>2009-10</v>
      </c>
      <c r="G1143" s="68"/>
      <c r="H1143" s="167" t="s">
        <v>279</v>
      </c>
      <c r="I1143" s="173">
        <v>150735.53351548137</v>
      </c>
      <c r="J1143" s="168">
        <f>IFERROR(MIN('MP Calculations'!$E$30/I1143,1),"-")</f>
        <v>0.24630200300931615</v>
      </c>
      <c r="K1143" s="12"/>
      <c r="L1143" s="159">
        <v>0.81885600000000003</v>
      </c>
      <c r="M1143" s="159" t="s">
        <v>280</v>
      </c>
      <c r="N1143" s="159">
        <v>350</v>
      </c>
      <c r="O1143" s="185">
        <f t="shared" si="55"/>
        <v>286.59960000000001</v>
      </c>
      <c r="P1143" s="215">
        <f t="shared" si="56"/>
        <v>70.590055541668804</v>
      </c>
      <c r="Q1143" s="215" cm="1">
        <f t="array" ref="Q1143">IF(P1143="-",0,P1143/(1+'General inputs'!$H$32)^IFERROR(INDEX('MP Calculations'!$C$40:$C$130,MATCH(F1143,'MP Calculations'!$D$40:$D$130,0),0),-1))</f>
        <v>120.51021745973037</v>
      </c>
    </row>
    <row r="1144" spans="3:17">
      <c r="C1144" s="159"/>
      <c r="D1144" s="165" t="s">
        <v>278</v>
      </c>
      <c r="E1144" s="161">
        <v>40029</v>
      </c>
      <c r="F1144" s="172" t="str">
        <f t="shared" si="54"/>
        <v>2009-10</v>
      </c>
      <c r="G1144" s="68"/>
      <c r="H1144" s="167" t="s">
        <v>279</v>
      </c>
      <c r="I1144" s="173">
        <v>150735.53351548137</v>
      </c>
      <c r="J1144" s="168">
        <f>IFERROR(MIN('MP Calculations'!$E$30/I1144,1),"-")</f>
        <v>0.24630200300931615</v>
      </c>
      <c r="K1144" s="12"/>
      <c r="L1144" s="159">
        <v>2.9988130000000002</v>
      </c>
      <c r="M1144" s="159" t="s">
        <v>280</v>
      </c>
      <c r="N1144" s="159">
        <v>350</v>
      </c>
      <c r="O1144" s="185">
        <f t="shared" si="55"/>
        <v>1049.58455</v>
      </c>
      <c r="P1144" s="215">
        <f t="shared" si="56"/>
        <v>258.51477699263177</v>
      </c>
      <c r="Q1144" s="215" cm="1">
        <f t="array" ref="Q1144">IF(P1144="-",0,P1144/(1+'General inputs'!$H$32)^IFERROR(INDEX('MP Calculations'!$C$40:$C$130,MATCH(F1144,'MP Calculations'!$D$40:$D$130,0),0),-1))</f>
        <v>441.33230598672594</v>
      </c>
    </row>
    <row r="1145" spans="3:17">
      <c r="C1145" s="159"/>
      <c r="D1145" s="165" t="s">
        <v>278</v>
      </c>
      <c r="E1145" s="161">
        <v>40029</v>
      </c>
      <c r="F1145" s="172" t="str">
        <f t="shared" si="54"/>
        <v>2009-10</v>
      </c>
      <c r="G1145" s="68"/>
      <c r="H1145" s="167" t="s">
        <v>279</v>
      </c>
      <c r="I1145" s="173">
        <v>150735.53351548137</v>
      </c>
      <c r="J1145" s="168">
        <f>IFERROR(MIN('MP Calculations'!$E$30/I1145,1),"-")</f>
        <v>0.24630200300931615</v>
      </c>
      <c r="K1145" s="12"/>
      <c r="L1145" s="159">
        <v>65.589038000000002</v>
      </c>
      <c r="M1145" s="159" t="s">
        <v>280</v>
      </c>
      <c r="N1145" s="159">
        <v>350</v>
      </c>
      <c r="O1145" s="185">
        <f t="shared" si="55"/>
        <v>22956.1633</v>
      </c>
      <c r="P1145" s="215">
        <f t="shared" si="56"/>
        <v>5654.149002198953</v>
      </c>
      <c r="Q1145" s="215" cm="1">
        <f t="array" ref="Q1145">IF(P1145="-",0,P1145/(1+'General inputs'!$H$32)^IFERROR(INDEX('MP Calculations'!$C$40:$C$130,MATCH(F1145,'MP Calculations'!$D$40:$D$130,0),0),-1))</f>
        <v>9652.6730369619563</v>
      </c>
    </row>
    <row r="1146" spans="3:17">
      <c r="C1146" s="159"/>
      <c r="D1146" s="165" t="s">
        <v>278</v>
      </c>
      <c r="E1146" s="161">
        <v>40029</v>
      </c>
      <c r="F1146" s="172" t="str">
        <f t="shared" si="54"/>
        <v>2009-10</v>
      </c>
      <c r="G1146" s="68"/>
      <c r="H1146" s="167" t="s">
        <v>279</v>
      </c>
      <c r="I1146" s="173">
        <v>150735.53351548137</v>
      </c>
      <c r="J1146" s="168">
        <f>IFERROR(MIN('MP Calculations'!$E$30/I1146,1),"-")</f>
        <v>0.24630200300931615</v>
      </c>
      <c r="K1146" s="12"/>
      <c r="L1146" s="159">
        <v>65.001123000000007</v>
      </c>
      <c r="M1146" s="159" t="s">
        <v>280</v>
      </c>
      <c r="N1146" s="159">
        <v>350</v>
      </c>
      <c r="O1146" s="185">
        <f t="shared" si="55"/>
        <v>22750.393050000002</v>
      </c>
      <c r="P1146" s="215">
        <f t="shared" si="56"/>
        <v>5603.467377464226</v>
      </c>
      <c r="Q1146" s="215" cm="1">
        <f t="array" ref="Q1146">IF(P1146="-",0,P1146/(1+'General inputs'!$H$32)^IFERROR(INDEX('MP Calculations'!$C$40:$C$130,MATCH(F1146,'MP Calculations'!$D$40:$D$130,0),0),-1))</f>
        <v>9566.1501751915876</v>
      </c>
    </row>
    <row r="1147" spans="3:17">
      <c r="C1147" s="159"/>
      <c r="D1147" s="165" t="s">
        <v>278</v>
      </c>
      <c r="E1147" s="161">
        <v>40056</v>
      </c>
      <c r="F1147" s="172" t="str">
        <f t="shared" si="54"/>
        <v>2009-10</v>
      </c>
      <c r="G1147" s="68"/>
      <c r="H1147" s="167" t="s">
        <v>279</v>
      </c>
      <c r="I1147" s="173">
        <v>150735.53351548137</v>
      </c>
      <c r="J1147" s="168">
        <f>IFERROR(MIN('MP Calculations'!$E$30/I1147,1),"-")</f>
        <v>0.24630200300931615</v>
      </c>
      <c r="K1147" s="12"/>
      <c r="L1147" s="159">
        <v>0.60053100000000004</v>
      </c>
      <c r="M1147" s="159" t="s">
        <v>280</v>
      </c>
      <c r="N1147" s="159">
        <v>350</v>
      </c>
      <c r="O1147" s="185">
        <f t="shared" si="55"/>
        <v>210.18585000000002</v>
      </c>
      <c r="P1147" s="215">
        <f t="shared" si="56"/>
        <v>51.769195859215678</v>
      </c>
      <c r="Q1147" s="215" cm="1">
        <f t="array" ref="Q1147">IF(P1147="-",0,P1147/(1+'General inputs'!$H$32)^IFERROR(INDEX('MP Calculations'!$C$40:$C$130,MATCH(F1147,'MP Calculations'!$D$40:$D$130,0),0),-1))</f>
        <v>88.379545855815124</v>
      </c>
    </row>
    <row r="1148" spans="3:17">
      <c r="C1148" s="159"/>
      <c r="D1148" s="165" t="s">
        <v>278</v>
      </c>
      <c r="E1148" s="161">
        <v>40056</v>
      </c>
      <c r="F1148" s="172" t="str">
        <f t="shared" si="54"/>
        <v>2009-10</v>
      </c>
      <c r="G1148" s="68"/>
      <c r="H1148" s="167" t="s">
        <v>279</v>
      </c>
      <c r="I1148" s="173">
        <v>150735.53351548137</v>
      </c>
      <c r="J1148" s="168">
        <f>IFERROR(MIN('MP Calculations'!$E$30/I1148,1),"-")</f>
        <v>0.24630200300931615</v>
      </c>
      <c r="K1148" s="12"/>
      <c r="L1148" s="159">
        <v>58.779046999999998</v>
      </c>
      <c r="M1148" s="159" t="s">
        <v>280</v>
      </c>
      <c r="N1148" s="159">
        <v>350</v>
      </c>
      <c r="O1148" s="185">
        <f t="shared" si="55"/>
        <v>20572.666450000001</v>
      </c>
      <c r="P1148" s="215">
        <f t="shared" si="56"/>
        <v>5067.0889538775573</v>
      </c>
      <c r="Q1148" s="215" cm="1">
        <f t="array" ref="Q1148">IF(P1148="-",0,P1148/(1+'General inputs'!$H$32)^IFERROR(INDEX('MP Calculations'!$C$40:$C$130,MATCH(F1148,'MP Calculations'!$D$40:$D$130,0),0),-1))</f>
        <v>8650.4534814982271</v>
      </c>
    </row>
    <row r="1149" spans="3:17">
      <c r="C1149" s="159"/>
      <c r="D1149" s="165" t="s">
        <v>278</v>
      </c>
      <c r="E1149" s="161">
        <v>40056</v>
      </c>
      <c r="F1149" s="172" t="str">
        <f t="shared" si="54"/>
        <v>2009-10</v>
      </c>
      <c r="G1149" s="68"/>
      <c r="H1149" s="167" t="s">
        <v>279</v>
      </c>
      <c r="I1149" s="173">
        <v>150735.53351548137</v>
      </c>
      <c r="J1149" s="168">
        <f>IFERROR(MIN('MP Calculations'!$E$30/I1149,1),"-")</f>
        <v>0.24630200300931615</v>
      </c>
      <c r="K1149" s="12"/>
      <c r="L1149" s="159">
        <v>7.6001630000000002</v>
      </c>
      <c r="M1149" s="159" t="s">
        <v>280</v>
      </c>
      <c r="N1149" s="159">
        <v>350</v>
      </c>
      <c r="O1149" s="185">
        <f t="shared" si="55"/>
        <v>2660.0570499999999</v>
      </c>
      <c r="P1149" s="215">
        <f t="shared" si="56"/>
        <v>655.17737953405265</v>
      </c>
      <c r="Q1149" s="215" cm="1">
        <f t="array" ref="Q1149">IF(P1149="-",0,P1149/(1+'General inputs'!$H$32)^IFERROR(INDEX('MP Calculations'!$C$40:$C$130,MATCH(F1149,'MP Calculations'!$D$40:$D$130,0),0),-1))</f>
        <v>1118.5083773696435</v>
      </c>
    </row>
    <row r="1150" spans="3:17">
      <c r="C1150" s="159"/>
      <c r="D1150" s="165" t="s">
        <v>278</v>
      </c>
      <c r="E1150" s="161">
        <v>40056</v>
      </c>
      <c r="F1150" s="172" t="str">
        <f t="shared" si="54"/>
        <v>2009-10</v>
      </c>
      <c r="G1150" s="68"/>
      <c r="H1150" s="167" t="s">
        <v>279</v>
      </c>
      <c r="I1150" s="173">
        <v>150735.53351548137</v>
      </c>
      <c r="J1150" s="168">
        <f>IFERROR(MIN('MP Calculations'!$E$30/I1150,1),"-")</f>
        <v>0.24630200300931615</v>
      </c>
      <c r="K1150" s="12"/>
      <c r="L1150" s="159">
        <v>1.744262</v>
      </c>
      <c r="M1150" s="159" t="s">
        <v>280</v>
      </c>
      <c r="N1150" s="159">
        <v>350</v>
      </c>
      <c r="O1150" s="185">
        <f t="shared" si="55"/>
        <v>610.49170000000004</v>
      </c>
      <c r="P1150" s="215">
        <f t="shared" si="56"/>
        <v>150.36532853056255</v>
      </c>
      <c r="Q1150" s="215" cm="1">
        <f t="array" ref="Q1150">IF(P1150="-",0,P1150/(1+'General inputs'!$H$32)^IFERROR(INDEX('MP Calculations'!$C$40:$C$130,MATCH(F1150,'MP Calculations'!$D$40:$D$130,0),0),-1))</f>
        <v>256.70129171276056</v>
      </c>
    </row>
    <row r="1151" spans="3:17">
      <c r="C1151" s="159"/>
      <c r="D1151" s="165" t="s">
        <v>278</v>
      </c>
      <c r="E1151" s="161">
        <v>40056</v>
      </c>
      <c r="F1151" s="172" t="str">
        <f t="shared" si="54"/>
        <v>2009-10</v>
      </c>
      <c r="G1151" s="68"/>
      <c r="H1151" s="167" t="s">
        <v>279</v>
      </c>
      <c r="I1151" s="173">
        <v>150735.53351548137</v>
      </c>
      <c r="J1151" s="168">
        <f>IFERROR(MIN('MP Calculations'!$E$30/I1151,1),"-")</f>
        <v>0.24630200300931615</v>
      </c>
      <c r="K1151" s="12"/>
      <c r="L1151" s="159">
        <v>0.89999200000000001</v>
      </c>
      <c r="M1151" s="159" t="s">
        <v>280</v>
      </c>
      <c r="N1151" s="159">
        <v>350</v>
      </c>
      <c r="O1151" s="185">
        <f t="shared" si="55"/>
        <v>314.99720000000002</v>
      </c>
      <c r="P1151" s="215">
        <f t="shared" si="56"/>
        <v>77.584441302326169</v>
      </c>
      <c r="Q1151" s="215" cm="1">
        <f t="array" ref="Q1151">IF(P1151="-",0,P1151/(1+'General inputs'!$H$32)^IFERROR(INDEX('MP Calculations'!$C$40:$C$130,MATCH(F1151,'MP Calculations'!$D$40:$D$130,0),0),-1))</f>
        <v>132.45092132440584</v>
      </c>
    </row>
    <row r="1152" spans="3:17">
      <c r="C1152" s="159"/>
      <c r="D1152" s="165" t="s">
        <v>278</v>
      </c>
      <c r="E1152" s="161">
        <v>40056</v>
      </c>
      <c r="F1152" s="172" t="str">
        <f t="shared" si="54"/>
        <v>2009-10</v>
      </c>
      <c r="G1152" s="68"/>
      <c r="H1152" s="167" t="s">
        <v>279</v>
      </c>
      <c r="I1152" s="173">
        <v>150735.53351548137</v>
      </c>
      <c r="J1152" s="168">
        <f>IFERROR(MIN('MP Calculations'!$E$30/I1152,1),"-")</f>
        <v>0.24630200300931615</v>
      </c>
      <c r="K1152" s="12"/>
      <c r="L1152" s="159">
        <v>56.878509000000001</v>
      </c>
      <c r="M1152" s="159" t="s">
        <v>280</v>
      </c>
      <c r="N1152" s="159">
        <v>350</v>
      </c>
      <c r="O1152" s="185">
        <f t="shared" si="55"/>
        <v>19907.478149999999</v>
      </c>
      <c r="P1152" s="215">
        <f t="shared" si="56"/>
        <v>4903.2517432091954</v>
      </c>
      <c r="Q1152" s="215" cm="1">
        <f t="array" ref="Q1152">IF(P1152="-",0,P1152/(1+'General inputs'!$H$32)^IFERROR(INDEX('MP Calculations'!$C$40:$C$130,MATCH(F1152,'MP Calculations'!$D$40:$D$130,0),0),-1))</f>
        <v>8370.7532073712973</v>
      </c>
    </row>
    <row r="1153" spans="3:17">
      <c r="C1153" s="159"/>
      <c r="D1153" s="165" t="s">
        <v>278</v>
      </c>
      <c r="E1153" s="161">
        <v>40056</v>
      </c>
      <c r="F1153" s="172" t="str">
        <f t="shared" si="54"/>
        <v>2009-10</v>
      </c>
      <c r="G1153" s="68"/>
      <c r="H1153" s="167" t="s">
        <v>279</v>
      </c>
      <c r="I1153" s="173">
        <v>150735.53351548137</v>
      </c>
      <c r="J1153" s="168">
        <f>IFERROR(MIN('MP Calculations'!$E$30/I1153,1),"-")</f>
        <v>0.24630200300931615</v>
      </c>
      <c r="K1153" s="12"/>
      <c r="L1153" s="159">
        <v>8.7251370000000001</v>
      </c>
      <c r="M1153" s="159" t="s">
        <v>280</v>
      </c>
      <c r="N1153" s="159">
        <v>350</v>
      </c>
      <c r="O1153" s="185">
        <f t="shared" si="55"/>
        <v>3053.7979500000001</v>
      </c>
      <c r="P1153" s="215">
        <f t="shared" si="56"/>
        <v>752.15655187074356</v>
      </c>
      <c r="Q1153" s="215" cm="1">
        <f t="array" ref="Q1153">IF(P1153="-",0,P1153/(1+'General inputs'!$H$32)^IFERROR(INDEX('MP Calculations'!$C$40:$C$130,MATCH(F1153,'MP Calculations'!$D$40:$D$130,0),0),-1))</f>
        <v>1284.0696743211745</v>
      </c>
    </row>
    <row r="1154" spans="3:17">
      <c r="C1154" s="159"/>
      <c r="D1154" s="165" t="s">
        <v>282</v>
      </c>
      <c r="E1154" s="161">
        <v>40078</v>
      </c>
      <c r="F1154" s="172" t="str">
        <f t="shared" si="54"/>
        <v>2009-10</v>
      </c>
      <c r="G1154" s="68"/>
      <c r="H1154" s="167" t="s">
        <v>279</v>
      </c>
      <c r="I1154" s="173">
        <v>150735.53351548137</v>
      </c>
      <c r="J1154" s="168">
        <f>IFERROR(MIN('MP Calculations'!$E$30/I1154,1),"-")</f>
        <v>0.24630200300931615</v>
      </c>
      <c r="K1154" s="12"/>
      <c r="L1154" s="159">
        <v>27.917352000000001</v>
      </c>
      <c r="M1154" s="159" t="s">
        <v>280</v>
      </c>
      <c r="N1154" s="159">
        <v>511</v>
      </c>
      <c r="O1154" s="185">
        <f t="shared" si="55"/>
        <v>14265.766872</v>
      </c>
      <c r="P1154" s="215">
        <f t="shared" si="56"/>
        <v>3513.6869550375468</v>
      </c>
      <c r="Q1154" s="215" cm="1">
        <f t="array" ref="Q1154">IF(P1154="-",0,P1154/(1+'General inputs'!$H$32)^IFERROR(INDEX('MP Calculations'!$C$40:$C$130,MATCH(F1154,'MP Calculations'!$D$40:$D$130,0),0),-1))</f>
        <v>5998.5103537288178</v>
      </c>
    </row>
    <row r="1155" spans="3:17">
      <c r="C1155" s="159"/>
      <c r="D1155" s="165" t="s">
        <v>282</v>
      </c>
      <c r="E1155" s="161">
        <v>40078</v>
      </c>
      <c r="F1155" s="172" t="str">
        <f t="shared" si="54"/>
        <v>2009-10</v>
      </c>
      <c r="G1155" s="68"/>
      <c r="H1155" s="167" t="s">
        <v>279</v>
      </c>
      <c r="I1155" s="173">
        <v>150735.53351548137</v>
      </c>
      <c r="J1155" s="168">
        <f>IFERROR(MIN('MP Calculations'!$E$30/I1155,1),"-")</f>
        <v>0.24630200300931615</v>
      </c>
      <c r="K1155" s="12"/>
      <c r="L1155" s="159">
        <v>74.867835999999997</v>
      </c>
      <c r="M1155" s="159" t="s">
        <v>280</v>
      </c>
      <c r="N1155" s="159">
        <v>511</v>
      </c>
      <c r="O1155" s="185">
        <f t="shared" si="55"/>
        <v>38257.464196000001</v>
      </c>
      <c r="P1155" s="215">
        <f t="shared" si="56"/>
        <v>9422.8900615319963</v>
      </c>
      <c r="Q1155" s="215" cm="1">
        <f t="array" ref="Q1155">IF(P1155="-",0,P1155/(1+'General inputs'!$H$32)^IFERROR(INDEX('MP Calculations'!$C$40:$C$130,MATCH(F1155,'MP Calculations'!$D$40:$D$130,0),0),-1))</f>
        <v>16086.607691419696</v>
      </c>
    </row>
    <row r="1156" spans="3:17">
      <c r="C1156" s="159"/>
      <c r="D1156" s="165" t="s">
        <v>278</v>
      </c>
      <c r="E1156" s="161">
        <v>40078</v>
      </c>
      <c r="F1156" s="172" t="str">
        <f t="shared" si="54"/>
        <v>2009-10</v>
      </c>
      <c r="G1156" s="68"/>
      <c r="H1156" s="167" t="s">
        <v>279</v>
      </c>
      <c r="I1156" s="173">
        <v>150735.53351548137</v>
      </c>
      <c r="J1156" s="168">
        <f>IFERROR(MIN('MP Calculations'!$E$30/I1156,1),"-")</f>
        <v>0.24630200300931615</v>
      </c>
      <c r="K1156" s="12"/>
      <c r="L1156" s="159">
        <v>3.0458280000000002</v>
      </c>
      <c r="M1156" s="159" t="s">
        <v>280</v>
      </c>
      <c r="N1156" s="159">
        <v>350</v>
      </c>
      <c r="O1156" s="185">
        <f t="shared" si="55"/>
        <v>1066.0398</v>
      </c>
      <c r="P1156" s="215">
        <f t="shared" si="56"/>
        <v>262.56773802765082</v>
      </c>
      <c r="Q1156" s="215" cm="1">
        <f t="array" ref="Q1156">IF(P1156="-",0,P1156/(1+'General inputs'!$H$32)^IFERROR(INDEX('MP Calculations'!$C$40:$C$130,MATCH(F1156,'MP Calculations'!$D$40:$D$130,0),0),-1))</f>
        <v>448.25145645258226</v>
      </c>
    </row>
    <row r="1157" spans="3:17">
      <c r="C1157" s="159"/>
      <c r="D1157" s="165" t="s">
        <v>282</v>
      </c>
      <c r="E1157" s="161">
        <v>40078</v>
      </c>
      <c r="F1157" s="172" t="str">
        <f t="shared" si="54"/>
        <v>2009-10</v>
      </c>
      <c r="G1157" s="68"/>
      <c r="H1157" s="167" t="s">
        <v>279</v>
      </c>
      <c r="I1157" s="173">
        <v>150735.53351548137</v>
      </c>
      <c r="J1157" s="168">
        <f>IFERROR(MIN('MP Calculations'!$E$30/I1157,1),"-")</f>
        <v>0.24630200300931615</v>
      </c>
      <c r="K1157" s="12"/>
      <c r="L1157" s="159">
        <v>7.6010179999999998</v>
      </c>
      <c r="M1157" s="159" t="s">
        <v>280</v>
      </c>
      <c r="N1157" s="159">
        <v>511</v>
      </c>
      <c r="O1157" s="185">
        <f t="shared" si="55"/>
        <v>3884.1201980000001</v>
      </c>
      <c r="P1157" s="215">
        <f t="shared" si="56"/>
        <v>956.66658469634172</v>
      </c>
      <c r="Q1157" s="215" cm="1">
        <f t="array" ref="Q1157">IF(P1157="-",0,P1157/(1+'General inputs'!$H$32)^IFERROR(INDEX('MP Calculations'!$C$40:$C$130,MATCH(F1157,'MP Calculations'!$D$40:$D$130,0),0),-1))</f>
        <v>1633.2059420205437</v>
      </c>
    </row>
    <row r="1158" spans="3:17">
      <c r="C1158" s="159"/>
      <c r="D1158" s="165" t="s">
        <v>282</v>
      </c>
      <c r="E1158" s="161">
        <v>40078</v>
      </c>
      <c r="F1158" s="172" t="str">
        <f t="shared" si="54"/>
        <v>2009-10</v>
      </c>
      <c r="G1158" s="68"/>
      <c r="H1158" s="167" t="s">
        <v>279</v>
      </c>
      <c r="I1158" s="173">
        <v>150735.53351548137</v>
      </c>
      <c r="J1158" s="168">
        <f>IFERROR(MIN('MP Calculations'!$E$30/I1158,1),"-")</f>
        <v>0.24630200300931615</v>
      </c>
      <c r="K1158" s="12"/>
      <c r="L1158" s="159">
        <v>4.3279040000000002</v>
      </c>
      <c r="M1158" s="159" t="s">
        <v>280</v>
      </c>
      <c r="N1158" s="159">
        <v>511</v>
      </c>
      <c r="O1158" s="185">
        <f t="shared" si="55"/>
        <v>2211.5589439999999</v>
      </c>
      <c r="P1158" s="215">
        <f t="shared" si="56"/>
        <v>544.71139768036801</v>
      </c>
      <c r="Q1158" s="215" cm="1">
        <f t="array" ref="Q1158">IF(P1158="-",0,P1158/(1+'General inputs'!$H$32)^IFERROR(INDEX('MP Calculations'!$C$40:$C$130,MATCH(F1158,'MP Calculations'!$D$40:$D$130,0),0),-1))</f>
        <v>929.92261422015815</v>
      </c>
    </row>
    <row r="1159" spans="3:17">
      <c r="C1159" s="159"/>
      <c r="D1159" s="165" t="s">
        <v>278</v>
      </c>
      <c r="E1159" s="161">
        <v>40078</v>
      </c>
      <c r="F1159" s="172" t="str">
        <f t="shared" si="54"/>
        <v>2009-10</v>
      </c>
      <c r="G1159" s="68"/>
      <c r="H1159" s="167" t="s">
        <v>279</v>
      </c>
      <c r="I1159" s="173">
        <v>150735.53351548137</v>
      </c>
      <c r="J1159" s="168">
        <f>IFERROR(MIN('MP Calculations'!$E$30/I1159,1),"-")</f>
        <v>0.24630200300931615</v>
      </c>
      <c r="K1159" s="12"/>
      <c r="L1159" s="159">
        <v>1.479414</v>
      </c>
      <c r="M1159" s="159" t="s">
        <v>280</v>
      </c>
      <c r="N1159" s="159">
        <v>350</v>
      </c>
      <c r="O1159" s="185">
        <f t="shared" si="55"/>
        <v>517.79489999999998</v>
      </c>
      <c r="P1159" s="215">
        <f t="shared" si="56"/>
        <v>127.53392101800856</v>
      </c>
      <c r="Q1159" s="215" cm="1">
        <f t="array" ref="Q1159">IF(P1159="-",0,P1159/(1+'General inputs'!$H$32)^IFERROR(INDEX('MP Calculations'!$C$40:$C$130,MATCH(F1159,'MP Calculations'!$D$40:$D$130,0),0),-1))</f>
        <v>217.72387679026539</v>
      </c>
    </row>
    <row r="1160" spans="3:17">
      <c r="C1160" s="159"/>
      <c r="D1160" s="165" t="s">
        <v>278</v>
      </c>
      <c r="E1160" s="161">
        <v>40110</v>
      </c>
      <c r="F1160" s="172" t="str">
        <f t="shared" si="54"/>
        <v>2009-10</v>
      </c>
      <c r="G1160" s="68"/>
      <c r="H1160" s="167" t="s">
        <v>279</v>
      </c>
      <c r="I1160" s="173">
        <v>150735.53351548137</v>
      </c>
      <c r="J1160" s="168">
        <f>IFERROR(MIN('MP Calculations'!$E$30/I1160,1),"-")</f>
        <v>0.24630200300931615</v>
      </c>
      <c r="K1160" s="12"/>
      <c r="L1160" s="159">
        <v>2.3004509999999998</v>
      </c>
      <c r="M1160" s="159" t="s">
        <v>280</v>
      </c>
      <c r="N1160" s="159">
        <v>350</v>
      </c>
      <c r="O1160" s="185">
        <f t="shared" si="55"/>
        <v>805.15784999999994</v>
      </c>
      <c r="P1160" s="215">
        <f t="shared" si="56"/>
        <v>198.31199119367452</v>
      </c>
      <c r="Q1160" s="215" cm="1">
        <f t="array" ref="Q1160">IF(P1160="-",0,P1160/(1+'General inputs'!$H$32)^IFERROR(INDEX('MP Calculations'!$C$40:$C$130,MATCH(F1160,'MP Calculations'!$D$40:$D$130,0),0),-1))</f>
        <v>338.55506983578823</v>
      </c>
    </row>
    <row r="1161" spans="3:17">
      <c r="C1161" s="159"/>
      <c r="D1161" s="165" t="s">
        <v>278</v>
      </c>
      <c r="E1161" s="161">
        <v>40110</v>
      </c>
      <c r="F1161" s="172" t="str">
        <f t="shared" si="54"/>
        <v>2009-10</v>
      </c>
      <c r="G1161" s="68"/>
      <c r="H1161" s="167" t="s">
        <v>279</v>
      </c>
      <c r="I1161" s="173">
        <v>150735.53351548137</v>
      </c>
      <c r="J1161" s="168">
        <f>IFERROR(MIN('MP Calculations'!$E$30/I1161,1),"-")</f>
        <v>0.24630200300931615</v>
      </c>
      <c r="K1161" s="12"/>
      <c r="L1161" s="159">
        <v>19.799944</v>
      </c>
      <c r="M1161" s="159" t="s">
        <v>280</v>
      </c>
      <c r="N1161" s="159">
        <v>350</v>
      </c>
      <c r="O1161" s="185">
        <f t="shared" si="55"/>
        <v>6929.9804000000004</v>
      </c>
      <c r="P1161" s="215">
        <f t="shared" si="56"/>
        <v>1706.868053335302</v>
      </c>
      <c r="Q1161" s="215" cm="1">
        <f t="array" ref="Q1161">IF(P1161="-",0,P1161/(1+'General inputs'!$H$32)^IFERROR(INDEX('MP Calculations'!$C$40:$C$130,MATCH(F1161,'MP Calculations'!$D$40:$D$130,0),0),-1))</f>
        <v>2913.937929416752</v>
      </c>
    </row>
    <row r="1162" spans="3:17">
      <c r="C1162" s="159"/>
      <c r="D1162" s="165" t="s">
        <v>278</v>
      </c>
      <c r="E1162" s="161">
        <v>40110</v>
      </c>
      <c r="F1162" s="172" t="str">
        <f t="shared" si="54"/>
        <v>2009-10</v>
      </c>
      <c r="G1162" s="68"/>
      <c r="H1162" s="167" t="s">
        <v>279</v>
      </c>
      <c r="I1162" s="173">
        <v>150735.53351548137</v>
      </c>
      <c r="J1162" s="168">
        <f>IFERROR(MIN('MP Calculations'!$E$30/I1162,1),"-")</f>
        <v>0.24630200300931615</v>
      </c>
      <c r="K1162" s="12"/>
      <c r="L1162" s="159">
        <v>1.499808</v>
      </c>
      <c r="M1162" s="159" t="s">
        <v>280</v>
      </c>
      <c r="N1162" s="159">
        <v>350</v>
      </c>
      <c r="O1162" s="185">
        <f t="shared" si="55"/>
        <v>524.93280000000004</v>
      </c>
      <c r="P1162" s="215">
        <f t="shared" si="56"/>
        <v>129.29200008528878</v>
      </c>
      <c r="Q1162" s="215" cm="1">
        <f t="array" ref="Q1162">IF(P1162="-",0,P1162/(1+'General inputs'!$H$32)^IFERROR(INDEX('MP Calculations'!$C$40:$C$130,MATCH(F1162,'MP Calculations'!$D$40:$D$130,0),0),-1))</f>
        <v>220.72524134627253</v>
      </c>
    </row>
    <row r="1163" spans="3:17">
      <c r="C1163" s="159"/>
      <c r="D1163" s="165" t="s">
        <v>278</v>
      </c>
      <c r="E1163" s="161">
        <v>40110</v>
      </c>
      <c r="F1163" s="172" t="str">
        <f t="shared" si="54"/>
        <v>2009-10</v>
      </c>
      <c r="G1163" s="68"/>
      <c r="H1163" s="167" t="s">
        <v>279</v>
      </c>
      <c r="I1163" s="173">
        <v>150735.53351548137</v>
      </c>
      <c r="J1163" s="168">
        <f>IFERROR(MIN('MP Calculations'!$E$30/I1163,1),"-")</f>
        <v>0.24630200300931615</v>
      </c>
      <c r="K1163" s="12"/>
      <c r="L1163" s="159">
        <v>1.1998470000000001</v>
      </c>
      <c r="M1163" s="159" t="s">
        <v>280</v>
      </c>
      <c r="N1163" s="159">
        <v>350</v>
      </c>
      <c r="O1163" s="185">
        <f t="shared" si="55"/>
        <v>419.94645000000003</v>
      </c>
      <c r="P1163" s="215">
        <f t="shared" si="56"/>
        <v>103.43365179165164</v>
      </c>
      <c r="Q1163" s="215" cm="1">
        <f t="array" ref="Q1163">IF(P1163="-",0,P1163/(1+'General inputs'!$H$32)^IFERROR(INDEX('MP Calculations'!$C$40:$C$130,MATCH(F1163,'MP Calculations'!$D$40:$D$130,0),0),-1))</f>
        <v>176.58028137841711</v>
      </c>
    </row>
    <row r="1164" spans="3:17">
      <c r="C1164" s="159"/>
      <c r="D1164" s="165" t="s">
        <v>278</v>
      </c>
      <c r="E1164" s="161">
        <v>40112</v>
      </c>
      <c r="F1164" s="172" t="str">
        <f t="shared" si="54"/>
        <v>2009-10</v>
      </c>
      <c r="G1164" s="68"/>
      <c r="H1164" s="167" t="s">
        <v>279</v>
      </c>
      <c r="I1164" s="173">
        <v>150735.53351548137</v>
      </c>
      <c r="J1164" s="168">
        <f>IFERROR(MIN('MP Calculations'!$E$30/I1164,1),"-")</f>
        <v>0.24630200300931615</v>
      </c>
      <c r="K1164" s="12"/>
      <c r="L1164" s="159">
        <v>2.7943389999999999</v>
      </c>
      <c r="M1164" s="159" t="s">
        <v>280</v>
      </c>
      <c r="N1164" s="159">
        <v>350</v>
      </c>
      <c r="O1164" s="185">
        <f t="shared" si="55"/>
        <v>978.01864999999998</v>
      </c>
      <c r="P1164" s="215">
        <f t="shared" si="56"/>
        <v>240.8879524754673</v>
      </c>
      <c r="Q1164" s="215" cm="1">
        <f t="array" ref="Q1164">IF(P1164="-",0,P1164/(1+'General inputs'!$H$32)^IFERROR(INDEX('MP Calculations'!$C$40:$C$130,MATCH(F1164,'MP Calculations'!$D$40:$D$130,0),0),-1))</f>
        <v>411.24007218144033</v>
      </c>
    </row>
    <row r="1165" spans="3:17">
      <c r="C1165" s="159"/>
      <c r="D1165" s="165" t="s">
        <v>278</v>
      </c>
      <c r="E1165" s="161">
        <v>40112</v>
      </c>
      <c r="F1165" s="172" t="str">
        <f t="shared" si="54"/>
        <v>2009-10</v>
      </c>
      <c r="G1165" s="68"/>
      <c r="H1165" s="167" t="s">
        <v>279</v>
      </c>
      <c r="I1165" s="173">
        <v>150735.53351548137</v>
      </c>
      <c r="J1165" s="168">
        <f>IFERROR(MIN('MP Calculations'!$E$30/I1165,1),"-")</f>
        <v>0.24630200300931615</v>
      </c>
      <c r="K1165" s="12"/>
      <c r="L1165" s="159">
        <v>1.9451959999999999</v>
      </c>
      <c r="M1165" s="159" t="s">
        <v>280</v>
      </c>
      <c r="N1165" s="159">
        <v>350</v>
      </c>
      <c r="O1165" s="185">
        <f t="shared" si="55"/>
        <v>680.81859999999995</v>
      </c>
      <c r="P1165" s="215">
        <f t="shared" si="56"/>
        <v>167.6869848659984</v>
      </c>
      <c r="Q1165" s="215" cm="1">
        <f t="array" ref="Q1165">IF(P1165="-",0,P1165/(1+'General inputs'!$H$32)^IFERROR(INDEX('MP Calculations'!$C$40:$C$130,MATCH(F1165,'MP Calculations'!$D$40:$D$130,0),0),-1))</f>
        <v>286.27254726325225</v>
      </c>
    </row>
    <row r="1166" spans="3:17">
      <c r="C1166" s="159"/>
      <c r="D1166" s="165" t="s">
        <v>278</v>
      </c>
      <c r="E1166" s="161">
        <v>40112</v>
      </c>
      <c r="F1166" s="172" t="str">
        <f t="shared" si="54"/>
        <v>2009-10</v>
      </c>
      <c r="G1166" s="68"/>
      <c r="H1166" s="167" t="s">
        <v>279</v>
      </c>
      <c r="I1166" s="173">
        <v>150735.53351548137</v>
      </c>
      <c r="J1166" s="168">
        <f>IFERROR(MIN('MP Calculations'!$E$30/I1166,1),"-")</f>
        <v>0.24630200300931615</v>
      </c>
      <c r="K1166" s="12"/>
      <c r="L1166" s="159">
        <v>139.01282</v>
      </c>
      <c r="M1166" s="159" t="s">
        <v>280</v>
      </c>
      <c r="N1166" s="159">
        <v>350</v>
      </c>
      <c r="O1166" s="185">
        <f t="shared" si="55"/>
        <v>48654.487000000001</v>
      </c>
      <c r="P1166" s="215">
        <f t="shared" si="56"/>
        <v>11983.697603490733</v>
      </c>
      <c r="Q1166" s="215" cm="1">
        <f t="array" ref="Q1166">IF(P1166="-",0,P1166/(1+'General inputs'!$H$32)^IFERROR(INDEX('MP Calculations'!$C$40:$C$130,MATCH(F1166,'MP Calculations'!$D$40:$D$130,0),0),-1))</f>
        <v>20458.377502137562</v>
      </c>
    </row>
    <row r="1167" spans="3:17">
      <c r="C1167" s="159"/>
      <c r="D1167" s="165" t="s">
        <v>278</v>
      </c>
      <c r="E1167" s="161">
        <v>40112</v>
      </c>
      <c r="F1167" s="172" t="str">
        <f t="shared" si="54"/>
        <v>2009-10</v>
      </c>
      <c r="G1167" s="68"/>
      <c r="H1167" s="167" t="s">
        <v>279</v>
      </c>
      <c r="I1167" s="173">
        <v>150735.53351548137</v>
      </c>
      <c r="J1167" s="168">
        <f>IFERROR(MIN('MP Calculations'!$E$30/I1167,1),"-")</f>
        <v>0.24630200300931615</v>
      </c>
      <c r="K1167" s="12"/>
      <c r="L1167" s="159">
        <v>17.110479000000002</v>
      </c>
      <c r="M1167" s="159" t="s">
        <v>280</v>
      </c>
      <c r="N1167" s="159">
        <v>350</v>
      </c>
      <c r="O1167" s="185">
        <f t="shared" si="55"/>
        <v>5988.6676500000003</v>
      </c>
      <c r="P1167" s="215">
        <f t="shared" si="56"/>
        <v>1475.0208375520945</v>
      </c>
      <c r="Q1167" s="215" cm="1">
        <f t="array" ref="Q1167">IF(P1167="-",0,P1167/(1+'General inputs'!$H$32)^IFERROR(INDEX('MP Calculations'!$C$40:$C$130,MATCH(F1167,'MP Calculations'!$D$40:$D$130,0),0),-1))</f>
        <v>2518.1320587870764</v>
      </c>
    </row>
    <row r="1168" spans="3:17">
      <c r="C1168" s="159"/>
      <c r="D1168" s="165" t="s">
        <v>494</v>
      </c>
      <c r="E1168" s="161">
        <v>40118</v>
      </c>
      <c r="F1168" s="172" t="str">
        <f t="shared" si="54"/>
        <v>2009-10</v>
      </c>
      <c r="G1168" s="68"/>
      <c r="H1168" s="167" t="s">
        <v>279</v>
      </c>
      <c r="I1168" s="173">
        <v>150735.53351548137</v>
      </c>
      <c r="J1168" s="168">
        <f>IFERROR(MIN('MP Calculations'!$E$30/I1168,1),"-")</f>
        <v>0.24630200300931615</v>
      </c>
      <c r="K1168" s="12"/>
      <c r="L1168" s="159">
        <v>1</v>
      </c>
      <c r="M1168" s="159" t="s">
        <v>284</v>
      </c>
      <c r="N1168" s="159">
        <v>2812.86</v>
      </c>
      <c r="O1168" s="185">
        <f t="shared" si="55"/>
        <v>2812.86</v>
      </c>
      <c r="P1168" s="215">
        <f t="shared" si="56"/>
        <v>692.81305218478508</v>
      </c>
      <c r="Q1168" s="215" cm="1">
        <f t="array" ref="Q1168">IF(P1168="-",0,P1168/(1+'General inputs'!$H$32)^IFERROR(INDEX('MP Calculations'!$C$40:$C$130,MATCH(F1168,'MP Calculations'!$D$40:$D$130,0),0),-1))</f>
        <v>1182.7593977234344</v>
      </c>
    </row>
    <row r="1169" spans="3:17">
      <c r="C1169" s="159"/>
      <c r="D1169" s="165" t="s">
        <v>495</v>
      </c>
      <c r="E1169" s="161">
        <v>40148</v>
      </c>
      <c r="F1169" s="172" t="str">
        <f t="shared" si="54"/>
        <v>2009-10</v>
      </c>
      <c r="G1169" s="68"/>
      <c r="H1169" s="167" t="s">
        <v>279</v>
      </c>
      <c r="I1169" s="173">
        <v>150735.53351548137</v>
      </c>
      <c r="J1169" s="168">
        <f>IFERROR(MIN('MP Calculations'!$E$30/I1169,1),"-")</f>
        <v>0.24630200300931615</v>
      </c>
      <c r="K1169" s="12"/>
      <c r="L1169" s="159">
        <v>1</v>
      </c>
      <c r="M1169" s="159" t="s">
        <v>284</v>
      </c>
      <c r="N1169" s="159">
        <v>16607.419999999998</v>
      </c>
      <c r="O1169" s="185">
        <f t="shared" si="55"/>
        <v>16607.419999999998</v>
      </c>
      <c r="P1169" s="215">
        <f t="shared" si="56"/>
        <v>4090.4408108169769</v>
      </c>
      <c r="Q1169" s="215" cm="1">
        <f t="array" ref="Q1169">IF(P1169="-",0,P1169/(1+'General inputs'!$H$32)^IFERROR(INDEX('MP Calculations'!$C$40:$C$130,MATCH(F1169,'MP Calculations'!$D$40:$D$130,0),0),-1))</f>
        <v>6983.1353415883177</v>
      </c>
    </row>
    <row r="1170" spans="3:17">
      <c r="C1170" s="159"/>
      <c r="D1170" s="165" t="s">
        <v>282</v>
      </c>
      <c r="E1170" s="161">
        <v>40151</v>
      </c>
      <c r="F1170" s="172" t="str">
        <f t="shared" si="54"/>
        <v>2009-10</v>
      </c>
      <c r="G1170" s="68"/>
      <c r="H1170" s="167" t="s">
        <v>279</v>
      </c>
      <c r="I1170" s="173">
        <v>150735.53351548137</v>
      </c>
      <c r="J1170" s="168">
        <f>IFERROR(MIN('MP Calculations'!$E$30/I1170,1),"-")</f>
        <v>0.24630200300931615</v>
      </c>
      <c r="K1170" s="12"/>
      <c r="L1170" s="159">
        <v>44.021999999999998</v>
      </c>
      <c r="M1170" s="159" t="s">
        <v>280</v>
      </c>
      <c r="N1170" s="159">
        <v>511</v>
      </c>
      <c r="O1170" s="185">
        <f t="shared" si="55"/>
        <v>22495.241999999998</v>
      </c>
      <c r="P1170" s="215">
        <f t="shared" si="56"/>
        <v>5540.6231627792949</v>
      </c>
      <c r="Q1170" s="215" cm="1">
        <f t="array" ref="Q1170">IF(P1170="-",0,P1170/(1+'General inputs'!$H$32)^IFERROR(INDEX('MP Calculations'!$C$40:$C$130,MATCH(F1170,'MP Calculations'!$D$40:$D$130,0),0),-1))</f>
        <v>9458.8635337567121</v>
      </c>
    </row>
    <row r="1171" spans="3:17">
      <c r="C1171" s="159"/>
      <c r="D1171" s="165" t="s">
        <v>282</v>
      </c>
      <c r="E1171" s="161">
        <v>40151</v>
      </c>
      <c r="F1171" s="172" t="str">
        <f t="shared" si="54"/>
        <v>2009-10</v>
      </c>
      <c r="G1171" s="68"/>
      <c r="H1171" s="167" t="s">
        <v>279</v>
      </c>
      <c r="I1171" s="173">
        <v>150735.53351548137</v>
      </c>
      <c r="J1171" s="168">
        <f>IFERROR(MIN('MP Calculations'!$E$30/I1171,1),"-")</f>
        <v>0.24630200300931615</v>
      </c>
      <c r="K1171" s="12"/>
      <c r="L1171" s="159">
        <v>33.817829000000003</v>
      </c>
      <c r="M1171" s="159" t="s">
        <v>280</v>
      </c>
      <c r="N1171" s="159">
        <v>511</v>
      </c>
      <c r="O1171" s="185">
        <f t="shared" si="55"/>
        <v>17280.910619000002</v>
      </c>
      <c r="P1171" s="215">
        <f t="shared" si="56"/>
        <v>4256.3228992846616</v>
      </c>
      <c r="Q1171" s="215" cm="1">
        <f t="array" ref="Q1171">IF(P1171="-",0,P1171/(1+'General inputs'!$H$32)^IFERROR(INDEX('MP Calculations'!$C$40:$C$130,MATCH(F1171,'MP Calculations'!$D$40:$D$130,0),0),-1))</f>
        <v>7266.3265984943937</v>
      </c>
    </row>
    <row r="1172" spans="3:17">
      <c r="C1172" s="159"/>
      <c r="D1172" s="165" t="s">
        <v>282</v>
      </c>
      <c r="E1172" s="161">
        <v>40151</v>
      </c>
      <c r="F1172" s="172" t="str">
        <f t="shared" si="54"/>
        <v>2009-10</v>
      </c>
      <c r="G1172" s="68"/>
      <c r="H1172" s="167" t="s">
        <v>279</v>
      </c>
      <c r="I1172" s="173">
        <v>150735.53351548137</v>
      </c>
      <c r="J1172" s="168">
        <f>IFERROR(MIN('MP Calculations'!$E$30/I1172,1),"-")</f>
        <v>0.24630200300931615</v>
      </c>
      <c r="K1172" s="12"/>
      <c r="L1172" s="159">
        <v>1.301641</v>
      </c>
      <c r="M1172" s="159" t="s">
        <v>280</v>
      </c>
      <c r="N1172" s="159">
        <v>511</v>
      </c>
      <c r="O1172" s="185">
        <f t="shared" si="55"/>
        <v>665.13855100000001</v>
      </c>
      <c r="P1172" s="215">
        <f t="shared" si="56"/>
        <v>163.82495739001419</v>
      </c>
      <c r="Q1172" s="215" cm="1">
        <f t="array" ref="Q1172">IF(P1172="-",0,P1172/(1+'General inputs'!$H$32)^IFERROR(INDEX('MP Calculations'!$C$40:$C$130,MATCH(F1172,'MP Calculations'!$D$40:$D$130,0),0),-1))</f>
        <v>279.67935552547863</v>
      </c>
    </row>
    <row r="1173" spans="3:17">
      <c r="C1173" s="159"/>
      <c r="D1173" s="165" t="s">
        <v>282</v>
      </c>
      <c r="E1173" s="161">
        <v>40151</v>
      </c>
      <c r="F1173" s="172" t="str">
        <f t="shared" si="54"/>
        <v>2009-10</v>
      </c>
      <c r="G1173" s="68"/>
      <c r="H1173" s="167" t="s">
        <v>279</v>
      </c>
      <c r="I1173" s="173">
        <v>150735.53351548137</v>
      </c>
      <c r="J1173" s="168">
        <f>IFERROR(MIN('MP Calculations'!$E$30/I1173,1),"-")</f>
        <v>0.24630200300931615</v>
      </c>
      <c r="K1173" s="12"/>
      <c r="L1173" s="159">
        <v>35.637760999999998</v>
      </c>
      <c r="M1173" s="159" t="s">
        <v>280</v>
      </c>
      <c r="N1173" s="159">
        <v>511</v>
      </c>
      <c r="O1173" s="185">
        <f t="shared" si="55"/>
        <v>18210.895870999997</v>
      </c>
      <c r="P1173" s="215">
        <f t="shared" si="56"/>
        <v>4485.3801296213842</v>
      </c>
      <c r="Q1173" s="215" cm="1">
        <f t="array" ref="Q1173">IF(P1173="-",0,P1173/(1+'General inputs'!$H$32)^IFERROR(INDEX('MP Calculations'!$C$40:$C$130,MATCH(F1173,'MP Calculations'!$D$40:$D$130,0),0),-1))</f>
        <v>7657.3694504483456</v>
      </c>
    </row>
    <row r="1174" spans="3:17">
      <c r="C1174" s="159"/>
      <c r="D1174" s="165" t="s">
        <v>278</v>
      </c>
      <c r="E1174" s="161">
        <v>40151</v>
      </c>
      <c r="F1174" s="172" t="str">
        <f t="shared" ref="F1174:F1237" si="57">IF(E1174="","-",IF(OR(E1174&lt;$E$15,E1174&gt;$E$16),"ERROR - date outside of range",IF(MONTH(E1174)&gt;=7,YEAR(E1174)&amp;"-"&amp;IF(YEAR(E1174)=1999,"00",IF(AND(YEAR(E1174)&gt;=2000,YEAR(E1174)&lt;2009),"0","")&amp;RIGHT(YEAR(E1174),2)+1),RIGHT(YEAR(E1174),4)-1&amp;"-"&amp;RIGHT(YEAR(E1174),2))))</f>
        <v>2009-10</v>
      </c>
      <c r="G1174" s="68"/>
      <c r="H1174" s="167" t="s">
        <v>279</v>
      </c>
      <c r="I1174" s="173">
        <v>150735.53351548137</v>
      </c>
      <c r="J1174" s="168">
        <f>IFERROR(MIN('MP Calculations'!$E$30/I1174,1),"-")</f>
        <v>0.24630200300931615</v>
      </c>
      <c r="K1174" s="12"/>
      <c r="L1174" s="159">
        <v>64.198037999999997</v>
      </c>
      <c r="M1174" s="159" t="s">
        <v>280</v>
      </c>
      <c r="N1174" s="159">
        <v>350</v>
      </c>
      <c r="O1174" s="185">
        <f t="shared" ref="O1174:O1237" si="58">IF(N1174="","-",L1174*N1174)</f>
        <v>22469.313299999998</v>
      </c>
      <c r="P1174" s="215">
        <f t="shared" ref="P1174:P1237" si="59">IF(O1174="-","-",IF(OR(E1174&lt;$E$15,E1174&gt;$E$16),0,O1174*J1174))</f>
        <v>5534.2368720338673</v>
      </c>
      <c r="Q1174" s="215" cm="1">
        <f t="array" ref="Q1174">IF(P1174="-",0,P1174/(1+'General inputs'!$H$32)^IFERROR(INDEX('MP Calculations'!$C$40:$C$130,MATCH(F1174,'MP Calculations'!$D$40:$D$130,0),0),-1))</f>
        <v>9447.9609600076619</v>
      </c>
    </row>
    <row r="1175" spans="3:17">
      <c r="C1175" s="159"/>
      <c r="D1175" s="165" t="s">
        <v>278</v>
      </c>
      <c r="E1175" s="161">
        <v>40151</v>
      </c>
      <c r="F1175" s="172" t="str">
        <f t="shared" si="57"/>
        <v>2009-10</v>
      </c>
      <c r="G1175" s="68"/>
      <c r="H1175" s="167" t="s">
        <v>279</v>
      </c>
      <c r="I1175" s="173">
        <v>150735.53351548137</v>
      </c>
      <c r="J1175" s="168">
        <f>IFERROR(MIN('MP Calculations'!$E$30/I1175,1),"-")</f>
        <v>0.24630200300931615</v>
      </c>
      <c r="K1175" s="12"/>
      <c r="L1175" s="159">
        <v>6.7901249999999997</v>
      </c>
      <c r="M1175" s="159" t="s">
        <v>280</v>
      </c>
      <c r="N1175" s="159">
        <v>350</v>
      </c>
      <c r="O1175" s="185">
        <f t="shared" si="58"/>
        <v>2376.5437499999998</v>
      </c>
      <c r="P1175" s="215">
        <f t="shared" si="59"/>
        <v>585.34748586427145</v>
      </c>
      <c r="Q1175" s="215" cm="1">
        <f t="array" ref="Q1175">IF(P1175="-",0,P1175/(1+'General inputs'!$H$32)^IFERROR(INDEX('MP Calculations'!$C$40:$C$130,MATCH(F1175,'MP Calculations'!$D$40:$D$130,0),0),-1))</f>
        <v>999.29589613894461</v>
      </c>
    </row>
    <row r="1176" spans="3:17">
      <c r="C1176" s="159"/>
      <c r="D1176" s="165" t="s">
        <v>282</v>
      </c>
      <c r="E1176" s="161">
        <v>40151</v>
      </c>
      <c r="F1176" s="172" t="str">
        <f t="shared" si="57"/>
        <v>2009-10</v>
      </c>
      <c r="G1176" s="68"/>
      <c r="H1176" s="167" t="s">
        <v>279</v>
      </c>
      <c r="I1176" s="173">
        <v>150735.53351548137</v>
      </c>
      <c r="J1176" s="168">
        <f>IFERROR(MIN('MP Calculations'!$E$30/I1176,1),"-")</f>
        <v>0.24630200300931615</v>
      </c>
      <c r="K1176" s="12"/>
      <c r="L1176" s="159">
        <v>16.502786</v>
      </c>
      <c r="M1176" s="159" t="s">
        <v>280</v>
      </c>
      <c r="N1176" s="159">
        <v>511</v>
      </c>
      <c r="O1176" s="185">
        <f t="shared" si="58"/>
        <v>8432.9236460000011</v>
      </c>
      <c r="P1176" s="215">
        <f t="shared" si="59"/>
        <v>2077.0459852344256</v>
      </c>
      <c r="Q1176" s="215" cm="1">
        <f t="array" ref="Q1176">IF(P1176="-",0,P1176/(1+'General inputs'!$H$32)^IFERROR(INDEX('MP Calculations'!$C$40:$C$130,MATCH(F1176,'MP Calculations'!$D$40:$D$130,0),0),-1))</f>
        <v>3545.8997933031396</v>
      </c>
    </row>
    <row r="1177" spans="3:17">
      <c r="C1177" s="159"/>
      <c r="D1177" s="165" t="s">
        <v>282</v>
      </c>
      <c r="E1177" s="161">
        <v>40151</v>
      </c>
      <c r="F1177" s="172" t="str">
        <f t="shared" si="57"/>
        <v>2009-10</v>
      </c>
      <c r="G1177" s="68"/>
      <c r="H1177" s="167" t="s">
        <v>279</v>
      </c>
      <c r="I1177" s="173">
        <v>150735.53351548137</v>
      </c>
      <c r="J1177" s="168">
        <f>IFERROR(MIN('MP Calculations'!$E$30/I1177,1),"-")</f>
        <v>0.24630200300931615</v>
      </c>
      <c r="K1177" s="12"/>
      <c r="L1177" s="159">
        <v>43.699860000000001</v>
      </c>
      <c r="M1177" s="159" t="s">
        <v>280</v>
      </c>
      <c r="N1177" s="159">
        <v>511</v>
      </c>
      <c r="O1177" s="185">
        <f t="shared" si="58"/>
        <v>22330.62846</v>
      </c>
      <c r="P1177" s="215">
        <f t="shared" si="59"/>
        <v>5500.0785181548408</v>
      </c>
      <c r="Q1177" s="215" cm="1">
        <f t="array" ref="Q1177">IF(P1177="-",0,P1177/(1+'General inputs'!$H$32)^IFERROR(INDEX('MP Calculations'!$C$40:$C$130,MATCH(F1177,'MP Calculations'!$D$40:$D$130,0),0),-1))</f>
        <v>9389.6463628248057</v>
      </c>
    </row>
    <row r="1178" spans="3:17">
      <c r="C1178" s="159"/>
      <c r="D1178" s="165" t="s">
        <v>278</v>
      </c>
      <c r="E1178" s="161">
        <v>40151</v>
      </c>
      <c r="F1178" s="172" t="str">
        <f t="shared" si="57"/>
        <v>2009-10</v>
      </c>
      <c r="G1178" s="68"/>
      <c r="H1178" s="167" t="s">
        <v>279</v>
      </c>
      <c r="I1178" s="173">
        <v>150735.53351548137</v>
      </c>
      <c r="J1178" s="168">
        <f>IFERROR(MIN('MP Calculations'!$E$30/I1178,1),"-")</f>
        <v>0.24630200300931615</v>
      </c>
      <c r="K1178" s="12"/>
      <c r="L1178" s="159">
        <v>19.859100999999999</v>
      </c>
      <c r="M1178" s="159" t="s">
        <v>280</v>
      </c>
      <c r="N1178" s="159">
        <v>350</v>
      </c>
      <c r="O1178" s="185">
        <f t="shared" si="58"/>
        <v>6950.6853499999997</v>
      </c>
      <c r="P1178" s="215">
        <f t="shared" si="59"/>
        <v>1711.9677239925097</v>
      </c>
      <c r="Q1178" s="215" cm="1">
        <f t="array" ref="Q1178">IF(P1178="-",0,P1178/(1+'General inputs'!$H$32)^IFERROR(INDEX('MP Calculations'!$C$40:$C$130,MATCH(F1178,'MP Calculations'!$D$40:$D$130,0),0),-1))</f>
        <v>2922.6440058627513</v>
      </c>
    </row>
    <row r="1179" spans="3:17">
      <c r="C1179" s="159"/>
      <c r="D1179" s="165" t="s">
        <v>282</v>
      </c>
      <c r="E1179" s="161">
        <v>40151</v>
      </c>
      <c r="F1179" s="172" t="str">
        <f t="shared" si="57"/>
        <v>2009-10</v>
      </c>
      <c r="G1179" s="68"/>
      <c r="H1179" s="167" t="s">
        <v>279</v>
      </c>
      <c r="I1179" s="173">
        <v>150735.53351548137</v>
      </c>
      <c r="J1179" s="168">
        <f>IFERROR(MIN('MP Calculations'!$E$30/I1179,1),"-")</f>
        <v>0.24630200300931615</v>
      </c>
      <c r="K1179" s="12"/>
      <c r="L1179" s="159">
        <v>23.510570000000001</v>
      </c>
      <c r="M1179" s="159" t="s">
        <v>280</v>
      </c>
      <c r="N1179" s="159">
        <v>511</v>
      </c>
      <c r="O1179" s="185">
        <f t="shared" si="58"/>
        <v>12013.90127</v>
      </c>
      <c r="P1179" s="215">
        <f t="shared" si="59"/>
        <v>2959.0479467571672</v>
      </c>
      <c r="Q1179" s="215" cm="1">
        <f t="array" ref="Q1179">IF(P1179="-",0,P1179/(1+'General inputs'!$H$32)^IFERROR(INDEX('MP Calculations'!$C$40:$C$130,MATCH(F1179,'MP Calculations'!$D$40:$D$130,0),0),-1))</f>
        <v>5051.6394809603053</v>
      </c>
    </row>
    <row r="1180" spans="3:17">
      <c r="C1180" s="159"/>
      <c r="D1180" s="165" t="s">
        <v>282</v>
      </c>
      <c r="E1180" s="161">
        <v>40151</v>
      </c>
      <c r="F1180" s="172" t="str">
        <f t="shared" si="57"/>
        <v>2009-10</v>
      </c>
      <c r="G1180" s="68"/>
      <c r="H1180" s="167" t="s">
        <v>279</v>
      </c>
      <c r="I1180" s="173">
        <v>150735.53351548137</v>
      </c>
      <c r="J1180" s="168">
        <f>IFERROR(MIN('MP Calculations'!$E$30/I1180,1),"-")</f>
        <v>0.24630200300931615</v>
      </c>
      <c r="K1180" s="12"/>
      <c r="L1180" s="159">
        <v>5.2956070000000004</v>
      </c>
      <c r="M1180" s="159" t="s">
        <v>280</v>
      </c>
      <c r="N1180" s="159">
        <v>511</v>
      </c>
      <c r="O1180" s="185">
        <f t="shared" si="58"/>
        <v>2706.0551770000002</v>
      </c>
      <c r="P1180" s="215">
        <f t="shared" si="59"/>
        <v>666.50681034882962</v>
      </c>
      <c r="Q1180" s="215" cm="1">
        <f t="array" ref="Q1180">IF(P1180="-",0,P1180/(1+'General inputs'!$H$32)^IFERROR(INDEX('MP Calculations'!$C$40:$C$130,MATCH(F1180,'MP Calculations'!$D$40:$D$130,0),0),-1))</f>
        <v>1137.8498010405431</v>
      </c>
    </row>
    <row r="1181" spans="3:17">
      <c r="C1181" s="159"/>
      <c r="D1181" s="165" t="s">
        <v>282</v>
      </c>
      <c r="E1181" s="161">
        <v>40151</v>
      </c>
      <c r="F1181" s="172" t="str">
        <f t="shared" si="57"/>
        <v>2009-10</v>
      </c>
      <c r="G1181" s="68"/>
      <c r="H1181" s="167" t="s">
        <v>279</v>
      </c>
      <c r="I1181" s="173">
        <v>150735.53351548137</v>
      </c>
      <c r="J1181" s="168">
        <f>IFERROR(MIN('MP Calculations'!$E$30/I1181,1),"-")</f>
        <v>0.24630200300931615</v>
      </c>
      <c r="K1181" s="12"/>
      <c r="L1181" s="159">
        <v>2.1000420000000002</v>
      </c>
      <c r="M1181" s="159" t="s">
        <v>280</v>
      </c>
      <c r="N1181" s="159">
        <v>511</v>
      </c>
      <c r="O1181" s="185">
        <f t="shared" si="58"/>
        <v>1073.1214620000001</v>
      </c>
      <c r="P1181" s="215">
        <f t="shared" si="59"/>
        <v>264.31196556288575</v>
      </c>
      <c r="Q1181" s="215" cm="1">
        <f t="array" ref="Q1181">IF(P1181="-",0,P1181/(1+'General inputs'!$H$32)^IFERROR(INDEX('MP Calculations'!$C$40:$C$130,MATCH(F1181,'MP Calculations'!$D$40:$D$130,0),0),-1))</f>
        <v>451.22917389390557</v>
      </c>
    </row>
    <row r="1182" spans="3:17">
      <c r="C1182" s="159"/>
      <c r="D1182" s="165" t="s">
        <v>282</v>
      </c>
      <c r="E1182" s="161">
        <v>40151</v>
      </c>
      <c r="F1182" s="172" t="str">
        <f t="shared" si="57"/>
        <v>2009-10</v>
      </c>
      <c r="G1182" s="68"/>
      <c r="H1182" s="167" t="s">
        <v>279</v>
      </c>
      <c r="I1182" s="173">
        <v>150735.53351548137</v>
      </c>
      <c r="J1182" s="168">
        <f>IFERROR(MIN('MP Calculations'!$E$30/I1182,1),"-")</f>
        <v>0.24630200300931615</v>
      </c>
      <c r="K1182" s="12"/>
      <c r="L1182" s="159">
        <v>37.962713000000001</v>
      </c>
      <c r="M1182" s="159" t="s">
        <v>280</v>
      </c>
      <c r="N1182" s="159">
        <v>511</v>
      </c>
      <c r="O1182" s="185">
        <f t="shared" si="58"/>
        <v>19398.946343</v>
      </c>
      <c r="P1182" s="215">
        <f t="shared" si="59"/>
        <v>4777.9993405511486</v>
      </c>
      <c r="Q1182" s="215" cm="1">
        <f t="array" ref="Q1182">IF(P1182="-",0,P1182/(1+'General inputs'!$H$32)^IFERROR(INDEX('MP Calculations'!$C$40:$C$130,MATCH(F1182,'MP Calculations'!$D$40:$D$130,0),0),-1))</f>
        <v>8156.9243023527297</v>
      </c>
    </row>
    <row r="1183" spans="3:17">
      <c r="C1183" s="159"/>
      <c r="D1183" s="165" t="s">
        <v>497</v>
      </c>
      <c r="E1183" s="161">
        <v>40179</v>
      </c>
      <c r="F1183" s="172" t="str">
        <f t="shared" si="57"/>
        <v>2009-10</v>
      </c>
      <c r="G1183" s="68"/>
      <c r="H1183" s="167" t="s">
        <v>279</v>
      </c>
      <c r="I1183" s="173">
        <v>150735.53351548137</v>
      </c>
      <c r="J1183" s="168">
        <f>IFERROR(MIN('MP Calculations'!$E$30/I1183,1),"-")</f>
        <v>0.24630200300931615</v>
      </c>
      <c r="K1183" s="12"/>
      <c r="L1183" s="159">
        <v>1</v>
      </c>
      <c r="M1183" s="159" t="s">
        <v>284</v>
      </c>
      <c r="N1183" s="159">
        <v>13515.08</v>
      </c>
      <c r="O1183" s="185">
        <f t="shared" si="58"/>
        <v>13515.08</v>
      </c>
      <c r="P1183" s="215">
        <f t="shared" si="59"/>
        <v>3328.7912748311487</v>
      </c>
      <c r="Q1183" s="215" cm="1">
        <f t="array" ref="Q1183">IF(P1183="-",0,P1183/(1+'General inputs'!$H$32)^IFERROR(INDEX('MP Calculations'!$C$40:$C$130,MATCH(F1183,'MP Calculations'!$D$40:$D$130,0),0),-1))</f>
        <v>5682.8593961249526</v>
      </c>
    </row>
    <row r="1184" spans="3:17">
      <c r="C1184" s="159"/>
      <c r="D1184" s="165" t="s">
        <v>498</v>
      </c>
      <c r="E1184" s="161">
        <v>40179</v>
      </c>
      <c r="F1184" s="172" t="str">
        <f t="shared" si="57"/>
        <v>2009-10</v>
      </c>
      <c r="G1184" s="68"/>
      <c r="H1184" s="167" t="s">
        <v>279</v>
      </c>
      <c r="I1184" s="173">
        <v>150735.53351548137</v>
      </c>
      <c r="J1184" s="168">
        <f>IFERROR(MIN('MP Calculations'!$E$30/I1184,1),"-")</f>
        <v>0.24630200300931615</v>
      </c>
      <c r="K1184" s="12"/>
      <c r="L1184" s="159">
        <v>1</v>
      </c>
      <c r="M1184" s="159" t="s">
        <v>284</v>
      </c>
      <c r="N1184" s="159">
        <v>11231.64</v>
      </c>
      <c r="O1184" s="185">
        <f t="shared" si="58"/>
        <v>11231.64</v>
      </c>
      <c r="P1184" s="215">
        <f t="shared" si="59"/>
        <v>2766.3754290795555</v>
      </c>
      <c r="Q1184" s="215" cm="1">
        <f t="array" ref="Q1184">IF(P1184="-",0,P1184/(1+'General inputs'!$H$32)^IFERROR(INDEX('MP Calculations'!$C$40:$C$130,MATCH(F1184,'MP Calculations'!$D$40:$D$130,0),0),-1))</f>
        <v>4722.7120304055061</v>
      </c>
    </row>
    <row r="1185" spans="3:17">
      <c r="C1185" s="159"/>
      <c r="D1185" s="165" t="s">
        <v>499</v>
      </c>
      <c r="E1185" s="161">
        <v>40179</v>
      </c>
      <c r="F1185" s="172" t="str">
        <f t="shared" si="57"/>
        <v>2009-10</v>
      </c>
      <c r="G1185" s="68"/>
      <c r="H1185" s="167" t="s">
        <v>279</v>
      </c>
      <c r="I1185" s="173">
        <v>150735.53351548137</v>
      </c>
      <c r="J1185" s="168">
        <f>IFERROR(MIN('MP Calculations'!$E$30/I1185,1),"-")</f>
        <v>0.24630200300931615</v>
      </c>
      <c r="K1185" s="12"/>
      <c r="L1185" s="159">
        <v>1</v>
      </c>
      <c r="M1185" s="159" t="s">
        <v>284</v>
      </c>
      <c r="N1185" s="159">
        <v>18057.27</v>
      </c>
      <c r="O1185" s="185">
        <f t="shared" si="58"/>
        <v>18057.27</v>
      </c>
      <c r="P1185" s="215">
        <f t="shared" si="59"/>
        <v>4447.5417698800347</v>
      </c>
      <c r="Q1185" s="215" cm="1">
        <f t="array" ref="Q1185">IF(P1185="-",0,P1185/(1+'General inputs'!$H$32)^IFERROR(INDEX('MP Calculations'!$C$40:$C$130,MATCH(F1185,'MP Calculations'!$D$40:$D$130,0),0),-1))</f>
        <v>7592.7724059247321</v>
      </c>
    </row>
    <row r="1186" spans="3:17">
      <c r="C1186" s="159"/>
      <c r="D1186" s="165" t="s">
        <v>496</v>
      </c>
      <c r="E1186" s="161">
        <v>40179</v>
      </c>
      <c r="F1186" s="172" t="str">
        <f t="shared" si="57"/>
        <v>2009-10</v>
      </c>
      <c r="G1186" s="68"/>
      <c r="H1186" s="167" t="s">
        <v>279</v>
      </c>
      <c r="I1186" s="173">
        <v>150735.53351548137</v>
      </c>
      <c r="J1186" s="168">
        <f>IFERROR(MIN('MP Calculations'!$E$30/I1186,1),"-")</f>
        <v>0.24630200300931615</v>
      </c>
      <c r="K1186" s="12"/>
      <c r="L1186" s="159">
        <v>1</v>
      </c>
      <c r="M1186" s="159" t="s">
        <v>284</v>
      </c>
      <c r="N1186" s="159">
        <v>14537.15</v>
      </c>
      <c r="O1186" s="185">
        <f t="shared" si="58"/>
        <v>14537.15</v>
      </c>
      <c r="P1186" s="215">
        <f t="shared" si="59"/>
        <v>3580.5291630468801</v>
      </c>
      <c r="Q1186" s="215" cm="1">
        <f t="array" ref="Q1186">IF(P1186="-",0,P1186/(1+'General inputs'!$H$32)^IFERROR(INDEX('MP Calculations'!$C$40:$C$130,MATCH(F1186,'MP Calculations'!$D$40:$D$130,0),0),-1))</f>
        <v>6112.6223056302915</v>
      </c>
    </row>
    <row r="1187" spans="3:17">
      <c r="C1187" s="159"/>
      <c r="D1187" s="165" t="s">
        <v>500</v>
      </c>
      <c r="E1187" s="161">
        <v>40210</v>
      </c>
      <c r="F1187" s="172" t="str">
        <f t="shared" si="57"/>
        <v>2009-10</v>
      </c>
      <c r="G1187" s="68"/>
      <c r="H1187" s="167" t="s">
        <v>279</v>
      </c>
      <c r="I1187" s="173">
        <v>150735.53351548137</v>
      </c>
      <c r="J1187" s="168">
        <f>IFERROR(MIN('MP Calculations'!$E$30/I1187,1),"-")</f>
        <v>0.24630200300931615</v>
      </c>
      <c r="K1187" s="12"/>
      <c r="L1187" s="159">
        <v>1</v>
      </c>
      <c r="M1187" s="159" t="s">
        <v>284</v>
      </c>
      <c r="N1187" s="159">
        <v>73033.95</v>
      </c>
      <c r="O1187" s="185">
        <f t="shared" si="58"/>
        <v>73033.95</v>
      </c>
      <c r="P1187" s="215">
        <f t="shared" si="59"/>
        <v>17988.408172682244</v>
      </c>
      <c r="Q1187" s="215" cm="1">
        <f t="array" ref="Q1187">IF(P1187="-",0,P1187/(1+'General inputs'!$H$32)^IFERROR(INDEX('MP Calculations'!$C$40:$C$130,MATCH(F1187,'MP Calculations'!$D$40:$D$130,0),0),-1))</f>
        <v>30709.523657545491</v>
      </c>
    </row>
    <row r="1188" spans="3:17">
      <c r="C1188" s="159"/>
      <c r="D1188" s="165" t="s">
        <v>292</v>
      </c>
      <c r="E1188" s="161">
        <v>40212</v>
      </c>
      <c r="F1188" s="172" t="str">
        <f t="shared" si="57"/>
        <v>2009-10</v>
      </c>
      <c r="G1188" s="68"/>
      <c r="H1188" s="167" t="s">
        <v>279</v>
      </c>
      <c r="I1188" s="173">
        <v>150735.53351548137</v>
      </c>
      <c r="J1188" s="168">
        <f>IFERROR(MIN('MP Calculations'!$E$30/I1188,1),"-")</f>
        <v>0.24630200300931615</v>
      </c>
      <c r="K1188" s="12"/>
      <c r="L1188" s="159">
        <v>0.48541099999999998</v>
      </c>
      <c r="M1188" s="159" t="s">
        <v>280</v>
      </c>
      <c r="N1188" s="159">
        <v>1787</v>
      </c>
      <c r="O1188" s="185">
        <f t="shared" si="58"/>
        <v>867.42945699999996</v>
      </c>
      <c r="P1188" s="215">
        <f t="shared" si="59"/>
        <v>213.64961272838346</v>
      </c>
      <c r="Q1188" s="215" cm="1">
        <f t="array" ref="Q1188">IF(P1188="-",0,P1188/(1+'General inputs'!$H$32)^IFERROR(INDEX('MP Calculations'!$C$40:$C$130,MATCH(F1188,'MP Calculations'!$D$40:$D$130,0),0),-1))</f>
        <v>364.7392128043648</v>
      </c>
    </row>
    <row r="1189" spans="3:17">
      <c r="C1189" s="159"/>
      <c r="D1189" s="165" t="s">
        <v>292</v>
      </c>
      <c r="E1189" s="161">
        <v>40212</v>
      </c>
      <c r="F1189" s="172" t="str">
        <f t="shared" si="57"/>
        <v>2009-10</v>
      </c>
      <c r="G1189" s="68"/>
      <c r="H1189" s="167" t="s">
        <v>279</v>
      </c>
      <c r="I1189" s="173">
        <v>150735.53351548137</v>
      </c>
      <c r="J1189" s="168">
        <f>IFERROR(MIN('MP Calculations'!$E$30/I1189,1),"-")</f>
        <v>0.24630200300931615</v>
      </c>
      <c r="K1189" s="12"/>
      <c r="L1189" s="159">
        <v>0.50009000000000003</v>
      </c>
      <c r="M1189" s="159" t="s">
        <v>280</v>
      </c>
      <c r="N1189" s="159">
        <v>1787</v>
      </c>
      <c r="O1189" s="185">
        <f t="shared" si="58"/>
        <v>893.66083000000003</v>
      </c>
      <c r="P1189" s="215">
        <f t="shared" si="59"/>
        <v>220.11045243996799</v>
      </c>
      <c r="Q1189" s="215" cm="1">
        <f t="array" ref="Q1189">IF(P1189="-",0,P1189/(1+'General inputs'!$H$32)^IFERROR(INDEX('MP Calculations'!$C$40:$C$130,MATCH(F1189,'MP Calculations'!$D$40:$D$130,0),0),-1))</f>
        <v>375.76905535996264</v>
      </c>
    </row>
    <row r="1190" spans="3:17">
      <c r="C1190" s="159"/>
      <c r="D1190" s="165" t="s">
        <v>292</v>
      </c>
      <c r="E1190" s="161">
        <v>40212</v>
      </c>
      <c r="F1190" s="172" t="str">
        <f t="shared" si="57"/>
        <v>2009-10</v>
      </c>
      <c r="G1190" s="68"/>
      <c r="H1190" s="167" t="s">
        <v>279</v>
      </c>
      <c r="I1190" s="173">
        <v>150735.53351548137</v>
      </c>
      <c r="J1190" s="168">
        <f>IFERROR(MIN('MP Calculations'!$E$30/I1190,1),"-")</f>
        <v>0.24630200300931615</v>
      </c>
      <c r="K1190" s="12"/>
      <c r="L1190" s="159">
        <v>0.49954399999999999</v>
      </c>
      <c r="M1190" s="159" t="s">
        <v>280</v>
      </c>
      <c r="N1190" s="159">
        <v>1787</v>
      </c>
      <c r="O1190" s="185">
        <f t="shared" si="58"/>
        <v>892.68512799999996</v>
      </c>
      <c r="P1190" s="215">
        <f t="shared" si="59"/>
        <v>219.87013508302778</v>
      </c>
      <c r="Q1190" s="215" cm="1">
        <f t="array" ref="Q1190">IF(P1190="-",0,P1190/(1+'General inputs'!$H$32)^IFERROR(INDEX('MP Calculations'!$C$40:$C$130,MATCH(F1190,'MP Calculations'!$D$40:$D$130,0),0),-1))</f>
        <v>375.35878939938243</v>
      </c>
    </row>
    <row r="1191" spans="3:17">
      <c r="C1191" s="159"/>
      <c r="D1191" s="165" t="s">
        <v>282</v>
      </c>
      <c r="E1191" s="161">
        <v>40225</v>
      </c>
      <c r="F1191" s="172" t="str">
        <f t="shared" si="57"/>
        <v>2009-10</v>
      </c>
      <c r="G1191" s="68"/>
      <c r="H1191" s="167" t="s">
        <v>279</v>
      </c>
      <c r="I1191" s="173">
        <v>150735.53351548137</v>
      </c>
      <c r="J1191" s="168">
        <f>IFERROR(MIN('MP Calculations'!$E$30/I1191,1),"-")</f>
        <v>0.24630200300931615</v>
      </c>
      <c r="K1191" s="12"/>
      <c r="L1191" s="159">
        <v>0.50050499999999998</v>
      </c>
      <c r="M1191" s="159" t="s">
        <v>280</v>
      </c>
      <c r="N1191" s="159">
        <v>511</v>
      </c>
      <c r="O1191" s="185">
        <f t="shared" si="58"/>
        <v>255.75805499999998</v>
      </c>
      <c r="P1191" s="215">
        <f t="shared" si="59"/>
        <v>62.993721232266843</v>
      </c>
      <c r="Q1191" s="215" cm="1">
        <f t="array" ref="Q1191">IF(P1191="-",0,P1191/(1+'General inputs'!$H$32)^IFERROR(INDEX('MP Calculations'!$C$40:$C$130,MATCH(F1191,'MP Calculations'!$D$40:$D$130,0),0),-1))</f>
        <v>107.54187662902419</v>
      </c>
    </row>
    <row r="1192" spans="3:17">
      <c r="C1192" s="159"/>
      <c r="D1192" s="165" t="s">
        <v>282</v>
      </c>
      <c r="E1192" s="161">
        <v>40225</v>
      </c>
      <c r="F1192" s="172" t="str">
        <f t="shared" si="57"/>
        <v>2009-10</v>
      </c>
      <c r="G1192" s="68"/>
      <c r="H1192" s="167" t="s">
        <v>279</v>
      </c>
      <c r="I1192" s="173">
        <v>150735.53351548137</v>
      </c>
      <c r="J1192" s="168">
        <f>IFERROR(MIN('MP Calculations'!$E$30/I1192,1),"-")</f>
        <v>0.24630200300931615</v>
      </c>
      <c r="K1192" s="12"/>
      <c r="L1192" s="159">
        <v>0.50001799999999996</v>
      </c>
      <c r="M1192" s="159" t="s">
        <v>280</v>
      </c>
      <c r="N1192" s="159">
        <v>511</v>
      </c>
      <c r="O1192" s="185">
        <f t="shared" si="58"/>
        <v>255.50919799999997</v>
      </c>
      <c r="P1192" s="215">
        <f t="shared" si="59"/>
        <v>62.932427254703946</v>
      </c>
      <c r="Q1192" s="215" cm="1">
        <f t="array" ref="Q1192">IF(P1192="-",0,P1192/(1+'General inputs'!$H$32)^IFERROR(INDEX('MP Calculations'!$C$40:$C$130,MATCH(F1192,'MP Calculations'!$D$40:$D$130,0),0),-1))</f>
        <v>107.43723652768985</v>
      </c>
    </row>
    <row r="1193" spans="3:17">
      <c r="C1193" s="159"/>
      <c r="D1193" s="165" t="s">
        <v>292</v>
      </c>
      <c r="E1193" s="161">
        <v>40232</v>
      </c>
      <c r="F1193" s="172" t="str">
        <f t="shared" si="57"/>
        <v>2009-10</v>
      </c>
      <c r="G1193" s="68"/>
      <c r="H1193" s="167" t="s">
        <v>279</v>
      </c>
      <c r="I1193" s="173">
        <v>150735.53351548137</v>
      </c>
      <c r="J1193" s="168">
        <f>IFERROR(MIN('MP Calculations'!$E$30/I1193,1),"-")</f>
        <v>0.24630200300931615</v>
      </c>
      <c r="K1193" s="12"/>
      <c r="L1193" s="159">
        <v>139.08935700000001</v>
      </c>
      <c r="M1193" s="159" t="s">
        <v>280</v>
      </c>
      <c r="N1193" s="159">
        <v>1787</v>
      </c>
      <c r="O1193" s="185">
        <f t="shared" si="58"/>
        <v>248552.68095900002</v>
      </c>
      <c r="P1193" s="215">
        <f t="shared" si="59"/>
        <v>61219.023173537222</v>
      </c>
      <c r="Q1193" s="215" cm="1">
        <f t="array" ref="Q1193">IF(P1193="-",0,P1193/(1+'General inputs'!$H$32)^IFERROR(INDEX('MP Calculations'!$C$40:$C$130,MATCH(F1193,'MP Calculations'!$D$40:$D$130,0),0),-1))</f>
        <v>104512.14039575798</v>
      </c>
    </row>
    <row r="1194" spans="3:17">
      <c r="C1194" s="159"/>
      <c r="D1194" s="165" t="s">
        <v>292</v>
      </c>
      <c r="E1194" s="161">
        <v>40232</v>
      </c>
      <c r="F1194" s="172" t="str">
        <f t="shared" si="57"/>
        <v>2009-10</v>
      </c>
      <c r="G1194" s="68"/>
      <c r="H1194" s="167" t="s">
        <v>279</v>
      </c>
      <c r="I1194" s="173">
        <v>150735.53351548137</v>
      </c>
      <c r="J1194" s="168">
        <f>IFERROR(MIN('MP Calculations'!$E$30/I1194,1),"-")</f>
        <v>0.24630200300931615</v>
      </c>
      <c r="K1194" s="12"/>
      <c r="L1194" s="159">
        <v>1.316702</v>
      </c>
      <c r="M1194" s="159" t="s">
        <v>280</v>
      </c>
      <c r="N1194" s="159">
        <v>1787</v>
      </c>
      <c r="O1194" s="185">
        <f t="shared" si="58"/>
        <v>2352.9464739999999</v>
      </c>
      <c r="P1194" s="215">
        <f t="shared" si="59"/>
        <v>579.53542951990778</v>
      </c>
      <c r="Q1194" s="215" cm="1">
        <f t="array" ref="Q1194">IF(P1194="-",0,P1194/(1+'General inputs'!$H$32)^IFERROR(INDEX('MP Calculations'!$C$40:$C$130,MATCH(F1194,'MP Calculations'!$D$40:$D$130,0),0),-1))</f>
        <v>989.37364620483004</v>
      </c>
    </row>
    <row r="1195" spans="3:17">
      <c r="C1195" s="159"/>
      <c r="D1195" s="165" t="s">
        <v>292</v>
      </c>
      <c r="E1195" s="161">
        <v>40232</v>
      </c>
      <c r="F1195" s="172" t="str">
        <f t="shared" si="57"/>
        <v>2009-10</v>
      </c>
      <c r="G1195" s="68"/>
      <c r="H1195" s="167" t="s">
        <v>279</v>
      </c>
      <c r="I1195" s="173">
        <v>150735.53351548137</v>
      </c>
      <c r="J1195" s="168">
        <f>IFERROR(MIN('MP Calculations'!$E$30/I1195,1),"-")</f>
        <v>0.24630200300931615</v>
      </c>
      <c r="K1195" s="12"/>
      <c r="L1195" s="159">
        <v>42.944330000000001</v>
      </c>
      <c r="M1195" s="159" t="s">
        <v>280</v>
      </c>
      <c r="N1195" s="159">
        <v>1787</v>
      </c>
      <c r="O1195" s="185">
        <f t="shared" si="58"/>
        <v>76741.51771</v>
      </c>
      <c r="P1195" s="215">
        <f t="shared" si="59"/>
        <v>18901.589525947908</v>
      </c>
      <c r="Q1195" s="215" cm="1">
        <f t="array" ref="Q1195">IF(P1195="-",0,P1195/(1+'General inputs'!$H$32)^IFERROR(INDEX('MP Calculations'!$C$40:$C$130,MATCH(F1195,'MP Calculations'!$D$40:$D$130,0),0),-1))</f>
        <v>32268.492305717973</v>
      </c>
    </row>
    <row r="1196" spans="3:17">
      <c r="C1196" s="159"/>
      <c r="D1196" s="165" t="s">
        <v>292</v>
      </c>
      <c r="E1196" s="161">
        <v>40232</v>
      </c>
      <c r="F1196" s="172" t="str">
        <f t="shared" si="57"/>
        <v>2009-10</v>
      </c>
      <c r="G1196" s="68"/>
      <c r="H1196" s="167" t="s">
        <v>279</v>
      </c>
      <c r="I1196" s="173">
        <v>150735.53351548137</v>
      </c>
      <c r="J1196" s="168">
        <f>IFERROR(MIN('MP Calculations'!$E$30/I1196,1),"-")</f>
        <v>0.24630200300931615</v>
      </c>
      <c r="K1196" s="12"/>
      <c r="L1196" s="159">
        <v>0.31401400000000002</v>
      </c>
      <c r="M1196" s="159" t="s">
        <v>280</v>
      </c>
      <c r="N1196" s="159">
        <v>1787</v>
      </c>
      <c r="O1196" s="185">
        <f t="shared" si="58"/>
        <v>561.14301799999998</v>
      </c>
      <c r="P1196" s="215">
        <f t="shared" si="59"/>
        <v>138.21064930809274</v>
      </c>
      <c r="Q1196" s="215" cm="1">
        <f t="array" ref="Q1196">IF(P1196="-",0,P1196/(1+'General inputs'!$H$32)^IFERROR(INDEX('MP Calculations'!$C$40:$C$130,MATCH(F1196,'MP Calculations'!$D$40:$D$130,0),0),-1))</f>
        <v>235.95101711652561</v>
      </c>
    </row>
    <row r="1197" spans="3:17">
      <c r="C1197" s="159"/>
      <c r="D1197" s="165" t="s">
        <v>292</v>
      </c>
      <c r="E1197" s="161">
        <v>40232</v>
      </c>
      <c r="F1197" s="172" t="str">
        <f t="shared" si="57"/>
        <v>2009-10</v>
      </c>
      <c r="G1197" s="68"/>
      <c r="H1197" s="167" t="s">
        <v>279</v>
      </c>
      <c r="I1197" s="173">
        <v>150735.53351548137</v>
      </c>
      <c r="J1197" s="168">
        <f>IFERROR(MIN('MP Calculations'!$E$30/I1197,1),"-")</f>
        <v>0.24630200300931615</v>
      </c>
      <c r="K1197" s="12"/>
      <c r="L1197" s="159">
        <v>96.654320999999996</v>
      </c>
      <c r="M1197" s="159" t="s">
        <v>280</v>
      </c>
      <c r="N1197" s="159">
        <v>1787</v>
      </c>
      <c r="O1197" s="185">
        <f t="shared" si="58"/>
        <v>172721.27162699998</v>
      </c>
      <c r="P1197" s="215">
        <f t="shared" si="59"/>
        <v>42541.595164046259</v>
      </c>
      <c r="Q1197" s="215" cm="1">
        <f t="array" ref="Q1197">IF(P1197="-",0,P1197/(1+'General inputs'!$H$32)^IFERROR(INDEX('MP Calculations'!$C$40:$C$130,MATCH(F1197,'MP Calculations'!$D$40:$D$130,0),0),-1))</f>
        <v>72626.333057306867</v>
      </c>
    </row>
    <row r="1198" spans="3:17">
      <c r="C1198" s="159"/>
      <c r="D1198" s="165" t="s">
        <v>292</v>
      </c>
      <c r="E1198" s="161">
        <v>40232</v>
      </c>
      <c r="F1198" s="172" t="str">
        <f t="shared" si="57"/>
        <v>2009-10</v>
      </c>
      <c r="G1198" s="68"/>
      <c r="H1198" s="167" t="s">
        <v>279</v>
      </c>
      <c r="I1198" s="173">
        <v>150735.53351548137</v>
      </c>
      <c r="J1198" s="168">
        <f>IFERROR(MIN('MP Calculations'!$E$30/I1198,1),"-")</f>
        <v>0.24630200300931615</v>
      </c>
      <c r="K1198" s="12"/>
      <c r="L1198" s="159">
        <v>118.34435499999999</v>
      </c>
      <c r="M1198" s="159" t="s">
        <v>280</v>
      </c>
      <c r="N1198" s="159">
        <v>1787</v>
      </c>
      <c r="O1198" s="185">
        <f t="shared" si="58"/>
        <v>211481.36238499999</v>
      </c>
      <c r="P1198" s="215">
        <f t="shared" si="59"/>
        <v>52088.283154564546</v>
      </c>
      <c r="Q1198" s="215" cm="1">
        <f t="array" ref="Q1198">IF(P1198="-",0,P1198/(1+'General inputs'!$H$32)^IFERROR(INDEX('MP Calculations'!$C$40:$C$130,MATCH(F1198,'MP Calculations'!$D$40:$D$130,0),0),-1))</f>
        <v>88924.286599480227</v>
      </c>
    </row>
    <row r="1199" spans="3:17">
      <c r="C1199" s="159"/>
      <c r="D1199" s="165" t="s">
        <v>292</v>
      </c>
      <c r="E1199" s="161">
        <v>40232</v>
      </c>
      <c r="F1199" s="172" t="str">
        <f t="shared" si="57"/>
        <v>2009-10</v>
      </c>
      <c r="G1199" s="68"/>
      <c r="H1199" s="167" t="s">
        <v>279</v>
      </c>
      <c r="I1199" s="173">
        <v>150735.53351548137</v>
      </c>
      <c r="J1199" s="168">
        <f>IFERROR(MIN('MP Calculations'!$E$30/I1199,1),"-")</f>
        <v>0.24630200300931615</v>
      </c>
      <c r="K1199" s="12"/>
      <c r="L1199" s="159">
        <v>46.586652000000001</v>
      </c>
      <c r="M1199" s="159" t="s">
        <v>280</v>
      </c>
      <c r="N1199" s="159">
        <v>1787</v>
      </c>
      <c r="O1199" s="185">
        <f t="shared" si="58"/>
        <v>83250.347124000007</v>
      </c>
      <c r="P1199" s="215">
        <f t="shared" si="59"/>
        <v>20504.727247862065</v>
      </c>
      <c r="Q1199" s="215" cm="1">
        <f t="array" ref="Q1199">IF(P1199="-",0,P1199/(1+'General inputs'!$H$32)^IFERROR(INDEX('MP Calculations'!$C$40:$C$130,MATCH(F1199,'MP Calculations'!$D$40:$D$130,0),0),-1))</f>
        <v>35005.343467022569</v>
      </c>
    </row>
    <row r="1200" spans="3:17">
      <c r="C1200" s="159"/>
      <c r="D1200" s="165" t="s">
        <v>292</v>
      </c>
      <c r="E1200" s="161">
        <v>40232</v>
      </c>
      <c r="F1200" s="172" t="str">
        <f t="shared" si="57"/>
        <v>2009-10</v>
      </c>
      <c r="G1200" s="68"/>
      <c r="H1200" s="167" t="s">
        <v>279</v>
      </c>
      <c r="I1200" s="173">
        <v>150735.53351548137</v>
      </c>
      <c r="J1200" s="168">
        <f>IFERROR(MIN('MP Calculations'!$E$30/I1200,1),"-")</f>
        <v>0.24630200300931615</v>
      </c>
      <c r="K1200" s="12"/>
      <c r="L1200" s="159">
        <v>39.336688000000002</v>
      </c>
      <c r="M1200" s="159" t="s">
        <v>280</v>
      </c>
      <c r="N1200" s="159">
        <v>1787</v>
      </c>
      <c r="O1200" s="185">
        <f t="shared" si="58"/>
        <v>70294.661456000002</v>
      </c>
      <c r="P1200" s="215">
        <f t="shared" si="59"/>
        <v>17313.715917474572</v>
      </c>
      <c r="Q1200" s="215" cm="1">
        <f t="array" ref="Q1200">IF(P1200="-",0,P1200/(1+'General inputs'!$H$32)^IFERROR(INDEX('MP Calculations'!$C$40:$C$130,MATCH(F1200,'MP Calculations'!$D$40:$D$130,0),0),-1))</f>
        <v>29557.699795535958</v>
      </c>
    </row>
    <row r="1201" spans="3:17">
      <c r="C1201" s="159"/>
      <c r="D1201" s="165" t="s">
        <v>292</v>
      </c>
      <c r="E1201" s="161">
        <v>40232</v>
      </c>
      <c r="F1201" s="172" t="str">
        <f t="shared" si="57"/>
        <v>2009-10</v>
      </c>
      <c r="G1201" s="68"/>
      <c r="H1201" s="167" t="s">
        <v>279</v>
      </c>
      <c r="I1201" s="173">
        <v>150735.53351548137</v>
      </c>
      <c r="J1201" s="168">
        <f>IFERROR(MIN('MP Calculations'!$E$30/I1201,1),"-")</f>
        <v>0.24630200300931615</v>
      </c>
      <c r="K1201" s="12"/>
      <c r="L1201" s="159">
        <v>122.838009</v>
      </c>
      <c r="M1201" s="159" t="s">
        <v>280</v>
      </c>
      <c r="N1201" s="159">
        <v>1787</v>
      </c>
      <c r="O1201" s="185">
        <f t="shared" si="58"/>
        <v>219511.52208299999</v>
      </c>
      <c r="P1201" s="215">
        <f t="shared" si="59"/>
        <v>54066.127572666635</v>
      </c>
      <c r="Q1201" s="215" cm="1">
        <f t="array" ref="Q1201">IF(P1201="-",0,P1201/(1+'General inputs'!$H$32)^IFERROR(INDEX('MP Calculations'!$C$40:$C$130,MATCH(F1201,'MP Calculations'!$D$40:$D$130,0),0),-1))</f>
        <v>92300.831058866577</v>
      </c>
    </row>
    <row r="1202" spans="3:17">
      <c r="C1202" s="159"/>
      <c r="D1202" s="165" t="s">
        <v>292</v>
      </c>
      <c r="E1202" s="161">
        <v>40232</v>
      </c>
      <c r="F1202" s="172" t="str">
        <f t="shared" si="57"/>
        <v>2009-10</v>
      </c>
      <c r="G1202" s="68"/>
      <c r="H1202" s="167" t="s">
        <v>279</v>
      </c>
      <c r="I1202" s="173">
        <v>150735.53351548137</v>
      </c>
      <c r="J1202" s="168">
        <f>IFERROR(MIN('MP Calculations'!$E$30/I1202,1),"-")</f>
        <v>0.24630200300931615</v>
      </c>
      <c r="K1202" s="12"/>
      <c r="L1202" s="159">
        <v>22.304780999999998</v>
      </c>
      <c r="M1202" s="159" t="s">
        <v>280</v>
      </c>
      <c r="N1202" s="159">
        <v>1787</v>
      </c>
      <c r="O1202" s="185">
        <f t="shared" si="58"/>
        <v>39858.643646999997</v>
      </c>
      <c r="P1202" s="215">
        <f t="shared" si="59"/>
        <v>9817.2637674906528</v>
      </c>
      <c r="Q1202" s="215" cm="1">
        <f t="array" ref="Q1202">IF(P1202="-",0,P1202/(1+'General inputs'!$H$32)^IFERROR(INDEX('MP Calculations'!$C$40:$C$130,MATCH(F1202,'MP Calculations'!$D$40:$D$130,0),0),-1))</f>
        <v>16759.876195046574</v>
      </c>
    </row>
    <row r="1203" spans="3:17">
      <c r="C1203" s="159"/>
      <c r="D1203" s="165" t="s">
        <v>292</v>
      </c>
      <c r="E1203" s="161">
        <v>40232</v>
      </c>
      <c r="F1203" s="172" t="str">
        <f t="shared" si="57"/>
        <v>2009-10</v>
      </c>
      <c r="G1203" s="68"/>
      <c r="H1203" s="167" t="s">
        <v>279</v>
      </c>
      <c r="I1203" s="173">
        <v>150735.53351548137</v>
      </c>
      <c r="J1203" s="168">
        <f>IFERROR(MIN('MP Calculations'!$E$30/I1203,1),"-")</f>
        <v>0.24630200300931615</v>
      </c>
      <c r="K1203" s="12"/>
      <c r="L1203" s="159">
        <v>139.368754</v>
      </c>
      <c r="M1203" s="159" t="s">
        <v>280</v>
      </c>
      <c r="N1203" s="159">
        <v>1787</v>
      </c>
      <c r="O1203" s="185">
        <f t="shared" si="58"/>
        <v>249051.96339799999</v>
      </c>
      <c r="P1203" s="215">
        <f t="shared" si="59"/>
        <v>61341.997438330291</v>
      </c>
      <c r="Q1203" s="215" cm="1">
        <f t="array" ref="Q1203">IF(P1203="-",0,P1203/(1+'General inputs'!$H$32)^IFERROR(INDEX('MP Calculations'!$C$40:$C$130,MATCH(F1203,'MP Calculations'!$D$40:$D$130,0),0),-1))</f>
        <v>104722.08010013199</v>
      </c>
    </row>
    <row r="1204" spans="3:17">
      <c r="C1204" s="159"/>
      <c r="D1204" s="165" t="s">
        <v>292</v>
      </c>
      <c r="E1204" s="161">
        <v>40232</v>
      </c>
      <c r="F1204" s="172" t="str">
        <f t="shared" si="57"/>
        <v>2009-10</v>
      </c>
      <c r="G1204" s="68"/>
      <c r="H1204" s="167" t="s">
        <v>279</v>
      </c>
      <c r="I1204" s="173">
        <v>150735.53351548137</v>
      </c>
      <c r="J1204" s="168">
        <f>IFERROR(MIN('MP Calculations'!$E$30/I1204,1),"-")</f>
        <v>0.24630200300931615</v>
      </c>
      <c r="K1204" s="12"/>
      <c r="L1204" s="159">
        <v>43.960155</v>
      </c>
      <c r="M1204" s="159" t="s">
        <v>280</v>
      </c>
      <c r="N1204" s="159">
        <v>1787</v>
      </c>
      <c r="O1204" s="185">
        <f t="shared" si="58"/>
        <v>78556.796984999994</v>
      </c>
      <c r="P1204" s="215">
        <f t="shared" si="59"/>
        <v>19348.696447401708</v>
      </c>
      <c r="Q1204" s="215" cm="1">
        <f t="array" ref="Q1204">IF(P1204="-",0,P1204/(1+'General inputs'!$H$32)^IFERROR(INDEX('MP Calculations'!$C$40:$C$130,MATCH(F1204,'MP Calculations'!$D$40:$D$130,0),0),-1))</f>
        <v>33031.786114154529</v>
      </c>
    </row>
    <row r="1205" spans="3:17">
      <c r="C1205" s="159"/>
      <c r="D1205" s="165" t="s">
        <v>292</v>
      </c>
      <c r="E1205" s="161">
        <v>40232</v>
      </c>
      <c r="F1205" s="172" t="str">
        <f t="shared" si="57"/>
        <v>2009-10</v>
      </c>
      <c r="G1205" s="68"/>
      <c r="H1205" s="167" t="s">
        <v>279</v>
      </c>
      <c r="I1205" s="173">
        <v>150735.53351548137</v>
      </c>
      <c r="J1205" s="168">
        <f>IFERROR(MIN('MP Calculations'!$E$30/I1205,1),"-")</f>
        <v>0.24630200300931615</v>
      </c>
      <c r="K1205" s="12"/>
      <c r="L1205" s="159">
        <v>6.888191</v>
      </c>
      <c r="M1205" s="159" t="s">
        <v>280</v>
      </c>
      <c r="N1205" s="159">
        <v>1787</v>
      </c>
      <c r="O1205" s="185">
        <f t="shared" si="58"/>
        <v>12309.197317</v>
      </c>
      <c r="P1205" s="215">
        <f t="shared" si="59"/>
        <v>3031.7799546140004</v>
      </c>
      <c r="Q1205" s="215" cm="1">
        <f t="array" ref="Q1205">IF(P1205="-",0,P1205/(1+'General inputs'!$H$32)^IFERROR(INDEX('MP Calculations'!$C$40:$C$130,MATCH(F1205,'MP Calculations'!$D$40:$D$130,0),0),-1))</f>
        <v>5175.8064052650452</v>
      </c>
    </row>
    <row r="1206" spans="3:17">
      <c r="C1206" s="159"/>
      <c r="D1206" s="165" t="s">
        <v>292</v>
      </c>
      <c r="E1206" s="161">
        <v>40232</v>
      </c>
      <c r="F1206" s="172" t="str">
        <f t="shared" si="57"/>
        <v>2009-10</v>
      </c>
      <c r="G1206" s="68"/>
      <c r="H1206" s="167" t="s">
        <v>279</v>
      </c>
      <c r="I1206" s="173">
        <v>150735.53351548137</v>
      </c>
      <c r="J1206" s="168">
        <f>IFERROR(MIN('MP Calculations'!$E$30/I1206,1),"-")</f>
        <v>0.24630200300931615</v>
      </c>
      <c r="K1206" s="12"/>
      <c r="L1206" s="159">
        <v>99.380110999999999</v>
      </c>
      <c r="M1206" s="159" t="s">
        <v>280</v>
      </c>
      <c r="N1206" s="159">
        <v>1787</v>
      </c>
      <c r="O1206" s="185">
        <f t="shared" si="58"/>
        <v>177592.25835700001</v>
      </c>
      <c r="P1206" s="215">
        <f t="shared" si="59"/>
        <v>43741.328952277072</v>
      </c>
      <c r="Q1206" s="215" cm="1">
        <f t="array" ref="Q1206">IF(P1206="-",0,P1206/(1+'General inputs'!$H$32)^IFERROR(INDEX('MP Calculations'!$C$40:$C$130,MATCH(F1206,'MP Calculations'!$D$40:$D$130,0),0),-1))</f>
        <v>74674.499454174715</v>
      </c>
    </row>
    <row r="1207" spans="3:17">
      <c r="C1207" s="159"/>
      <c r="D1207" s="165" t="s">
        <v>292</v>
      </c>
      <c r="E1207" s="161">
        <v>40232</v>
      </c>
      <c r="F1207" s="172" t="str">
        <f t="shared" si="57"/>
        <v>2009-10</v>
      </c>
      <c r="G1207" s="68"/>
      <c r="H1207" s="167" t="s">
        <v>279</v>
      </c>
      <c r="I1207" s="173">
        <v>150735.53351548137</v>
      </c>
      <c r="J1207" s="168">
        <f>IFERROR(MIN('MP Calculations'!$E$30/I1207,1),"-")</f>
        <v>0.24630200300931615</v>
      </c>
      <c r="K1207" s="12"/>
      <c r="L1207" s="159">
        <v>10.765884</v>
      </c>
      <c r="M1207" s="159" t="s">
        <v>280</v>
      </c>
      <c r="N1207" s="159">
        <v>1787</v>
      </c>
      <c r="O1207" s="185">
        <f t="shared" si="58"/>
        <v>19238.634708000001</v>
      </c>
      <c r="P1207" s="215">
        <f t="shared" si="59"/>
        <v>4738.5142637449508</v>
      </c>
      <c r="Q1207" s="215" cm="1">
        <f t="array" ref="Q1207">IF(P1207="-",0,P1207/(1+'General inputs'!$H$32)^IFERROR(INDEX('MP Calculations'!$C$40:$C$130,MATCH(F1207,'MP Calculations'!$D$40:$D$130,0),0),-1))</f>
        <v>8089.516008708305</v>
      </c>
    </row>
    <row r="1208" spans="3:17">
      <c r="C1208" s="159"/>
      <c r="D1208" s="165" t="s">
        <v>292</v>
      </c>
      <c r="E1208" s="161">
        <v>40232</v>
      </c>
      <c r="F1208" s="172" t="str">
        <f t="shared" si="57"/>
        <v>2009-10</v>
      </c>
      <c r="G1208" s="68"/>
      <c r="H1208" s="167" t="s">
        <v>279</v>
      </c>
      <c r="I1208" s="173">
        <v>150735.53351548137</v>
      </c>
      <c r="J1208" s="168">
        <f>IFERROR(MIN('MP Calculations'!$E$30/I1208,1),"-")</f>
        <v>0.24630200300931615</v>
      </c>
      <c r="K1208" s="12"/>
      <c r="L1208" s="159">
        <v>3.4730690000000002</v>
      </c>
      <c r="M1208" s="159" t="s">
        <v>280</v>
      </c>
      <c r="N1208" s="159">
        <v>1787</v>
      </c>
      <c r="O1208" s="185">
        <f t="shared" si="58"/>
        <v>6206.3743030000005</v>
      </c>
      <c r="P1208" s="215">
        <f t="shared" si="59"/>
        <v>1528.6424222544485</v>
      </c>
      <c r="Q1208" s="215" cm="1">
        <f t="array" ref="Q1208">IF(P1208="-",0,P1208/(1+'General inputs'!$H$32)^IFERROR(INDEX('MP Calculations'!$C$40:$C$130,MATCH(F1208,'MP Calculations'!$D$40:$D$130,0),0),-1))</f>
        <v>2609.673973344738</v>
      </c>
    </row>
    <row r="1209" spans="3:17">
      <c r="C1209" s="159"/>
      <c r="D1209" s="165" t="s">
        <v>292</v>
      </c>
      <c r="E1209" s="161">
        <v>40232</v>
      </c>
      <c r="F1209" s="172" t="str">
        <f t="shared" si="57"/>
        <v>2009-10</v>
      </c>
      <c r="G1209" s="68"/>
      <c r="H1209" s="167" t="s">
        <v>279</v>
      </c>
      <c r="I1209" s="173">
        <v>150735.53351548137</v>
      </c>
      <c r="J1209" s="168">
        <f>IFERROR(MIN('MP Calculations'!$E$30/I1209,1),"-")</f>
        <v>0.24630200300931615</v>
      </c>
      <c r="K1209" s="12"/>
      <c r="L1209" s="159">
        <v>50.854281999999998</v>
      </c>
      <c r="M1209" s="159" t="s">
        <v>280</v>
      </c>
      <c r="N1209" s="159">
        <v>1787</v>
      </c>
      <c r="O1209" s="185">
        <f t="shared" si="58"/>
        <v>90876.601933999991</v>
      </c>
      <c r="P1209" s="215">
        <f t="shared" si="59"/>
        <v>22383.089083024493</v>
      </c>
      <c r="Q1209" s="215" cm="1">
        <f t="array" ref="Q1209">IF(P1209="-",0,P1209/(1+'General inputs'!$H$32)^IFERROR(INDEX('MP Calculations'!$C$40:$C$130,MATCH(F1209,'MP Calculations'!$D$40:$D$130,0),0),-1))</f>
        <v>38212.052846785875</v>
      </c>
    </row>
    <row r="1210" spans="3:17">
      <c r="C1210" s="159"/>
      <c r="D1210" s="165" t="s">
        <v>289</v>
      </c>
      <c r="E1210" s="161">
        <v>40235</v>
      </c>
      <c r="F1210" s="172" t="str">
        <f t="shared" si="57"/>
        <v>2009-10</v>
      </c>
      <c r="G1210" s="68"/>
      <c r="H1210" s="167" t="s">
        <v>279</v>
      </c>
      <c r="I1210" s="173">
        <v>150735.53351548137</v>
      </c>
      <c r="J1210" s="168">
        <f>IFERROR(MIN('MP Calculations'!$E$30/I1210,1),"-")</f>
        <v>0.24630200300931615</v>
      </c>
      <c r="K1210" s="12"/>
      <c r="L1210" s="159">
        <v>1.00021</v>
      </c>
      <c r="M1210" s="159" t="s">
        <v>280</v>
      </c>
      <c r="N1210" s="159">
        <v>726</v>
      </c>
      <c r="O1210" s="185">
        <f t="shared" si="58"/>
        <v>726.15246000000002</v>
      </c>
      <c r="P1210" s="215">
        <f t="shared" si="59"/>
        <v>178.85280538814234</v>
      </c>
      <c r="Q1210" s="215" cm="1">
        <f t="array" ref="Q1210">IF(P1210="-",0,P1210/(1+'General inputs'!$H$32)^IFERROR(INDEX('MP Calculations'!$C$40:$C$130,MATCH(F1210,'MP Calculations'!$D$40:$D$130,0),0),-1))</f>
        <v>305.33465805087718</v>
      </c>
    </row>
    <row r="1211" spans="3:17">
      <c r="C1211" s="159"/>
      <c r="D1211" s="165" t="s">
        <v>278</v>
      </c>
      <c r="E1211" s="161">
        <v>40235</v>
      </c>
      <c r="F1211" s="172" t="str">
        <f t="shared" si="57"/>
        <v>2009-10</v>
      </c>
      <c r="G1211" s="68"/>
      <c r="H1211" s="167" t="s">
        <v>279</v>
      </c>
      <c r="I1211" s="173">
        <v>150735.53351548137</v>
      </c>
      <c r="J1211" s="168">
        <f>IFERROR(MIN('MP Calculations'!$E$30/I1211,1),"-")</f>
        <v>0.24630200300931615</v>
      </c>
      <c r="K1211" s="12"/>
      <c r="L1211" s="159">
        <v>3.1007470000000001</v>
      </c>
      <c r="M1211" s="159" t="s">
        <v>280</v>
      </c>
      <c r="N1211" s="159">
        <v>350</v>
      </c>
      <c r="O1211" s="185">
        <f t="shared" si="58"/>
        <v>1085.26145</v>
      </c>
      <c r="P1211" s="215">
        <f t="shared" si="59"/>
        <v>267.30206892379482</v>
      </c>
      <c r="Q1211" s="215" cm="1">
        <f t="array" ref="Q1211">IF(P1211="-",0,P1211/(1+'General inputs'!$H$32)^IFERROR(INDEX('MP Calculations'!$C$40:$C$130,MATCH(F1211,'MP Calculations'!$D$40:$D$130,0),0),-1))</f>
        <v>456.33383068281432</v>
      </c>
    </row>
    <row r="1212" spans="3:17">
      <c r="C1212" s="159"/>
      <c r="D1212" s="165" t="s">
        <v>289</v>
      </c>
      <c r="E1212" s="161">
        <v>40235</v>
      </c>
      <c r="F1212" s="172" t="str">
        <f t="shared" si="57"/>
        <v>2009-10</v>
      </c>
      <c r="G1212" s="68"/>
      <c r="H1212" s="167" t="s">
        <v>279</v>
      </c>
      <c r="I1212" s="173">
        <v>150735.53351548137</v>
      </c>
      <c r="J1212" s="168">
        <f>IFERROR(MIN('MP Calculations'!$E$30/I1212,1),"-")</f>
        <v>0.24630200300931615</v>
      </c>
      <c r="K1212" s="12"/>
      <c r="L1212" s="159">
        <v>2.5999729999999999</v>
      </c>
      <c r="M1212" s="159" t="s">
        <v>280</v>
      </c>
      <c r="N1212" s="159">
        <v>726</v>
      </c>
      <c r="O1212" s="185">
        <f t="shared" si="58"/>
        <v>1887.5803979999998</v>
      </c>
      <c r="P1212" s="215">
        <f t="shared" si="59"/>
        <v>464.91483286852213</v>
      </c>
      <c r="Q1212" s="215" cm="1">
        <f t="array" ref="Q1212">IF(P1212="-",0,P1212/(1+'General inputs'!$H$32)^IFERROR(INDEX('MP Calculations'!$C$40:$C$130,MATCH(F1212,'MP Calculations'!$D$40:$D$130,0),0),-1))</f>
        <v>793.69519090642268</v>
      </c>
    </row>
    <row r="1213" spans="3:17">
      <c r="C1213" s="159"/>
      <c r="D1213" s="165" t="s">
        <v>502</v>
      </c>
      <c r="E1213" s="161">
        <v>40238</v>
      </c>
      <c r="F1213" s="172" t="str">
        <f t="shared" si="57"/>
        <v>2009-10</v>
      </c>
      <c r="G1213" s="68"/>
      <c r="H1213" s="167" t="s">
        <v>279</v>
      </c>
      <c r="I1213" s="173">
        <v>150735.53351548137</v>
      </c>
      <c r="J1213" s="168">
        <f>IFERROR(MIN('MP Calculations'!$E$30/I1213,1),"-")</f>
        <v>0.24630200300931615</v>
      </c>
      <c r="K1213" s="12"/>
      <c r="L1213" s="159">
        <v>1</v>
      </c>
      <c r="M1213" s="159" t="s">
        <v>284</v>
      </c>
      <c r="N1213" s="159">
        <v>5688.67</v>
      </c>
      <c r="O1213" s="185">
        <f t="shared" si="58"/>
        <v>5688.67</v>
      </c>
      <c r="P1213" s="215">
        <f t="shared" si="59"/>
        <v>1401.1308154590065</v>
      </c>
      <c r="Q1213" s="215" cm="1">
        <f t="array" ref="Q1213">IF(P1213="-",0,P1213/(1+'General inputs'!$H$32)^IFERROR(INDEX('MP Calculations'!$C$40:$C$130,MATCH(F1213,'MP Calculations'!$D$40:$D$130,0),0),-1))</f>
        <v>2391.9881910395002</v>
      </c>
    </row>
    <row r="1214" spans="3:17">
      <c r="C1214" s="159"/>
      <c r="D1214" s="165" t="s">
        <v>501</v>
      </c>
      <c r="E1214" s="161">
        <v>40238</v>
      </c>
      <c r="F1214" s="172" t="str">
        <f t="shared" si="57"/>
        <v>2009-10</v>
      </c>
      <c r="G1214" s="68"/>
      <c r="H1214" s="167" t="s">
        <v>279</v>
      </c>
      <c r="I1214" s="173">
        <v>150735.53351548137</v>
      </c>
      <c r="J1214" s="168">
        <f>IFERROR(MIN('MP Calculations'!$E$30/I1214,1),"-")</f>
        <v>0.24630200300931615</v>
      </c>
      <c r="K1214" s="12"/>
      <c r="L1214" s="159">
        <v>1</v>
      </c>
      <c r="M1214" s="159" t="s">
        <v>284</v>
      </c>
      <c r="N1214" s="159">
        <v>2850.39</v>
      </c>
      <c r="O1214" s="185">
        <f t="shared" si="58"/>
        <v>2850.39</v>
      </c>
      <c r="P1214" s="215">
        <f t="shared" si="59"/>
        <v>702.05676635772465</v>
      </c>
      <c r="Q1214" s="215" cm="1">
        <f t="array" ref="Q1214">IF(P1214="-",0,P1214/(1+'General inputs'!$H$32)^IFERROR(INDEX('MP Calculations'!$C$40:$C$130,MATCH(F1214,'MP Calculations'!$D$40:$D$130,0),0),-1))</f>
        <v>1198.5401191943076</v>
      </c>
    </row>
    <row r="1215" spans="3:17">
      <c r="C1215" s="159"/>
      <c r="D1215" s="165" t="s">
        <v>278</v>
      </c>
      <c r="E1215" s="161">
        <v>40291</v>
      </c>
      <c r="F1215" s="172" t="str">
        <f t="shared" si="57"/>
        <v>2009-10</v>
      </c>
      <c r="G1215" s="68"/>
      <c r="H1215" s="167" t="s">
        <v>279</v>
      </c>
      <c r="I1215" s="173">
        <v>150735.53351548137</v>
      </c>
      <c r="J1215" s="168">
        <f>IFERROR(MIN('MP Calculations'!$E$30/I1215,1),"-")</f>
        <v>0.24630200300931615</v>
      </c>
      <c r="K1215" s="12"/>
      <c r="L1215" s="159">
        <v>0.70397500000000002</v>
      </c>
      <c r="M1215" s="159" t="s">
        <v>280</v>
      </c>
      <c r="N1215" s="159">
        <v>350</v>
      </c>
      <c r="O1215" s="185">
        <f t="shared" si="58"/>
        <v>246.39125000000001</v>
      </c>
      <c r="P1215" s="215">
        <f t="shared" si="59"/>
        <v>60.686658398969172</v>
      </c>
      <c r="Q1215" s="215" cm="1">
        <f t="array" ref="Q1215">IF(P1215="-",0,P1215/(1+'General inputs'!$H$32)^IFERROR(INDEX('MP Calculations'!$C$40:$C$130,MATCH(F1215,'MP Calculations'!$D$40:$D$130,0),0),-1))</f>
        <v>103.60329573968279</v>
      </c>
    </row>
    <row r="1216" spans="3:17">
      <c r="C1216" s="159"/>
      <c r="D1216" s="165" t="s">
        <v>278</v>
      </c>
      <c r="E1216" s="161">
        <v>40291</v>
      </c>
      <c r="F1216" s="172" t="str">
        <f t="shared" si="57"/>
        <v>2009-10</v>
      </c>
      <c r="G1216" s="68"/>
      <c r="H1216" s="167" t="s">
        <v>279</v>
      </c>
      <c r="I1216" s="173">
        <v>150735.53351548137</v>
      </c>
      <c r="J1216" s="168">
        <f>IFERROR(MIN('MP Calculations'!$E$30/I1216,1),"-")</f>
        <v>0.24630200300931615</v>
      </c>
      <c r="K1216" s="12"/>
      <c r="L1216" s="159">
        <v>1.311634</v>
      </c>
      <c r="M1216" s="159" t="s">
        <v>280</v>
      </c>
      <c r="N1216" s="159">
        <v>350</v>
      </c>
      <c r="O1216" s="185">
        <f t="shared" si="58"/>
        <v>459.07189999999997</v>
      </c>
      <c r="P1216" s="215">
        <f t="shared" si="59"/>
        <v>113.07032849529247</v>
      </c>
      <c r="Q1216" s="215" cm="1">
        <f t="array" ref="Q1216">IF(P1216="-",0,P1216/(1+'General inputs'!$H$32)^IFERROR(INDEX('MP Calculations'!$C$40:$C$130,MATCH(F1216,'MP Calculations'!$D$40:$D$130,0),0),-1))</f>
        <v>193.03186221701492</v>
      </c>
    </row>
    <row r="1217" spans="3:17">
      <c r="C1217" s="159"/>
      <c r="D1217" s="165" t="s">
        <v>503</v>
      </c>
      <c r="E1217" s="161">
        <v>40298</v>
      </c>
      <c r="F1217" s="172" t="str">
        <f t="shared" si="57"/>
        <v>2009-10</v>
      </c>
      <c r="G1217" s="68"/>
      <c r="H1217" s="167" t="s">
        <v>279</v>
      </c>
      <c r="I1217" s="173">
        <v>150735.53351548137</v>
      </c>
      <c r="J1217" s="168">
        <f>IFERROR(MIN('MP Calculations'!$E$30/I1217,1),"-")</f>
        <v>0.24630200300931615</v>
      </c>
      <c r="K1217" s="12"/>
      <c r="L1217" s="159">
        <v>1</v>
      </c>
      <c r="M1217" s="159" t="s">
        <v>284</v>
      </c>
      <c r="N1217" s="159">
        <v>9057.9699999999993</v>
      </c>
      <c r="O1217" s="185">
        <f t="shared" si="58"/>
        <v>9057.9699999999993</v>
      </c>
      <c r="P1217" s="215">
        <f t="shared" si="59"/>
        <v>2230.9961541982952</v>
      </c>
      <c r="Q1217" s="215" cm="1">
        <f t="array" ref="Q1217">IF(P1217="-",0,P1217/(1+'General inputs'!$H$32)^IFERROR(INDEX('MP Calculations'!$C$40:$C$130,MATCH(F1217,'MP Calculations'!$D$40:$D$130,0),0),-1))</f>
        <v>3808.7210674533876</v>
      </c>
    </row>
    <row r="1218" spans="3:17">
      <c r="C1218" s="159"/>
      <c r="D1218" s="165" t="s">
        <v>504</v>
      </c>
      <c r="E1218" s="161">
        <v>40330</v>
      </c>
      <c r="F1218" s="172" t="str">
        <f t="shared" si="57"/>
        <v>2009-10</v>
      </c>
      <c r="G1218" s="68"/>
      <c r="H1218" s="167" t="s">
        <v>279</v>
      </c>
      <c r="I1218" s="173">
        <v>150735.53351548137</v>
      </c>
      <c r="J1218" s="168">
        <f>IFERROR(MIN('MP Calculations'!$E$30/I1218,1),"-")</f>
        <v>0.24630200300931615</v>
      </c>
      <c r="K1218" s="12"/>
      <c r="L1218" s="159">
        <v>1</v>
      </c>
      <c r="M1218" s="159" t="s">
        <v>284</v>
      </c>
      <c r="N1218" s="159">
        <v>12628.9</v>
      </c>
      <c r="O1218" s="185">
        <f t="shared" si="58"/>
        <v>12628.9</v>
      </c>
      <c r="P1218" s="215">
        <f t="shared" si="59"/>
        <v>3110.5233658043526</v>
      </c>
      <c r="Q1218" s="215" cm="1">
        <f t="array" ref="Q1218">IF(P1218="-",0,P1218/(1+'General inputs'!$H$32)^IFERROR(INDEX('MP Calculations'!$C$40:$C$130,MATCH(F1218,'MP Calculations'!$D$40:$D$130,0),0),-1))</f>
        <v>5310.2359015057555</v>
      </c>
    </row>
    <row r="1219" spans="3:17">
      <c r="C1219" s="159"/>
      <c r="D1219" s="165" t="s">
        <v>505</v>
      </c>
      <c r="E1219" s="161">
        <v>40330</v>
      </c>
      <c r="F1219" s="172" t="str">
        <f t="shared" si="57"/>
        <v>2009-10</v>
      </c>
      <c r="G1219" s="68"/>
      <c r="H1219" s="167" t="s">
        <v>279</v>
      </c>
      <c r="I1219" s="173">
        <v>150735.53351548137</v>
      </c>
      <c r="J1219" s="168">
        <f>IFERROR(MIN('MP Calculations'!$E$30/I1219,1),"-")</f>
        <v>0.24630200300931615</v>
      </c>
      <c r="K1219" s="12"/>
      <c r="L1219" s="159">
        <v>1</v>
      </c>
      <c r="M1219" s="159" t="s">
        <v>284</v>
      </c>
      <c r="N1219" s="159">
        <v>1997.26</v>
      </c>
      <c r="O1219" s="185">
        <f t="shared" si="58"/>
        <v>1997.26</v>
      </c>
      <c r="P1219" s="215">
        <f t="shared" si="59"/>
        <v>491.92913853038675</v>
      </c>
      <c r="Q1219" s="215" cm="1">
        <f t="array" ref="Q1219">IF(P1219="-",0,P1219/(1+'General inputs'!$H$32)^IFERROR(INDEX('MP Calculations'!$C$40:$C$130,MATCH(F1219,'MP Calculations'!$D$40:$D$130,0),0),-1))</f>
        <v>839.81358286480884</v>
      </c>
    </row>
    <row r="1220" spans="3:17">
      <c r="C1220" s="159"/>
      <c r="D1220" s="165" t="s">
        <v>278</v>
      </c>
      <c r="E1220" s="161">
        <v>40336</v>
      </c>
      <c r="F1220" s="172" t="str">
        <f t="shared" si="57"/>
        <v>2009-10</v>
      </c>
      <c r="G1220" s="68"/>
      <c r="H1220" s="167" t="s">
        <v>279</v>
      </c>
      <c r="I1220" s="173">
        <v>150735.53351548137</v>
      </c>
      <c r="J1220" s="168">
        <f>IFERROR(MIN('MP Calculations'!$E$30/I1220,1),"-")</f>
        <v>0.24630200300931615</v>
      </c>
      <c r="K1220" s="12"/>
      <c r="L1220" s="159">
        <v>4.7994770000000004</v>
      </c>
      <c r="M1220" s="159" t="s">
        <v>280</v>
      </c>
      <c r="N1220" s="159">
        <v>350</v>
      </c>
      <c r="O1220" s="185">
        <f t="shared" si="58"/>
        <v>1679.8169500000001</v>
      </c>
      <c r="P1220" s="215">
        <f t="shared" si="59"/>
        <v>413.74227947400033</v>
      </c>
      <c r="Q1220" s="215" cm="1">
        <f t="array" ref="Q1220">IF(P1220="-",0,P1220/(1+'General inputs'!$H$32)^IFERROR(INDEX('MP Calculations'!$C$40:$C$130,MATCH(F1220,'MP Calculations'!$D$40:$D$130,0),0),-1))</f>
        <v>706.33422355453763</v>
      </c>
    </row>
    <row r="1221" spans="3:17">
      <c r="C1221" s="159"/>
      <c r="D1221" s="165" t="s">
        <v>278</v>
      </c>
      <c r="E1221" s="161">
        <v>40336</v>
      </c>
      <c r="F1221" s="172" t="str">
        <f t="shared" si="57"/>
        <v>2009-10</v>
      </c>
      <c r="G1221" s="68"/>
      <c r="H1221" s="167" t="s">
        <v>279</v>
      </c>
      <c r="I1221" s="173">
        <v>150735.53351548137</v>
      </c>
      <c r="J1221" s="168">
        <f>IFERROR(MIN('MP Calculations'!$E$30/I1221,1),"-")</f>
        <v>0.24630200300931615</v>
      </c>
      <c r="K1221" s="12"/>
      <c r="L1221" s="159">
        <v>0.89737900000000004</v>
      </c>
      <c r="M1221" s="159" t="s">
        <v>280</v>
      </c>
      <c r="N1221" s="159">
        <v>350</v>
      </c>
      <c r="O1221" s="185">
        <f t="shared" si="58"/>
        <v>314.08265</v>
      </c>
      <c r="P1221" s="215">
        <f t="shared" si="59"/>
        <v>77.359185805473984</v>
      </c>
      <c r="Q1221" s="215" cm="1">
        <f t="array" ref="Q1221">IF(P1221="-",0,P1221/(1+'General inputs'!$H$32)^IFERROR(INDEX('MP Calculations'!$C$40:$C$130,MATCH(F1221,'MP Calculations'!$D$40:$D$130,0),0),-1))</f>
        <v>132.0663687312487</v>
      </c>
    </row>
    <row r="1222" spans="3:17">
      <c r="C1222" s="159"/>
      <c r="D1222" s="165" t="s">
        <v>278</v>
      </c>
      <c r="E1222" s="161">
        <v>40336</v>
      </c>
      <c r="F1222" s="172" t="str">
        <f t="shared" si="57"/>
        <v>2009-10</v>
      </c>
      <c r="G1222" s="68"/>
      <c r="H1222" s="167" t="s">
        <v>279</v>
      </c>
      <c r="I1222" s="173">
        <v>150735.53351548137</v>
      </c>
      <c r="J1222" s="168">
        <f>IFERROR(MIN('MP Calculations'!$E$30/I1222,1),"-")</f>
        <v>0.24630200300931615</v>
      </c>
      <c r="K1222" s="12"/>
      <c r="L1222" s="159">
        <v>1.001315</v>
      </c>
      <c r="M1222" s="159" t="s">
        <v>280</v>
      </c>
      <c r="N1222" s="159">
        <v>350</v>
      </c>
      <c r="O1222" s="185">
        <f t="shared" si="58"/>
        <v>350.46024999999997</v>
      </c>
      <c r="P1222" s="215">
        <f t="shared" si="59"/>
        <v>86.31906155014569</v>
      </c>
      <c r="Q1222" s="215" cm="1">
        <f t="array" ref="Q1222">IF(P1222="-",0,P1222/(1+'General inputs'!$H$32)^IFERROR(INDEX('MP Calculations'!$C$40:$C$130,MATCH(F1222,'MP Calculations'!$D$40:$D$130,0),0),-1))</f>
        <v>147.36252576239281</v>
      </c>
    </row>
    <row r="1223" spans="3:17">
      <c r="C1223" s="159"/>
      <c r="D1223" s="165" t="s">
        <v>278</v>
      </c>
      <c r="E1223" s="161">
        <v>40360</v>
      </c>
      <c r="F1223" s="172" t="str">
        <f t="shared" si="57"/>
        <v>2010-11</v>
      </c>
      <c r="G1223" s="68"/>
      <c r="H1223" s="167" t="s">
        <v>279</v>
      </c>
      <c r="I1223" s="173">
        <v>150735.53351548137</v>
      </c>
      <c r="J1223" s="168">
        <f>IFERROR(MIN('MP Calculations'!$E$30/I1223,1),"-")</f>
        <v>0.24630200300931615</v>
      </c>
      <c r="K1223" s="12"/>
      <c r="L1223" s="159">
        <v>2.4388969999999999</v>
      </c>
      <c r="M1223" s="159" t="s">
        <v>280</v>
      </c>
      <c r="N1223" s="159">
        <v>350</v>
      </c>
      <c r="O1223" s="185">
        <f t="shared" si="58"/>
        <v>853.61394999999993</v>
      </c>
      <c r="P1223" s="215">
        <f t="shared" si="59"/>
        <v>210.24682568169422</v>
      </c>
      <c r="Q1223" s="215" cm="1">
        <f t="array" ref="Q1223">IF(P1223="-",0,P1223/(1+'General inputs'!$H$32)^IFERROR(INDEX('MP Calculations'!$C$40:$C$130,MATCH(F1223,'MP Calculations'!$D$40:$D$130,0),0),-1))</f>
        <v>344.46259981399163</v>
      </c>
    </row>
    <row r="1224" spans="3:17">
      <c r="C1224" s="159"/>
      <c r="D1224" s="165" t="s">
        <v>506</v>
      </c>
      <c r="E1224" s="161">
        <v>40360</v>
      </c>
      <c r="F1224" s="172" t="str">
        <f t="shared" si="57"/>
        <v>2010-11</v>
      </c>
      <c r="G1224" s="68"/>
      <c r="H1224" s="167" t="s">
        <v>279</v>
      </c>
      <c r="I1224" s="173">
        <v>150735.53351548137</v>
      </c>
      <c r="J1224" s="168">
        <f>IFERROR(MIN('MP Calculations'!$E$30/I1224,1),"-")</f>
        <v>0.24630200300931615</v>
      </c>
      <c r="K1224" s="12"/>
      <c r="L1224" s="159">
        <v>1</v>
      </c>
      <c r="M1224" s="159" t="s">
        <v>284</v>
      </c>
      <c r="N1224" s="159">
        <v>868.04</v>
      </c>
      <c r="O1224" s="185">
        <f t="shared" si="58"/>
        <v>868.04</v>
      </c>
      <c r="P1224" s="215">
        <f t="shared" si="59"/>
        <v>213.79999069220679</v>
      </c>
      <c r="Q1224" s="215" cm="1">
        <f t="array" ref="Q1224">IF(P1224="-",0,P1224/(1+'General inputs'!$H$32)^IFERROR(INDEX('MP Calculations'!$C$40:$C$130,MATCH(F1224,'MP Calculations'!$D$40:$D$130,0),0),-1))</f>
        <v>350.28400735781946</v>
      </c>
    </row>
    <row r="1225" spans="3:17">
      <c r="C1225" s="159"/>
      <c r="D1225" s="165" t="s">
        <v>289</v>
      </c>
      <c r="E1225" s="161">
        <v>40421</v>
      </c>
      <c r="F1225" s="172" t="str">
        <f t="shared" si="57"/>
        <v>2010-11</v>
      </c>
      <c r="G1225" s="68"/>
      <c r="H1225" s="167" t="s">
        <v>279</v>
      </c>
      <c r="I1225" s="173">
        <v>150735.53351548137</v>
      </c>
      <c r="J1225" s="168">
        <f>IFERROR(MIN('MP Calculations'!$E$30/I1225,1),"-")</f>
        <v>0.24630200300931615</v>
      </c>
      <c r="K1225" s="12"/>
      <c r="L1225" s="159">
        <v>23.732483999999999</v>
      </c>
      <c r="M1225" s="159" t="s">
        <v>280</v>
      </c>
      <c r="N1225" s="159">
        <v>726</v>
      </c>
      <c r="O1225" s="185">
        <f t="shared" si="58"/>
        <v>17229.783383999998</v>
      </c>
      <c r="P1225" s="215">
        <f t="shared" si="59"/>
        <v>4243.7301588958335</v>
      </c>
      <c r="Q1225" s="215" cm="1">
        <f t="array" ref="Q1225">IF(P1225="-",0,P1225/(1+'General inputs'!$H$32)^IFERROR(INDEX('MP Calculations'!$C$40:$C$130,MATCH(F1225,'MP Calculations'!$D$40:$D$130,0),0),-1))</f>
        <v>6952.8104346051923</v>
      </c>
    </row>
    <row r="1226" spans="3:17">
      <c r="C1226" s="159"/>
      <c r="D1226" s="165" t="s">
        <v>289</v>
      </c>
      <c r="E1226" s="161">
        <v>40421</v>
      </c>
      <c r="F1226" s="172" t="str">
        <f t="shared" si="57"/>
        <v>2010-11</v>
      </c>
      <c r="G1226" s="68"/>
      <c r="H1226" s="167" t="s">
        <v>279</v>
      </c>
      <c r="I1226" s="173">
        <v>150735.53351548137</v>
      </c>
      <c r="J1226" s="168">
        <f>IFERROR(MIN('MP Calculations'!$E$30/I1226,1),"-")</f>
        <v>0.24630200300931615</v>
      </c>
      <c r="K1226" s="12"/>
      <c r="L1226" s="159">
        <v>4.5779880000000004</v>
      </c>
      <c r="M1226" s="159" t="s">
        <v>280</v>
      </c>
      <c r="N1226" s="159">
        <v>726</v>
      </c>
      <c r="O1226" s="185">
        <f t="shared" si="58"/>
        <v>3323.6192880000003</v>
      </c>
      <c r="P1226" s="215">
        <f t="shared" si="59"/>
        <v>818.61408787479729</v>
      </c>
      <c r="Q1226" s="215" cm="1">
        <f t="array" ref="Q1226">IF(P1226="-",0,P1226/(1+'General inputs'!$H$32)^IFERROR(INDEX('MP Calculations'!$C$40:$C$130,MATCH(F1226,'MP Calculations'!$D$40:$D$130,0),0),-1))</f>
        <v>1341.1947411782669</v>
      </c>
    </row>
    <row r="1227" spans="3:17">
      <c r="C1227" s="159"/>
      <c r="D1227" s="165" t="s">
        <v>289</v>
      </c>
      <c r="E1227" s="161">
        <v>40421</v>
      </c>
      <c r="F1227" s="172" t="str">
        <f t="shared" si="57"/>
        <v>2010-11</v>
      </c>
      <c r="G1227" s="68"/>
      <c r="H1227" s="167" t="s">
        <v>279</v>
      </c>
      <c r="I1227" s="173">
        <v>150735.53351548137</v>
      </c>
      <c r="J1227" s="168">
        <f>IFERROR(MIN('MP Calculations'!$E$30/I1227,1),"-")</f>
        <v>0.24630200300931615</v>
      </c>
      <c r="K1227" s="12"/>
      <c r="L1227" s="159">
        <v>65.123664000000005</v>
      </c>
      <c r="M1227" s="159" t="s">
        <v>280</v>
      </c>
      <c r="N1227" s="159">
        <v>726</v>
      </c>
      <c r="O1227" s="185">
        <f t="shared" si="58"/>
        <v>47279.780064000006</v>
      </c>
      <c r="P1227" s="215">
        <f t="shared" si="59"/>
        <v>11645.104531603136</v>
      </c>
      <c r="Q1227" s="215" cm="1">
        <f t="array" ref="Q1227">IF(P1227="-",0,P1227/(1+'General inputs'!$H$32)^IFERROR(INDEX('MP Calculations'!$C$40:$C$130,MATCH(F1227,'MP Calculations'!$D$40:$D$130,0),0),-1))</f>
        <v>19079.018049645481</v>
      </c>
    </row>
    <row r="1228" spans="3:17">
      <c r="C1228" s="159"/>
      <c r="D1228" s="165" t="s">
        <v>289</v>
      </c>
      <c r="E1228" s="161">
        <v>40421</v>
      </c>
      <c r="F1228" s="172" t="str">
        <f t="shared" si="57"/>
        <v>2010-11</v>
      </c>
      <c r="G1228" s="68"/>
      <c r="H1228" s="167" t="s">
        <v>279</v>
      </c>
      <c r="I1228" s="173">
        <v>150735.53351548137</v>
      </c>
      <c r="J1228" s="168">
        <f>IFERROR(MIN('MP Calculations'!$E$30/I1228,1),"-")</f>
        <v>0.24630200300931615</v>
      </c>
      <c r="K1228" s="12"/>
      <c r="L1228" s="159">
        <v>11.328537000000001</v>
      </c>
      <c r="M1228" s="159" t="s">
        <v>280</v>
      </c>
      <c r="N1228" s="159">
        <v>726</v>
      </c>
      <c r="O1228" s="185">
        <f t="shared" si="58"/>
        <v>8224.5178620000006</v>
      </c>
      <c r="P1228" s="215">
        <f t="shared" si="59"/>
        <v>2025.7152231964985</v>
      </c>
      <c r="Q1228" s="215" cm="1">
        <f t="array" ref="Q1228">IF(P1228="-",0,P1228/(1+'General inputs'!$H$32)^IFERROR(INDEX('MP Calculations'!$C$40:$C$130,MATCH(F1228,'MP Calculations'!$D$40:$D$130,0),0),-1))</f>
        <v>3318.8759449879335</v>
      </c>
    </row>
    <row r="1229" spans="3:17">
      <c r="C1229" s="159"/>
      <c r="D1229" s="165" t="s">
        <v>289</v>
      </c>
      <c r="E1229" s="161">
        <v>40421</v>
      </c>
      <c r="F1229" s="172" t="str">
        <f t="shared" si="57"/>
        <v>2010-11</v>
      </c>
      <c r="G1229" s="68"/>
      <c r="H1229" s="167" t="s">
        <v>279</v>
      </c>
      <c r="I1229" s="173">
        <v>150735.53351548137</v>
      </c>
      <c r="J1229" s="168">
        <f>IFERROR(MIN('MP Calculations'!$E$30/I1229,1),"-")</f>
        <v>0.24630200300931615</v>
      </c>
      <c r="K1229" s="12"/>
      <c r="L1229" s="159">
        <v>35.762346999999998</v>
      </c>
      <c r="M1229" s="159" t="s">
        <v>280</v>
      </c>
      <c r="N1229" s="159">
        <v>726</v>
      </c>
      <c r="O1229" s="185">
        <f t="shared" si="58"/>
        <v>25963.463921999999</v>
      </c>
      <c r="P1229" s="215">
        <f t="shared" si="59"/>
        <v>6394.8531690487152</v>
      </c>
      <c r="Q1229" s="215" cm="1">
        <f t="array" ref="Q1229">IF(P1229="-",0,P1229/(1+'General inputs'!$H$32)^IFERROR(INDEX('MP Calculations'!$C$40:$C$130,MATCH(F1229,'MP Calculations'!$D$40:$D$130,0),0),-1))</f>
        <v>10477.151038533164</v>
      </c>
    </row>
    <row r="1230" spans="3:17">
      <c r="C1230" s="159"/>
      <c r="D1230" s="165" t="s">
        <v>289</v>
      </c>
      <c r="E1230" s="161">
        <v>40421</v>
      </c>
      <c r="F1230" s="172" t="str">
        <f t="shared" si="57"/>
        <v>2010-11</v>
      </c>
      <c r="G1230" s="68"/>
      <c r="H1230" s="167" t="s">
        <v>279</v>
      </c>
      <c r="I1230" s="173">
        <v>150735.53351548137</v>
      </c>
      <c r="J1230" s="168">
        <f>IFERROR(MIN('MP Calculations'!$E$30/I1230,1),"-")</f>
        <v>0.24630200300931615</v>
      </c>
      <c r="K1230" s="12"/>
      <c r="L1230" s="159">
        <v>11.600054999999999</v>
      </c>
      <c r="M1230" s="159" t="s">
        <v>280</v>
      </c>
      <c r="N1230" s="159">
        <v>726</v>
      </c>
      <c r="O1230" s="185">
        <f t="shared" si="58"/>
        <v>8421.6399299999994</v>
      </c>
      <c r="P1230" s="215">
        <f t="shared" si="59"/>
        <v>2074.266783382237</v>
      </c>
      <c r="Q1230" s="215" cm="1">
        <f t="array" ref="Q1230">IF(P1230="-",0,P1230/(1+'General inputs'!$H$32)^IFERROR(INDEX('MP Calculations'!$C$40:$C$130,MATCH(F1230,'MP Calculations'!$D$40:$D$130,0),0),-1))</f>
        <v>3398.421481965147</v>
      </c>
    </row>
    <row r="1231" spans="3:17">
      <c r="C1231" s="159"/>
      <c r="D1231" s="165" t="s">
        <v>289</v>
      </c>
      <c r="E1231" s="161">
        <v>40421</v>
      </c>
      <c r="F1231" s="172" t="str">
        <f t="shared" si="57"/>
        <v>2010-11</v>
      </c>
      <c r="G1231" s="68"/>
      <c r="H1231" s="167" t="s">
        <v>279</v>
      </c>
      <c r="I1231" s="173">
        <v>150735.53351548137</v>
      </c>
      <c r="J1231" s="168">
        <f>IFERROR(MIN('MP Calculations'!$E$30/I1231,1),"-")</f>
        <v>0.24630200300931615</v>
      </c>
      <c r="K1231" s="12"/>
      <c r="L1231" s="159">
        <v>11.601069000000001</v>
      </c>
      <c r="M1231" s="159" t="s">
        <v>280</v>
      </c>
      <c r="N1231" s="159">
        <v>726</v>
      </c>
      <c r="O1231" s="185">
        <f t="shared" si="58"/>
        <v>8422.3760940000011</v>
      </c>
      <c r="P1231" s="215">
        <f t="shared" si="59"/>
        <v>2074.4481020499807</v>
      </c>
      <c r="Q1231" s="215" cm="1">
        <f t="array" ref="Q1231">IF(P1231="-",0,P1231/(1+'General inputs'!$H$32)^IFERROR(INDEX('MP Calculations'!$C$40:$C$130,MATCH(F1231,'MP Calculations'!$D$40:$D$130,0),0),-1))</f>
        <v>3398.7185494689406</v>
      </c>
    </row>
    <row r="1232" spans="3:17">
      <c r="C1232" s="159"/>
      <c r="D1232" s="165" t="s">
        <v>507</v>
      </c>
      <c r="E1232" s="161">
        <v>40422</v>
      </c>
      <c r="F1232" s="172" t="str">
        <f t="shared" si="57"/>
        <v>2010-11</v>
      </c>
      <c r="G1232" s="68"/>
      <c r="H1232" s="167" t="s">
        <v>279</v>
      </c>
      <c r="I1232" s="173">
        <v>150735.53351548137</v>
      </c>
      <c r="J1232" s="168">
        <f>IFERROR(MIN('MP Calculations'!$E$30/I1232,1),"-")</f>
        <v>0.24630200300931615</v>
      </c>
      <c r="K1232" s="12"/>
      <c r="L1232" s="159">
        <v>1</v>
      </c>
      <c r="M1232" s="159" t="s">
        <v>284</v>
      </c>
      <c r="N1232" s="159">
        <v>2828.44</v>
      </c>
      <c r="O1232" s="185">
        <f t="shared" si="58"/>
        <v>2828.44</v>
      </c>
      <c r="P1232" s="215">
        <f t="shared" si="59"/>
        <v>696.65043739167015</v>
      </c>
      <c r="Q1232" s="215" cm="1">
        <f t="array" ref="Q1232">IF(P1232="-",0,P1232/(1+'General inputs'!$H$32)^IFERROR(INDEX('MP Calculations'!$C$40:$C$130,MATCH(F1232,'MP Calculations'!$D$40:$D$130,0),0),-1))</f>
        <v>1141.3728604340247</v>
      </c>
    </row>
    <row r="1233" spans="3:17">
      <c r="C1233" s="159"/>
      <c r="D1233" s="165" t="s">
        <v>278</v>
      </c>
      <c r="E1233" s="161">
        <v>40486</v>
      </c>
      <c r="F1233" s="172" t="str">
        <f t="shared" si="57"/>
        <v>2010-11</v>
      </c>
      <c r="G1233" s="68"/>
      <c r="H1233" s="167" t="s">
        <v>279</v>
      </c>
      <c r="I1233" s="173">
        <v>150735.53351548137</v>
      </c>
      <c r="J1233" s="168">
        <f>IFERROR(MIN('MP Calculations'!$E$30/I1233,1),"-")</f>
        <v>0.24630200300931615</v>
      </c>
      <c r="K1233" s="12"/>
      <c r="L1233" s="159">
        <v>3.1963490000000001</v>
      </c>
      <c r="M1233" s="159" t="s">
        <v>280</v>
      </c>
      <c r="N1233" s="159">
        <v>350</v>
      </c>
      <c r="O1233" s="185">
        <f t="shared" si="58"/>
        <v>1118.7221500000001</v>
      </c>
      <c r="P1233" s="215">
        <f t="shared" si="59"/>
        <v>275.54350635588867</v>
      </c>
      <c r="Q1233" s="215" cm="1">
        <f t="array" ref="Q1233">IF(P1233="-",0,P1233/(1+'General inputs'!$H$32)^IFERROR(INDEX('MP Calculations'!$C$40:$C$130,MATCH(F1233,'MP Calculations'!$D$40:$D$130,0),0),-1))</f>
        <v>451.44288030730803</v>
      </c>
    </row>
    <row r="1234" spans="3:17">
      <c r="C1234" s="159"/>
      <c r="D1234" s="165" t="s">
        <v>278</v>
      </c>
      <c r="E1234" s="161">
        <v>40486</v>
      </c>
      <c r="F1234" s="172" t="str">
        <f t="shared" si="57"/>
        <v>2010-11</v>
      </c>
      <c r="G1234" s="68"/>
      <c r="H1234" s="167" t="s">
        <v>279</v>
      </c>
      <c r="I1234" s="173">
        <v>150735.53351548137</v>
      </c>
      <c r="J1234" s="168">
        <f>IFERROR(MIN('MP Calculations'!$E$30/I1234,1),"-")</f>
        <v>0.24630200300931615</v>
      </c>
      <c r="K1234" s="12"/>
      <c r="L1234" s="159">
        <v>0.30305900000000002</v>
      </c>
      <c r="M1234" s="159" t="s">
        <v>280</v>
      </c>
      <c r="N1234" s="159">
        <v>350</v>
      </c>
      <c r="O1234" s="185">
        <f t="shared" si="58"/>
        <v>106.07065000000001</v>
      </c>
      <c r="P1234" s="215">
        <f t="shared" si="59"/>
        <v>26.125413555500124</v>
      </c>
      <c r="Q1234" s="215" cm="1">
        <f t="array" ref="Q1234">IF(P1234="-",0,P1234/(1+'General inputs'!$H$32)^IFERROR(INDEX('MP Calculations'!$C$40:$C$130,MATCH(F1234,'MP Calculations'!$D$40:$D$130,0),0),-1))</f>
        <v>42.803156934068362</v>
      </c>
    </row>
    <row r="1235" spans="3:17">
      <c r="C1235" s="159"/>
      <c r="D1235" s="165" t="s">
        <v>278</v>
      </c>
      <c r="E1235" s="161">
        <v>40486</v>
      </c>
      <c r="F1235" s="172" t="str">
        <f t="shared" si="57"/>
        <v>2010-11</v>
      </c>
      <c r="G1235" s="68"/>
      <c r="H1235" s="167" t="s">
        <v>279</v>
      </c>
      <c r="I1235" s="173">
        <v>150735.53351548137</v>
      </c>
      <c r="J1235" s="168">
        <f>IFERROR(MIN('MP Calculations'!$E$30/I1235,1),"-")</f>
        <v>0.24630200300931615</v>
      </c>
      <c r="K1235" s="12"/>
      <c r="L1235" s="159">
        <v>0.29998200000000003</v>
      </c>
      <c r="M1235" s="159" t="s">
        <v>280</v>
      </c>
      <c r="N1235" s="159">
        <v>350</v>
      </c>
      <c r="O1235" s="185">
        <f t="shared" si="58"/>
        <v>104.9937</v>
      </c>
      <c r="P1235" s="215">
        <f t="shared" si="59"/>
        <v>25.860158613359239</v>
      </c>
      <c r="Q1235" s="215" cm="1">
        <f t="array" ref="Q1235">IF(P1235="-",0,P1235/(1+'General inputs'!$H$32)^IFERROR(INDEX('MP Calculations'!$C$40:$C$130,MATCH(F1235,'MP Calculations'!$D$40:$D$130,0),0),-1))</f>
        <v>42.368570553574365</v>
      </c>
    </row>
    <row r="1236" spans="3:17">
      <c r="C1236" s="159"/>
      <c r="D1236" s="165" t="s">
        <v>278</v>
      </c>
      <c r="E1236" s="161">
        <v>40486</v>
      </c>
      <c r="F1236" s="172" t="str">
        <f t="shared" si="57"/>
        <v>2010-11</v>
      </c>
      <c r="G1236" s="68"/>
      <c r="H1236" s="167" t="s">
        <v>279</v>
      </c>
      <c r="I1236" s="173">
        <v>150735.53351548137</v>
      </c>
      <c r="J1236" s="168">
        <f>IFERROR(MIN('MP Calculations'!$E$30/I1236,1),"-")</f>
        <v>0.24630200300931615</v>
      </c>
      <c r="K1236" s="12"/>
      <c r="L1236" s="159">
        <v>0.89802700000000002</v>
      </c>
      <c r="M1236" s="159" t="s">
        <v>280</v>
      </c>
      <c r="N1236" s="159">
        <v>350</v>
      </c>
      <c r="O1236" s="185">
        <f t="shared" si="58"/>
        <v>314.30945000000003</v>
      </c>
      <c r="P1236" s="215">
        <f t="shared" si="59"/>
        <v>77.415047099756507</v>
      </c>
      <c r="Q1236" s="215" cm="1">
        <f t="array" ref="Q1236">IF(P1236="-",0,P1236/(1+'General inputs'!$H$32)^IFERROR(INDEX('MP Calculations'!$C$40:$C$130,MATCH(F1236,'MP Calculations'!$D$40:$D$130,0),0),-1))</f>
        <v>126.83467777571562</v>
      </c>
    </row>
    <row r="1237" spans="3:17">
      <c r="C1237" s="159"/>
      <c r="D1237" s="165" t="s">
        <v>278</v>
      </c>
      <c r="E1237" s="161">
        <v>40486</v>
      </c>
      <c r="F1237" s="172" t="str">
        <f t="shared" si="57"/>
        <v>2010-11</v>
      </c>
      <c r="G1237" s="68"/>
      <c r="H1237" s="167" t="s">
        <v>279</v>
      </c>
      <c r="I1237" s="173">
        <v>150735.53351548137</v>
      </c>
      <c r="J1237" s="168">
        <f>IFERROR(MIN('MP Calculations'!$E$30/I1237,1),"-")</f>
        <v>0.24630200300931615</v>
      </c>
      <c r="K1237" s="12"/>
      <c r="L1237" s="159">
        <v>2.30185</v>
      </c>
      <c r="M1237" s="159" t="s">
        <v>280</v>
      </c>
      <c r="N1237" s="159">
        <v>350</v>
      </c>
      <c r="O1237" s="185">
        <f t="shared" si="58"/>
        <v>805.64750000000004</v>
      </c>
      <c r="P1237" s="215">
        <f t="shared" si="59"/>
        <v>198.43259296944805</v>
      </c>
      <c r="Q1237" s="215" cm="1">
        <f t="array" ref="Q1237">IF(P1237="-",0,P1237/(1+'General inputs'!$H$32)^IFERROR(INDEX('MP Calculations'!$C$40:$C$130,MATCH(F1237,'MP Calculations'!$D$40:$D$130,0),0),-1))</f>
        <v>325.1064868183596</v>
      </c>
    </row>
    <row r="1238" spans="3:17">
      <c r="C1238" s="159"/>
      <c r="D1238" s="165" t="s">
        <v>278</v>
      </c>
      <c r="E1238" s="161">
        <v>40486</v>
      </c>
      <c r="F1238" s="172" t="str">
        <f t="shared" ref="F1238:F1301" si="60">IF(E1238="","-",IF(OR(E1238&lt;$E$15,E1238&gt;$E$16),"ERROR - date outside of range",IF(MONTH(E1238)&gt;=7,YEAR(E1238)&amp;"-"&amp;IF(YEAR(E1238)=1999,"00",IF(AND(YEAR(E1238)&gt;=2000,YEAR(E1238)&lt;2009),"0","")&amp;RIGHT(YEAR(E1238),2)+1),RIGHT(YEAR(E1238),4)-1&amp;"-"&amp;RIGHT(YEAR(E1238),2))))</f>
        <v>2010-11</v>
      </c>
      <c r="G1238" s="68"/>
      <c r="H1238" s="167" t="s">
        <v>279</v>
      </c>
      <c r="I1238" s="173">
        <v>150735.53351548137</v>
      </c>
      <c r="J1238" s="168">
        <f>IFERROR(MIN('MP Calculations'!$E$30/I1238,1),"-")</f>
        <v>0.24630200300931615</v>
      </c>
      <c r="K1238" s="12"/>
      <c r="L1238" s="159">
        <v>0.90139899999999995</v>
      </c>
      <c r="M1238" s="159" t="s">
        <v>280</v>
      </c>
      <c r="N1238" s="159">
        <v>350</v>
      </c>
      <c r="O1238" s="185">
        <f t="shared" ref="O1238:O1301" si="61">IF(N1238="","-",L1238*N1238)</f>
        <v>315.48964999999998</v>
      </c>
      <c r="P1238" s="215">
        <f t="shared" ref="P1238:P1301" si="62">IF(O1238="-","-",IF(OR(E1238&lt;$E$15,E1238&gt;$E$16),0,O1238*J1238))</f>
        <v>77.705732723708095</v>
      </c>
      <c r="Q1238" s="215" cm="1">
        <f t="array" ref="Q1238">IF(P1238="-",0,P1238/(1+'General inputs'!$H$32)^IFERROR(INDEX('MP Calculations'!$C$40:$C$130,MATCH(F1238,'MP Calculations'!$D$40:$D$130,0),0),-1))</f>
        <v>127.31092908381628</v>
      </c>
    </row>
    <row r="1239" spans="3:17">
      <c r="C1239" s="159"/>
      <c r="D1239" s="165" t="s">
        <v>278</v>
      </c>
      <c r="E1239" s="161">
        <v>40486</v>
      </c>
      <c r="F1239" s="172" t="str">
        <f t="shared" si="60"/>
        <v>2010-11</v>
      </c>
      <c r="G1239" s="68"/>
      <c r="H1239" s="167" t="s">
        <v>279</v>
      </c>
      <c r="I1239" s="173">
        <v>150735.53351548137</v>
      </c>
      <c r="J1239" s="168">
        <f>IFERROR(MIN('MP Calculations'!$E$30/I1239,1),"-")</f>
        <v>0.24630200300931615</v>
      </c>
      <c r="K1239" s="12"/>
      <c r="L1239" s="159">
        <v>1.300281</v>
      </c>
      <c r="M1239" s="159" t="s">
        <v>280</v>
      </c>
      <c r="N1239" s="159">
        <v>350</v>
      </c>
      <c r="O1239" s="185">
        <f t="shared" si="61"/>
        <v>455.09834999999998</v>
      </c>
      <c r="P1239" s="215">
        <f t="shared" si="62"/>
        <v>112.09163517123481</v>
      </c>
      <c r="Q1239" s="215" cm="1">
        <f t="array" ref="Q1239">IF(P1239="-",0,P1239/(1+'General inputs'!$H$32)^IFERROR(INDEX('MP Calculations'!$C$40:$C$130,MATCH(F1239,'MP Calculations'!$D$40:$D$130,0),0),-1))</f>
        <v>183.64784316383057</v>
      </c>
    </row>
    <row r="1240" spans="3:17">
      <c r="C1240" s="159"/>
      <c r="D1240" s="165" t="s">
        <v>278</v>
      </c>
      <c r="E1240" s="161">
        <v>40486</v>
      </c>
      <c r="F1240" s="172" t="str">
        <f t="shared" si="60"/>
        <v>2010-11</v>
      </c>
      <c r="G1240" s="68"/>
      <c r="H1240" s="167" t="s">
        <v>279</v>
      </c>
      <c r="I1240" s="173">
        <v>150735.53351548137</v>
      </c>
      <c r="J1240" s="168">
        <f>IFERROR(MIN('MP Calculations'!$E$30/I1240,1),"-")</f>
        <v>0.24630200300931615</v>
      </c>
      <c r="K1240" s="12"/>
      <c r="L1240" s="159">
        <v>1.498192</v>
      </c>
      <c r="M1240" s="159" t="s">
        <v>280</v>
      </c>
      <c r="N1240" s="159">
        <v>350</v>
      </c>
      <c r="O1240" s="185">
        <f t="shared" si="61"/>
        <v>524.36720000000003</v>
      </c>
      <c r="P1240" s="215">
        <f t="shared" si="62"/>
        <v>129.15269167238668</v>
      </c>
      <c r="Q1240" s="215" cm="1">
        <f t="array" ref="Q1240">IF(P1240="-",0,P1240/(1+'General inputs'!$H$32)^IFERROR(INDEX('MP Calculations'!$C$40:$C$130,MATCH(F1240,'MP Calculations'!$D$40:$D$130,0),0),-1))</f>
        <v>211.60020752845398</v>
      </c>
    </row>
    <row r="1241" spans="3:17">
      <c r="C1241" s="159"/>
      <c r="D1241" s="165" t="s">
        <v>278</v>
      </c>
      <c r="E1241" s="161">
        <v>40486</v>
      </c>
      <c r="F1241" s="172" t="str">
        <f t="shared" si="60"/>
        <v>2010-11</v>
      </c>
      <c r="G1241" s="68"/>
      <c r="H1241" s="167" t="s">
        <v>279</v>
      </c>
      <c r="I1241" s="173">
        <v>150735.53351548137</v>
      </c>
      <c r="J1241" s="168">
        <f>IFERROR(MIN('MP Calculations'!$E$30/I1241,1),"-")</f>
        <v>0.24630200300931615</v>
      </c>
      <c r="K1241" s="12"/>
      <c r="L1241" s="159">
        <v>0.69990399999999997</v>
      </c>
      <c r="M1241" s="159" t="s">
        <v>280</v>
      </c>
      <c r="N1241" s="159">
        <v>350</v>
      </c>
      <c r="O1241" s="185">
        <f t="shared" si="61"/>
        <v>244.96639999999999</v>
      </c>
      <c r="P1241" s="215">
        <f t="shared" si="62"/>
        <v>60.335714989981341</v>
      </c>
      <c r="Q1241" s="215" cm="1">
        <f t="array" ref="Q1241">IF(P1241="-",0,P1241/(1+'General inputs'!$H$32)^IFERROR(INDEX('MP Calculations'!$C$40:$C$130,MATCH(F1241,'MP Calculations'!$D$40:$D$130,0),0),-1))</f>
        <v>98.852371158032511</v>
      </c>
    </row>
    <row r="1242" spans="3:17">
      <c r="C1242" s="159"/>
      <c r="D1242" s="165" t="s">
        <v>278</v>
      </c>
      <c r="E1242" s="161">
        <v>40498</v>
      </c>
      <c r="F1242" s="172" t="str">
        <f t="shared" si="60"/>
        <v>2010-11</v>
      </c>
      <c r="G1242" s="68"/>
      <c r="H1242" s="167" t="s">
        <v>279</v>
      </c>
      <c r="I1242" s="173">
        <v>150735.53351548137</v>
      </c>
      <c r="J1242" s="168">
        <f>IFERROR(MIN('MP Calculations'!$E$30/I1242,1),"-")</f>
        <v>0.24630200300931615</v>
      </c>
      <c r="K1242" s="12"/>
      <c r="L1242" s="159">
        <v>0.29976700000000001</v>
      </c>
      <c r="M1242" s="159" t="s">
        <v>280</v>
      </c>
      <c r="N1242" s="159">
        <v>350</v>
      </c>
      <c r="O1242" s="185">
        <f t="shared" si="61"/>
        <v>104.91845000000001</v>
      </c>
      <c r="P1242" s="215">
        <f t="shared" si="62"/>
        <v>25.841624387632788</v>
      </c>
      <c r="Q1242" s="215" cm="1">
        <f t="array" ref="Q1242">IF(P1242="-",0,P1242/(1+'General inputs'!$H$32)^IFERROR(INDEX('MP Calculations'!$C$40:$C$130,MATCH(F1242,'MP Calculations'!$D$40:$D$130,0),0),-1))</f>
        <v>42.33820458938645</v>
      </c>
    </row>
    <row r="1243" spans="3:17">
      <c r="C1243" s="159"/>
      <c r="D1243" s="165" t="s">
        <v>509</v>
      </c>
      <c r="E1243" s="161">
        <v>40513</v>
      </c>
      <c r="F1243" s="172" t="str">
        <f t="shared" si="60"/>
        <v>2010-11</v>
      </c>
      <c r="G1243" s="68"/>
      <c r="H1243" s="167" t="s">
        <v>279</v>
      </c>
      <c r="I1243" s="173">
        <v>150735.53351548137</v>
      </c>
      <c r="J1243" s="168">
        <f>IFERROR(MIN('MP Calculations'!$E$30/I1243,1),"-")</f>
        <v>0.24630200300931615</v>
      </c>
      <c r="K1243" s="12"/>
      <c r="L1243" s="159">
        <v>1</v>
      </c>
      <c r="M1243" s="159" t="s">
        <v>284</v>
      </c>
      <c r="N1243" s="159">
        <v>2128.56</v>
      </c>
      <c r="O1243" s="185">
        <f t="shared" si="61"/>
        <v>2128.56</v>
      </c>
      <c r="P1243" s="215">
        <f t="shared" si="62"/>
        <v>524.26859152550992</v>
      </c>
      <c r="Q1243" s="215" cm="1">
        <f t="array" ref="Q1243">IF(P1243="-",0,P1243/(1+'General inputs'!$H$32)^IFERROR(INDEX('MP Calculations'!$C$40:$C$130,MATCH(F1243,'MP Calculations'!$D$40:$D$130,0),0),-1))</f>
        <v>858.94719909400499</v>
      </c>
    </row>
    <row r="1244" spans="3:17">
      <c r="C1244" s="159"/>
      <c r="D1244" s="165" t="s">
        <v>508</v>
      </c>
      <c r="E1244" s="161">
        <v>40513</v>
      </c>
      <c r="F1244" s="172" t="str">
        <f t="shared" si="60"/>
        <v>2010-11</v>
      </c>
      <c r="G1244" s="68"/>
      <c r="H1244" s="167" t="s">
        <v>279</v>
      </c>
      <c r="I1244" s="173">
        <v>150735.53351548137</v>
      </c>
      <c r="J1244" s="168">
        <f>IFERROR(MIN('MP Calculations'!$E$30/I1244,1),"-")</f>
        <v>0.24630200300931615</v>
      </c>
      <c r="K1244" s="12"/>
      <c r="L1244" s="159">
        <v>1</v>
      </c>
      <c r="M1244" s="159" t="s">
        <v>284</v>
      </c>
      <c r="N1244" s="159">
        <v>2935.68</v>
      </c>
      <c r="O1244" s="185">
        <f t="shared" si="61"/>
        <v>2935.68</v>
      </c>
      <c r="P1244" s="215">
        <f t="shared" si="62"/>
        <v>723.06386419438923</v>
      </c>
      <c r="Q1244" s="215" cm="1">
        <f t="array" ref="Q1244">IF(P1244="-",0,P1244/(1+'General inputs'!$H$32)^IFERROR(INDEX('MP Calculations'!$C$40:$C$130,MATCH(F1244,'MP Calculations'!$D$40:$D$130,0),0),-1))</f>
        <v>1184.6478903278689</v>
      </c>
    </row>
    <row r="1245" spans="3:17">
      <c r="C1245" s="159"/>
      <c r="D1245" s="165" t="s">
        <v>282</v>
      </c>
      <c r="E1245" s="161">
        <v>40531</v>
      </c>
      <c r="F1245" s="172" t="str">
        <f t="shared" si="60"/>
        <v>2010-11</v>
      </c>
      <c r="G1245" s="68"/>
      <c r="H1245" s="167" t="s">
        <v>279</v>
      </c>
      <c r="I1245" s="173">
        <v>150735.53351548137</v>
      </c>
      <c r="J1245" s="168">
        <f>IFERROR(MIN('MP Calculations'!$E$30/I1245,1),"-")</f>
        <v>0.24630200300931615</v>
      </c>
      <c r="K1245" s="12"/>
      <c r="L1245" s="159">
        <v>0.30016700000000002</v>
      </c>
      <c r="M1245" s="159" t="s">
        <v>280</v>
      </c>
      <c r="N1245" s="159">
        <v>511</v>
      </c>
      <c r="O1245" s="185">
        <f t="shared" si="61"/>
        <v>153.38533700000002</v>
      </c>
      <c r="P1245" s="215">
        <f t="shared" si="62"/>
        <v>37.779115735358978</v>
      </c>
      <c r="Q1245" s="215" cm="1">
        <f t="array" ref="Q1245">IF(P1245="-",0,P1245/(1+'General inputs'!$H$32)^IFERROR(INDEX('MP Calculations'!$C$40:$C$130,MATCH(F1245,'MP Calculations'!$D$40:$D$130,0),0),-1))</f>
        <v>61.896261133461159</v>
      </c>
    </row>
    <row r="1246" spans="3:17">
      <c r="C1246" s="159"/>
      <c r="D1246" s="165" t="s">
        <v>282</v>
      </c>
      <c r="E1246" s="161">
        <v>40531</v>
      </c>
      <c r="F1246" s="172" t="str">
        <f t="shared" si="60"/>
        <v>2010-11</v>
      </c>
      <c r="G1246" s="68"/>
      <c r="H1246" s="167" t="s">
        <v>279</v>
      </c>
      <c r="I1246" s="173">
        <v>150735.53351548137</v>
      </c>
      <c r="J1246" s="168">
        <f>IFERROR(MIN('MP Calculations'!$E$30/I1246,1),"-")</f>
        <v>0.24630200300931615</v>
      </c>
      <c r="K1246" s="12"/>
      <c r="L1246" s="159">
        <v>41.620054000000003</v>
      </c>
      <c r="M1246" s="159" t="s">
        <v>280</v>
      </c>
      <c r="N1246" s="159">
        <v>511</v>
      </c>
      <c r="O1246" s="185">
        <f t="shared" si="61"/>
        <v>21267.847594000003</v>
      </c>
      <c r="P1246" s="215">
        <f t="shared" si="62"/>
        <v>5238.3134620990659</v>
      </c>
      <c r="Q1246" s="215" cm="1">
        <f t="array" ref="Q1246">IF(P1246="-",0,P1246/(1+'General inputs'!$H$32)^IFERROR(INDEX('MP Calculations'!$C$40:$C$130,MATCH(F1246,'MP Calculations'!$D$40:$D$130,0),0),-1))</f>
        <v>8582.3082842975891</v>
      </c>
    </row>
    <row r="1247" spans="3:17">
      <c r="C1247" s="159"/>
      <c r="D1247" s="165" t="s">
        <v>282</v>
      </c>
      <c r="E1247" s="161">
        <v>40531</v>
      </c>
      <c r="F1247" s="172" t="str">
        <f t="shared" si="60"/>
        <v>2010-11</v>
      </c>
      <c r="G1247" s="68"/>
      <c r="H1247" s="167" t="s">
        <v>279</v>
      </c>
      <c r="I1247" s="173">
        <v>150735.53351548137</v>
      </c>
      <c r="J1247" s="168">
        <f>IFERROR(MIN('MP Calculations'!$E$30/I1247,1),"-")</f>
        <v>0.24630200300931615</v>
      </c>
      <c r="K1247" s="12"/>
      <c r="L1247" s="159">
        <v>20.811214</v>
      </c>
      <c r="M1247" s="159" t="s">
        <v>280</v>
      </c>
      <c r="N1247" s="159">
        <v>511</v>
      </c>
      <c r="O1247" s="185">
        <f t="shared" si="61"/>
        <v>10634.530354</v>
      </c>
      <c r="P1247" s="215">
        <f t="shared" si="62"/>
        <v>2619.306127253572</v>
      </c>
      <c r="Q1247" s="215" cm="1">
        <f t="array" ref="Q1247">IF(P1247="-",0,P1247/(1+'General inputs'!$H$32)^IFERROR(INDEX('MP Calculations'!$C$40:$C$130,MATCH(F1247,'MP Calculations'!$D$40:$D$130,0),0),-1))</f>
        <v>4291.3989087685941</v>
      </c>
    </row>
    <row r="1248" spans="3:17">
      <c r="C1248" s="159"/>
      <c r="D1248" s="165" t="s">
        <v>282</v>
      </c>
      <c r="E1248" s="161">
        <v>40531</v>
      </c>
      <c r="F1248" s="172" t="str">
        <f t="shared" si="60"/>
        <v>2010-11</v>
      </c>
      <c r="G1248" s="68"/>
      <c r="H1248" s="167" t="s">
        <v>279</v>
      </c>
      <c r="I1248" s="173">
        <v>150735.53351548137</v>
      </c>
      <c r="J1248" s="168">
        <f>IFERROR(MIN('MP Calculations'!$E$30/I1248,1),"-")</f>
        <v>0.24630200300931615</v>
      </c>
      <c r="K1248" s="12"/>
      <c r="L1248" s="159">
        <v>0.93906800000000001</v>
      </c>
      <c r="M1248" s="159" t="s">
        <v>280</v>
      </c>
      <c r="N1248" s="159">
        <v>511</v>
      </c>
      <c r="O1248" s="185">
        <f t="shared" si="61"/>
        <v>479.86374799999999</v>
      </c>
      <c r="P1248" s="215">
        <f t="shared" si="62"/>
        <v>118.19140230395773</v>
      </c>
      <c r="Q1248" s="215" cm="1">
        <f t="array" ref="Q1248">IF(P1248="-",0,P1248/(1+'General inputs'!$H$32)^IFERROR(INDEX('MP Calculations'!$C$40:$C$130,MATCH(F1248,'MP Calculations'!$D$40:$D$130,0),0),-1))</f>
        <v>193.64153338000878</v>
      </c>
    </row>
    <row r="1249" spans="3:17">
      <c r="C1249" s="159"/>
      <c r="D1249" s="165" t="s">
        <v>278</v>
      </c>
      <c r="E1249" s="161">
        <v>40531</v>
      </c>
      <c r="F1249" s="172" t="str">
        <f t="shared" si="60"/>
        <v>2010-11</v>
      </c>
      <c r="G1249" s="68"/>
      <c r="H1249" s="167" t="s">
        <v>279</v>
      </c>
      <c r="I1249" s="173">
        <v>150735.53351548137</v>
      </c>
      <c r="J1249" s="168">
        <f>IFERROR(MIN('MP Calculations'!$E$30/I1249,1),"-")</f>
        <v>0.24630200300931615</v>
      </c>
      <c r="K1249" s="12"/>
      <c r="L1249" s="159">
        <v>0.30947999999999998</v>
      </c>
      <c r="M1249" s="159" t="s">
        <v>280</v>
      </c>
      <c r="N1249" s="159">
        <v>350</v>
      </c>
      <c r="O1249" s="185">
        <f t="shared" si="61"/>
        <v>108.318</v>
      </c>
      <c r="P1249" s="215">
        <f t="shared" si="62"/>
        <v>26.678940361963107</v>
      </c>
      <c r="Q1249" s="215" cm="1">
        <f t="array" ref="Q1249">IF(P1249="-",0,P1249/(1+'General inputs'!$H$32)^IFERROR(INDEX('MP Calculations'!$C$40:$C$130,MATCH(F1249,'MP Calculations'!$D$40:$D$130,0),0),-1))</f>
        <v>43.710039985466437</v>
      </c>
    </row>
    <row r="1250" spans="3:17">
      <c r="C1250" s="159"/>
      <c r="D1250" s="165" t="s">
        <v>282</v>
      </c>
      <c r="E1250" s="161">
        <v>40531</v>
      </c>
      <c r="F1250" s="172" t="str">
        <f t="shared" si="60"/>
        <v>2010-11</v>
      </c>
      <c r="G1250" s="68"/>
      <c r="H1250" s="167" t="s">
        <v>279</v>
      </c>
      <c r="I1250" s="173">
        <v>150735.53351548137</v>
      </c>
      <c r="J1250" s="168">
        <f>IFERROR(MIN('MP Calculations'!$E$30/I1250,1),"-")</f>
        <v>0.24630200300931615</v>
      </c>
      <c r="K1250" s="12"/>
      <c r="L1250" s="159">
        <v>8.7022259999999996</v>
      </c>
      <c r="M1250" s="159" t="s">
        <v>280</v>
      </c>
      <c r="N1250" s="159">
        <v>511</v>
      </c>
      <c r="O1250" s="185">
        <f t="shared" si="61"/>
        <v>4446.8374859999994</v>
      </c>
      <c r="P1250" s="215">
        <f t="shared" si="62"/>
        <v>1095.2649798587117</v>
      </c>
      <c r="Q1250" s="215" cm="1">
        <f t="array" ref="Q1250">IF(P1250="-",0,P1250/(1+'General inputs'!$H$32)^IFERROR(INDEX('MP Calculations'!$C$40:$C$130,MATCH(F1250,'MP Calculations'!$D$40:$D$130,0),0),-1))</f>
        <v>1794.4519315527525</v>
      </c>
    </row>
    <row r="1251" spans="3:17">
      <c r="C1251" s="159"/>
      <c r="D1251" s="165" t="s">
        <v>282</v>
      </c>
      <c r="E1251" s="161">
        <v>40531</v>
      </c>
      <c r="F1251" s="172" t="str">
        <f t="shared" si="60"/>
        <v>2010-11</v>
      </c>
      <c r="G1251" s="68"/>
      <c r="H1251" s="167" t="s">
        <v>279</v>
      </c>
      <c r="I1251" s="173">
        <v>150735.53351548137</v>
      </c>
      <c r="J1251" s="168">
        <f>IFERROR(MIN('MP Calculations'!$E$30/I1251,1),"-")</f>
        <v>0.24630200300931615</v>
      </c>
      <c r="K1251" s="12"/>
      <c r="L1251" s="159">
        <v>60.384619999999998</v>
      </c>
      <c r="M1251" s="159" t="s">
        <v>280</v>
      </c>
      <c r="N1251" s="159">
        <v>511</v>
      </c>
      <c r="O1251" s="185">
        <f t="shared" si="61"/>
        <v>30856.540819999998</v>
      </c>
      <c r="P1251" s="215">
        <f t="shared" si="62"/>
        <v>7600.0278099047264</v>
      </c>
      <c r="Q1251" s="215" cm="1">
        <f t="array" ref="Q1251">IF(P1251="-",0,P1251/(1+'General inputs'!$H$32)^IFERROR(INDEX('MP Calculations'!$C$40:$C$130,MATCH(F1251,'MP Calculations'!$D$40:$D$130,0),0),-1))</f>
        <v>12451.675926950067</v>
      </c>
    </row>
    <row r="1252" spans="3:17">
      <c r="C1252" s="159"/>
      <c r="D1252" s="165" t="s">
        <v>278</v>
      </c>
      <c r="E1252" s="161">
        <v>40531</v>
      </c>
      <c r="F1252" s="172" t="str">
        <f t="shared" si="60"/>
        <v>2010-11</v>
      </c>
      <c r="G1252" s="68"/>
      <c r="H1252" s="167" t="s">
        <v>279</v>
      </c>
      <c r="I1252" s="173">
        <v>150735.53351548137</v>
      </c>
      <c r="J1252" s="168">
        <f>IFERROR(MIN('MP Calculations'!$E$30/I1252,1),"-")</f>
        <v>0.24630200300931615</v>
      </c>
      <c r="K1252" s="12"/>
      <c r="L1252" s="159">
        <v>0.69286999999999999</v>
      </c>
      <c r="M1252" s="159" t="s">
        <v>280</v>
      </c>
      <c r="N1252" s="159">
        <v>350</v>
      </c>
      <c r="O1252" s="185">
        <f t="shared" si="61"/>
        <v>242.50450000000001</v>
      </c>
      <c r="P1252" s="215">
        <f t="shared" si="62"/>
        <v>59.729344088772713</v>
      </c>
      <c r="Q1252" s="215" cm="1">
        <f t="array" ref="Q1252">IF(P1252="-",0,P1252/(1+'General inputs'!$H$32)^IFERROR(INDEX('MP Calculations'!$C$40:$C$130,MATCH(F1252,'MP Calculations'!$D$40:$D$130,0),0),-1))</f>
        <v>97.858909799438194</v>
      </c>
    </row>
    <row r="1253" spans="3:17">
      <c r="C1253" s="159"/>
      <c r="D1253" s="165" t="s">
        <v>282</v>
      </c>
      <c r="E1253" s="161">
        <v>40531</v>
      </c>
      <c r="F1253" s="172" t="str">
        <f t="shared" si="60"/>
        <v>2010-11</v>
      </c>
      <c r="G1253" s="68"/>
      <c r="H1253" s="167" t="s">
        <v>279</v>
      </c>
      <c r="I1253" s="173">
        <v>150735.53351548137</v>
      </c>
      <c r="J1253" s="168">
        <f>IFERROR(MIN('MP Calculations'!$E$30/I1253,1),"-")</f>
        <v>0.24630200300931615</v>
      </c>
      <c r="K1253" s="12"/>
      <c r="L1253" s="159">
        <v>7.505223</v>
      </c>
      <c r="M1253" s="159" t="s">
        <v>280</v>
      </c>
      <c r="N1253" s="159">
        <v>511</v>
      </c>
      <c r="O1253" s="185">
        <f t="shared" si="61"/>
        <v>3835.1689529999999</v>
      </c>
      <c r="P1253" s="215">
        <f t="shared" si="62"/>
        <v>944.60979500304188</v>
      </c>
      <c r="Q1253" s="215" cm="1">
        <f t="array" ref="Q1253">IF(P1253="-",0,P1253/(1+'General inputs'!$H$32)^IFERROR(INDEX('MP Calculations'!$C$40:$C$130,MATCH(F1253,'MP Calculations'!$D$40:$D$130,0),0),-1))</f>
        <v>1547.622632310876</v>
      </c>
    </row>
    <row r="1254" spans="3:17">
      <c r="C1254" s="159"/>
      <c r="D1254" s="165" t="s">
        <v>282</v>
      </c>
      <c r="E1254" s="161">
        <v>40562</v>
      </c>
      <c r="F1254" s="172" t="str">
        <f t="shared" si="60"/>
        <v>2010-11</v>
      </c>
      <c r="G1254" s="68"/>
      <c r="H1254" s="167" t="s">
        <v>279</v>
      </c>
      <c r="I1254" s="173">
        <v>150735.53351548137</v>
      </c>
      <c r="J1254" s="168">
        <f>IFERROR(MIN('MP Calculations'!$E$30/I1254,1),"-")</f>
        <v>0.24630200300931615</v>
      </c>
      <c r="K1254" s="12"/>
      <c r="L1254" s="159">
        <v>4.4997340000000001</v>
      </c>
      <c r="M1254" s="159" t="s">
        <v>280</v>
      </c>
      <c r="N1254" s="159">
        <v>511</v>
      </c>
      <c r="O1254" s="185">
        <f t="shared" si="61"/>
        <v>2299.3640740000001</v>
      </c>
      <c r="P1254" s="215">
        <f t="shared" si="62"/>
        <v>566.33797707386145</v>
      </c>
      <c r="Q1254" s="215" cm="1">
        <f t="array" ref="Q1254">IF(P1254="-",0,P1254/(1+'General inputs'!$H$32)^IFERROR(INDEX('MP Calculations'!$C$40:$C$130,MATCH(F1254,'MP Calculations'!$D$40:$D$130,0),0),-1))</f>
        <v>927.87251994760811</v>
      </c>
    </row>
    <row r="1255" spans="3:17">
      <c r="C1255" s="159"/>
      <c r="D1255" s="165" t="s">
        <v>278</v>
      </c>
      <c r="E1255" s="161">
        <v>40570</v>
      </c>
      <c r="F1255" s="172" t="str">
        <f t="shared" si="60"/>
        <v>2010-11</v>
      </c>
      <c r="G1255" s="68"/>
      <c r="H1255" s="167" t="s">
        <v>279</v>
      </c>
      <c r="I1255" s="173">
        <v>150735.53351548137</v>
      </c>
      <c r="J1255" s="168">
        <f>IFERROR(MIN('MP Calculations'!$E$30/I1255,1),"-")</f>
        <v>0.24630200300931615</v>
      </c>
      <c r="K1255" s="12"/>
      <c r="L1255" s="159">
        <v>0.29954799999999998</v>
      </c>
      <c r="M1255" s="159" t="s">
        <v>280</v>
      </c>
      <c r="N1255" s="159">
        <v>350</v>
      </c>
      <c r="O1255" s="185">
        <f t="shared" si="61"/>
        <v>104.84179999999999</v>
      </c>
      <c r="P1255" s="215">
        <f t="shared" si="62"/>
        <v>25.82274533910212</v>
      </c>
      <c r="Q1255" s="215" cm="1">
        <f t="array" ref="Q1255">IF(P1255="-",0,P1255/(1+'General inputs'!$H$32)^IFERROR(INDEX('MP Calculations'!$C$40:$C$130,MATCH(F1255,'MP Calculations'!$D$40:$D$130,0),0),-1))</f>
        <v>42.307273677027595</v>
      </c>
    </row>
    <row r="1256" spans="3:17">
      <c r="C1256" s="159"/>
      <c r="D1256" s="165" t="s">
        <v>278</v>
      </c>
      <c r="E1256" s="161">
        <v>40570</v>
      </c>
      <c r="F1256" s="172" t="str">
        <f t="shared" si="60"/>
        <v>2010-11</v>
      </c>
      <c r="G1256" s="68"/>
      <c r="H1256" s="167" t="s">
        <v>279</v>
      </c>
      <c r="I1256" s="173">
        <v>150735.53351548137</v>
      </c>
      <c r="J1256" s="168">
        <f>IFERROR(MIN('MP Calculations'!$E$30/I1256,1),"-")</f>
        <v>0.24630200300931615</v>
      </c>
      <c r="K1256" s="12"/>
      <c r="L1256" s="159">
        <v>0.29873899999999998</v>
      </c>
      <c r="M1256" s="159" t="s">
        <v>280</v>
      </c>
      <c r="N1256" s="159">
        <v>350</v>
      </c>
      <c r="O1256" s="185">
        <f t="shared" si="61"/>
        <v>104.55864999999999</v>
      </c>
      <c r="P1256" s="215">
        <f t="shared" si="62"/>
        <v>25.75300492695003</v>
      </c>
      <c r="Q1256" s="215" cm="1">
        <f t="array" ref="Q1256">IF(P1256="-",0,P1256/(1+'General inputs'!$H$32)^IFERROR(INDEX('MP Calculations'!$C$40:$C$130,MATCH(F1256,'MP Calculations'!$D$40:$D$130,0),0),-1))</f>
        <v>42.193012909455398</v>
      </c>
    </row>
    <row r="1257" spans="3:17">
      <c r="C1257" s="159"/>
      <c r="D1257" s="165" t="s">
        <v>511</v>
      </c>
      <c r="E1257" s="161">
        <v>40575</v>
      </c>
      <c r="F1257" s="172" t="str">
        <f t="shared" si="60"/>
        <v>2010-11</v>
      </c>
      <c r="G1257" s="68"/>
      <c r="H1257" s="167" t="s">
        <v>279</v>
      </c>
      <c r="I1257" s="173">
        <v>150735.53351548137</v>
      </c>
      <c r="J1257" s="168">
        <f>IFERROR(MIN('MP Calculations'!$E$30/I1257,1),"-")</f>
        <v>0.24630200300931615</v>
      </c>
      <c r="K1257" s="12"/>
      <c r="L1257" s="159">
        <v>1</v>
      </c>
      <c r="M1257" s="159" t="s">
        <v>284</v>
      </c>
      <c r="N1257" s="159">
        <v>180161.85</v>
      </c>
      <c r="O1257" s="185">
        <f t="shared" si="61"/>
        <v>180161.85</v>
      </c>
      <c r="P1257" s="215">
        <f t="shared" si="62"/>
        <v>44374.224520863965</v>
      </c>
      <c r="Q1257" s="215" cm="1">
        <f t="array" ref="Q1257">IF(P1257="-",0,P1257/(1+'General inputs'!$H$32)^IFERROR(INDEX('MP Calculations'!$C$40:$C$130,MATCH(F1257,'MP Calculations'!$D$40:$D$130,0),0),-1))</f>
        <v>72701.505450207784</v>
      </c>
    </row>
    <row r="1258" spans="3:17">
      <c r="C1258" s="159"/>
      <c r="D1258" s="165" t="s">
        <v>510</v>
      </c>
      <c r="E1258" s="161">
        <v>40575</v>
      </c>
      <c r="F1258" s="172" t="str">
        <f t="shared" si="60"/>
        <v>2010-11</v>
      </c>
      <c r="G1258" s="68"/>
      <c r="H1258" s="167" t="s">
        <v>279</v>
      </c>
      <c r="I1258" s="173">
        <v>150735.53351548137</v>
      </c>
      <c r="J1258" s="168">
        <f>IFERROR(MIN('MP Calculations'!$E$30/I1258,1),"-")</f>
        <v>0.24630200300931615</v>
      </c>
      <c r="K1258" s="12"/>
      <c r="L1258" s="159">
        <v>1</v>
      </c>
      <c r="M1258" s="159" t="s">
        <v>284</v>
      </c>
      <c r="N1258" s="159">
        <v>4105.49</v>
      </c>
      <c r="O1258" s="185">
        <f t="shared" si="61"/>
        <v>4105.49</v>
      </c>
      <c r="P1258" s="215">
        <f t="shared" si="62"/>
        <v>1011.1904103347173</v>
      </c>
      <c r="Q1258" s="215" cm="1">
        <f t="array" ref="Q1258">IF(P1258="-",0,P1258/(1+'General inputs'!$H$32)^IFERROR(INDEX('MP Calculations'!$C$40:$C$130,MATCH(F1258,'MP Calculations'!$D$40:$D$130,0),0),-1))</f>
        <v>1656.7064759313557</v>
      </c>
    </row>
    <row r="1259" spans="3:17">
      <c r="C1259" s="159"/>
      <c r="D1259" s="165" t="s">
        <v>292</v>
      </c>
      <c r="E1259" s="161">
        <v>40578</v>
      </c>
      <c r="F1259" s="172" t="str">
        <f t="shared" si="60"/>
        <v>2010-11</v>
      </c>
      <c r="G1259" s="68"/>
      <c r="H1259" s="167" t="s">
        <v>279</v>
      </c>
      <c r="I1259" s="173">
        <v>150735.53351548137</v>
      </c>
      <c r="J1259" s="168">
        <f>IFERROR(MIN('MP Calculations'!$E$30/I1259,1),"-")</f>
        <v>0.24630200300931615</v>
      </c>
      <c r="K1259" s="12"/>
      <c r="L1259" s="159">
        <v>0.88472899999999999</v>
      </c>
      <c r="M1259" s="159" t="s">
        <v>280</v>
      </c>
      <c r="N1259" s="159">
        <v>1787</v>
      </c>
      <c r="O1259" s="185">
        <f t="shared" si="61"/>
        <v>1581.0107229999999</v>
      </c>
      <c r="P1259" s="215">
        <f t="shared" si="62"/>
        <v>389.40610785410706</v>
      </c>
      <c r="Q1259" s="215" cm="1">
        <f t="array" ref="Q1259">IF(P1259="-",0,P1259/(1+'General inputs'!$H$32)^IFERROR(INDEX('MP Calculations'!$C$40:$C$130,MATCH(F1259,'MP Calculations'!$D$40:$D$130,0),0),-1))</f>
        <v>637.99222585148539</v>
      </c>
    </row>
    <row r="1260" spans="3:17">
      <c r="C1260" s="159"/>
      <c r="D1260" s="165" t="s">
        <v>292</v>
      </c>
      <c r="E1260" s="161">
        <v>40578</v>
      </c>
      <c r="F1260" s="172" t="str">
        <f t="shared" si="60"/>
        <v>2010-11</v>
      </c>
      <c r="G1260" s="68"/>
      <c r="H1260" s="167" t="s">
        <v>279</v>
      </c>
      <c r="I1260" s="173">
        <v>150735.53351548137</v>
      </c>
      <c r="J1260" s="168">
        <f>IFERROR(MIN('MP Calculations'!$E$30/I1260,1),"-")</f>
        <v>0.24630200300931615</v>
      </c>
      <c r="K1260" s="12"/>
      <c r="L1260" s="159">
        <v>0.59237200000000001</v>
      </c>
      <c r="M1260" s="159" t="s">
        <v>280</v>
      </c>
      <c r="N1260" s="159">
        <v>1787</v>
      </c>
      <c r="O1260" s="185">
        <f t="shared" si="61"/>
        <v>1058.5687640000001</v>
      </c>
      <c r="P1260" s="215">
        <f t="shared" si="62"/>
        <v>260.72760689629609</v>
      </c>
      <c r="Q1260" s="215" cm="1">
        <f t="array" ref="Q1260">IF(P1260="-",0,P1260/(1+'General inputs'!$H$32)^IFERROR(INDEX('MP Calculations'!$C$40:$C$130,MATCH(F1260,'MP Calculations'!$D$40:$D$130,0),0),-1))</f>
        <v>427.16891930986344</v>
      </c>
    </row>
    <row r="1261" spans="3:17">
      <c r="C1261" s="159"/>
      <c r="D1261" s="165" t="s">
        <v>278</v>
      </c>
      <c r="E1261" s="161">
        <v>40582</v>
      </c>
      <c r="F1261" s="172" t="str">
        <f t="shared" si="60"/>
        <v>2010-11</v>
      </c>
      <c r="G1261" s="68"/>
      <c r="H1261" s="167" t="s">
        <v>279</v>
      </c>
      <c r="I1261" s="173">
        <v>150735.53351548137</v>
      </c>
      <c r="J1261" s="168">
        <f>IFERROR(MIN('MP Calculations'!$E$30/I1261,1),"-")</f>
        <v>0.24630200300931615</v>
      </c>
      <c r="K1261" s="12"/>
      <c r="L1261" s="159">
        <v>38.887141999999997</v>
      </c>
      <c r="M1261" s="159" t="s">
        <v>280</v>
      </c>
      <c r="N1261" s="159">
        <v>350</v>
      </c>
      <c r="O1261" s="185">
        <f t="shared" si="61"/>
        <v>13610.499699999998</v>
      </c>
      <c r="P1261" s="215">
        <f t="shared" si="62"/>
        <v>3352.2933380676964</v>
      </c>
      <c r="Q1261" s="215" cm="1">
        <f t="array" ref="Q1261">IF(P1261="-",0,P1261/(1+'General inputs'!$H$32)^IFERROR(INDEX('MP Calculations'!$C$40:$C$130,MATCH(F1261,'MP Calculations'!$D$40:$D$130,0),0),-1))</f>
        <v>5492.3049364757371</v>
      </c>
    </row>
    <row r="1262" spans="3:17">
      <c r="C1262" s="159"/>
      <c r="D1262" s="165" t="s">
        <v>278</v>
      </c>
      <c r="E1262" s="161">
        <v>40582</v>
      </c>
      <c r="F1262" s="172" t="str">
        <f t="shared" si="60"/>
        <v>2010-11</v>
      </c>
      <c r="G1262" s="68"/>
      <c r="H1262" s="167" t="s">
        <v>279</v>
      </c>
      <c r="I1262" s="173">
        <v>150735.53351548137</v>
      </c>
      <c r="J1262" s="168">
        <f>IFERROR(MIN('MP Calculations'!$E$30/I1262,1),"-")</f>
        <v>0.24630200300931615</v>
      </c>
      <c r="K1262" s="12"/>
      <c r="L1262" s="159">
        <v>5.0393100000000004</v>
      </c>
      <c r="M1262" s="159" t="s">
        <v>280</v>
      </c>
      <c r="N1262" s="159">
        <v>350</v>
      </c>
      <c r="O1262" s="185">
        <f t="shared" si="61"/>
        <v>1763.7585000000001</v>
      </c>
      <c r="P1262" s="215">
        <f t="shared" si="62"/>
        <v>434.41725137470695</v>
      </c>
      <c r="Q1262" s="215" cm="1">
        <f t="array" ref="Q1262">IF(P1262="-",0,P1262/(1+'General inputs'!$H$32)^IFERROR(INDEX('MP Calculations'!$C$40:$C$130,MATCH(F1262,'MP Calculations'!$D$40:$D$130,0),0),-1))</f>
        <v>711.73724182228545</v>
      </c>
    </row>
    <row r="1263" spans="3:17">
      <c r="C1263" s="159"/>
      <c r="D1263" s="165" t="s">
        <v>278</v>
      </c>
      <c r="E1263" s="161">
        <v>40582</v>
      </c>
      <c r="F1263" s="172" t="str">
        <f t="shared" si="60"/>
        <v>2010-11</v>
      </c>
      <c r="G1263" s="68"/>
      <c r="H1263" s="167" t="s">
        <v>279</v>
      </c>
      <c r="I1263" s="173">
        <v>150735.53351548137</v>
      </c>
      <c r="J1263" s="168">
        <f>IFERROR(MIN('MP Calculations'!$E$30/I1263,1),"-")</f>
        <v>0.24630200300931615</v>
      </c>
      <c r="K1263" s="12"/>
      <c r="L1263" s="159">
        <v>52.284362999999999</v>
      </c>
      <c r="M1263" s="159" t="s">
        <v>280</v>
      </c>
      <c r="N1263" s="159">
        <v>350</v>
      </c>
      <c r="O1263" s="185">
        <f t="shared" si="61"/>
        <v>18299.527050000001</v>
      </c>
      <c r="P1263" s="215">
        <f t="shared" si="62"/>
        <v>4507.2101665381624</v>
      </c>
      <c r="Q1263" s="215" cm="1">
        <f t="array" ref="Q1263">IF(P1263="-",0,P1263/(1+'General inputs'!$H$32)^IFERROR(INDEX('MP Calculations'!$C$40:$C$130,MATCH(F1263,'MP Calculations'!$D$40:$D$130,0),0),-1))</f>
        <v>7384.4888113759926</v>
      </c>
    </row>
    <row r="1264" spans="3:17">
      <c r="C1264" s="159"/>
      <c r="D1264" s="165" t="s">
        <v>278</v>
      </c>
      <c r="E1264" s="161">
        <v>40582</v>
      </c>
      <c r="F1264" s="172" t="str">
        <f t="shared" si="60"/>
        <v>2010-11</v>
      </c>
      <c r="G1264" s="68"/>
      <c r="H1264" s="167" t="s">
        <v>279</v>
      </c>
      <c r="I1264" s="173">
        <v>150735.53351548137</v>
      </c>
      <c r="J1264" s="168">
        <f>IFERROR(MIN('MP Calculations'!$E$30/I1264,1),"-")</f>
        <v>0.24630200300931615</v>
      </c>
      <c r="K1264" s="12"/>
      <c r="L1264" s="159">
        <v>1.0066329999999999</v>
      </c>
      <c r="M1264" s="159" t="s">
        <v>280</v>
      </c>
      <c r="N1264" s="159">
        <v>350</v>
      </c>
      <c r="O1264" s="185">
        <f t="shared" si="61"/>
        <v>352.32154999999995</v>
      </c>
      <c r="P1264" s="215">
        <f t="shared" si="62"/>
        <v>86.777503468346922</v>
      </c>
      <c r="Q1264" s="215" cm="1">
        <f t="array" ref="Q1264">IF(P1264="-",0,P1264/(1+'General inputs'!$H$32)^IFERROR(INDEX('MP Calculations'!$C$40:$C$130,MATCH(F1264,'MP Calculations'!$D$40:$D$130,0),0),-1))</f>
        <v>142.17386803893638</v>
      </c>
    </row>
    <row r="1265" spans="3:17">
      <c r="C1265" s="159"/>
      <c r="D1265" s="165" t="s">
        <v>278</v>
      </c>
      <c r="E1265" s="161">
        <v>40582</v>
      </c>
      <c r="F1265" s="172" t="str">
        <f t="shared" si="60"/>
        <v>2010-11</v>
      </c>
      <c r="G1265" s="68"/>
      <c r="H1265" s="167" t="s">
        <v>279</v>
      </c>
      <c r="I1265" s="173">
        <v>150735.53351548137</v>
      </c>
      <c r="J1265" s="168">
        <f>IFERROR(MIN('MP Calculations'!$E$30/I1265,1),"-")</f>
        <v>0.24630200300931615</v>
      </c>
      <c r="K1265" s="12"/>
      <c r="L1265" s="159">
        <v>6.8883010000000002</v>
      </c>
      <c r="M1265" s="159" t="s">
        <v>280</v>
      </c>
      <c r="N1265" s="159">
        <v>350</v>
      </c>
      <c r="O1265" s="185">
        <f t="shared" si="61"/>
        <v>2410.90535</v>
      </c>
      <c r="P1265" s="215">
        <f t="shared" si="62"/>
        <v>593.81081677087639</v>
      </c>
      <c r="Q1265" s="215" cm="1">
        <f t="array" ref="Q1265">IF(P1265="-",0,P1265/(1+'General inputs'!$H$32)^IFERROR(INDEX('MP Calculations'!$C$40:$C$130,MATCH(F1265,'MP Calculations'!$D$40:$D$130,0),0),-1))</f>
        <v>972.88326270495168</v>
      </c>
    </row>
    <row r="1266" spans="3:17">
      <c r="C1266" s="159"/>
      <c r="D1266" s="165" t="s">
        <v>278</v>
      </c>
      <c r="E1266" s="161">
        <v>40582</v>
      </c>
      <c r="F1266" s="172" t="str">
        <f t="shared" si="60"/>
        <v>2010-11</v>
      </c>
      <c r="G1266" s="68"/>
      <c r="H1266" s="167" t="s">
        <v>279</v>
      </c>
      <c r="I1266" s="173">
        <v>150735.53351548137</v>
      </c>
      <c r="J1266" s="168">
        <f>IFERROR(MIN('MP Calculations'!$E$30/I1266,1),"-")</f>
        <v>0.24630200300931615</v>
      </c>
      <c r="K1266" s="12"/>
      <c r="L1266" s="159">
        <v>9.1139430000000008</v>
      </c>
      <c r="M1266" s="159" t="s">
        <v>280</v>
      </c>
      <c r="N1266" s="159">
        <v>350</v>
      </c>
      <c r="O1266" s="185">
        <f t="shared" si="61"/>
        <v>3189.8800500000002</v>
      </c>
      <c r="P1266" s="215">
        <f t="shared" si="62"/>
        <v>785.67384567445765</v>
      </c>
      <c r="Q1266" s="215" cm="1">
        <f t="array" ref="Q1266">IF(P1266="-",0,P1266/(1+'General inputs'!$H$32)^IFERROR(INDEX('MP Calculations'!$C$40:$C$130,MATCH(F1266,'MP Calculations'!$D$40:$D$130,0),0),-1))</f>
        <v>1287.2263569706024</v>
      </c>
    </row>
    <row r="1267" spans="3:17">
      <c r="C1267" s="159"/>
      <c r="D1267" s="165" t="s">
        <v>278</v>
      </c>
      <c r="E1267" s="161">
        <v>40582</v>
      </c>
      <c r="F1267" s="172" t="str">
        <f t="shared" si="60"/>
        <v>2010-11</v>
      </c>
      <c r="G1267" s="68"/>
      <c r="H1267" s="167" t="s">
        <v>279</v>
      </c>
      <c r="I1267" s="173">
        <v>150735.53351548137</v>
      </c>
      <c r="J1267" s="168">
        <f>IFERROR(MIN('MP Calculations'!$E$30/I1267,1),"-")</f>
        <v>0.24630200300931615</v>
      </c>
      <c r="K1267" s="12"/>
      <c r="L1267" s="159">
        <v>63.817048</v>
      </c>
      <c r="M1267" s="159" t="s">
        <v>280</v>
      </c>
      <c r="N1267" s="159">
        <v>350</v>
      </c>
      <c r="O1267" s="185">
        <f t="shared" si="61"/>
        <v>22335.966799999998</v>
      </c>
      <c r="P1267" s="215">
        <f t="shared" si="62"/>
        <v>5501.3933619895852</v>
      </c>
      <c r="Q1267" s="215" cm="1">
        <f t="array" ref="Q1267">IF(P1267="-",0,P1267/(1+'General inputs'!$H$32)^IFERROR(INDEX('MP Calculations'!$C$40:$C$130,MATCH(F1267,'MP Calculations'!$D$40:$D$130,0),0),-1))</f>
        <v>9013.3311355642709</v>
      </c>
    </row>
    <row r="1268" spans="3:17">
      <c r="C1268" s="159"/>
      <c r="D1268" s="165" t="s">
        <v>289</v>
      </c>
      <c r="E1268" s="161">
        <v>40593</v>
      </c>
      <c r="F1268" s="172" t="str">
        <f t="shared" si="60"/>
        <v>2010-11</v>
      </c>
      <c r="G1268" s="68"/>
      <c r="H1268" s="167" t="s">
        <v>279</v>
      </c>
      <c r="I1268" s="173">
        <v>150735.53351548137</v>
      </c>
      <c r="J1268" s="168">
        <f>IFERROR(MIN('MP Calculations'!$E$30/I1268,1),"-")</f>
        <v>0.24630200300931615</v>
      </c>
      <c r="K1268" s="12"/>
      <c r="L1268" s="159">
        <v>86.857606000000004</v>
      </c>
      <c r="M1268" s="159" t="s">
        <v>280</v>
      </c>
      <c r="N1268" s="159">
        <v>726</v>
      </c>
      <c r="O1268" s="185">
        <f t="shared" si="61"/>
        <v>63058.621956000003</v>
      </c>
      <c r="P1268" s="215">
        <f t="shared" si="62"/>
        <v>15531.464894770043</v>
      </c>
      <c r="Q1268" s="215" cm="1">
        <f t="array" ref="Q1268">IF(P1268="-",0,P1268/(1+'General inputs'!$H$32)^IFERROR(INDEX('MP Calculations'!$C$40:$C$130,MATCH(F1268,'MP Calculations'!$D$40:$D$130,0),0),-1))</f>
        <v>25446.32366850544</v>
      </c>
    </row>
    <row r="1269" spans="3:17">
      <c r="C1269" s="159"/>
      <c r="D1269" s="165" t="s">
        <v>289</v>
      </c>
      <c r="E1269" s="161">
        <v>40593</v>
      </c>
      <c r="F1269" s="172" t="str">
        <f t="shared" si="60"/>
        <v>2010-11</v>
      </c>
      <c r="G1269" s="68"/>
      <c r="H1269" s="167" t="s">
        <v>279</v>
      </c>
      <c r="I1269" s="173">
        <v>150735.53351548137</v>
      </c>
      <c r="J1269" s="168">
        <f>IFERROR(MIN('MP Calculations'!$E$30/I1269,1),"-")</f>
        <v>0.24630200300931615</v>
      </c>
      <c r="K1269" s="12"/>
      <c r="L1269" s="159">
        <v>16.611722</v>
      </c>
      <c r="M1269" s="159" t="s">
        <v>280</v>
      </c>
      <c r="N1269" s="159">
        <v>726</v>
      </c>
      <c r="O1269" s="185">
        <f t="shared" si="61"/>
        <v>12060.110172000001</v>
      </c>
      <c r="P1269" s="215">
        <f t="shared" si="62"/>
        <v>2970.4292918766287</v>
      </c>
      <c r="Q1269" s="215" cm="1">
        <f t="array" ref="Q1269">IF(P1269="-",0,P1269/(1+'General inputs'!$H$32)^IFERROR(INDEX('MP Calculations'!$C$40:$C$130,MATCH(F1269,'MP Calculations'!$D$40:$D$130,0),0),-1))</f>
        <v>4866.6694164150977</v>
      </c>
    </row>
    <row r="1270" spans="3:17">
      <c r="C1270" s="159"/>
      <c r="D1270" s="165" t="s">
        <v>282</v>
      </c>
      <c r="E1270" s="161">
        <v>40593</v>
      </c>
      <c r="F1270" s="172" t="str">
        <f t="shared" si="60"/>
        <v>2010-11</v>
      </c>
      <c r="G1270" s="68"/>
      <c r="H1270" s="167" t="s">
        <v>279</v>
      </c>
      <c r="I1270" s="173">
        <v>150735.53351548137</v>
      </c>
      <c r="J1270" s="168">
        <f>IFERROR(MIN('MP Calculations'!$E$30/I1270,1),"-")</f>
        <v>0.24630200300931615</v>
      </c>
      <c r="K1270" s="12"/>
      <c r="L1270" s="159">
        <v>0.80572100000000002</v>
      </c>
      <c r="M1270" s="159" t="s">
        <v>280</v>
      </c>
      <c r="N1270" s="159">
        <v>511</v>
      </c>
      <c r="O1270" s="185">
        <f t="shared" si="61"/>
        <v>411.72343100000001</v>
      </c>
      <c r="P1270" s="215">
        <f t="shared" si="62"/>
        <v>101.40830574116796</v>
      </c>
      <c r="Q1270" s="215" cm="1">
        <f t="array" ref="Q1270">IF(P1270="-",0,P1270/(1+'General inputs'!$H$32)^IFERROR(INDEX('MP Calculations'!$C$40:$C$130,MATCH(F1270,'MP Calculations'!$D$40:$D$130,0),0),-1))</f>
        <v>166.14457091123757</v>
      </c>
    </row>
    <row r="1271" spans="3:17">
      <c r="C1271" s="159"/>
      <c r="D1271" s="165" t="s">
        <v>289</v>
      </c>
      <c r="E1271" s="161">
        <v>40593</v>
      </c>
      <c r="F1271" s="172" t="str">
        <f t="shared" si="60"/>
        <v>2010-11</v>
      </c>
      <c r="G1271" s="68"/>
      <c r="H1271" s="167" t="s">
        <v>279</v>
      </c>
      <c r="I1271" s="173">
        <v>150735.53351548137</v>
      </c>
      <c r="J1271" s="168">
        <f>IFERROR(MIN('MP Calculations'!$E$30/I1271,1),"-")</f>
        <v>0.24630200300931615</v>
      </c>
      <c r="K1271" s="12"/>
      <c r="L1271" s="159">
        <v>47.181534999999997</v>
      </c>
      <c r="M1271" s="159" t="s">
        <v>280</v>
      </c>
      <c r="N1271" s="159">
        <v>726</v>
      </c>
      <c r="O1271" s="185">
        <f t="shared" si="61"/>
        <v>34253.794409999995</v>
      </c>
      <c r="P1271" s="215">
        <f t="shared" si="62"/>
        <v>8436.7781738523154</v>
      </c>
      <c r="Q1271" s="215" cm="1">
        <f t="array" ref="Q1271">IF(P1271="-",0,P1271/(1+'General inputs'!$H$32)^IFERROR(INDEX('MP Calculations'!$C$40:$C$130,MATCH(F1271,'MP Calculations'!$D$40:$D$130,0),0),-1))</f>
        <v>13822.58464258061</v>
      </c>
    </row>
    <row r="1272" spans="3:17">
      <c r="C1272" s="159"/>
      <c r="D1272" s="165" t="s">
        <v>289</v>
      </c>
      <c r="E1272" s="161">
        <v>40593</v>
      </c>
      <c r="F1272" s="172" t="str">
        <f t="shared" si="60"/>
        <v>2010-11</v>
      </c>
      <c r="G1272" s="68"/>
      <c r="H1272" s="167" t="s">
        <v>279</v>
      </c>
      <c r="I1272" s="173">
        <v>150735.53351548137</v>
      </c>
      <c r="J1272" s="168">
        <f>IFERROR(MIN('MP Calculations'!$E$30/I1272,1),"-")</f>
        <v>0.24630200300931615</v>
      </c>
      <c r="K1272" s="12"/>
      <c r="L1272" s="159">
        <v>1.305944</v>
      </c>
      <c r="M1272" s="159" t="s">
        <v>280</v>
      </c>
      <c r="N1272" s="159">
        <v>726</v>
      </c>
      <c r="O1272" s="185">
        <f t="shared" si="61"/>
        <v>948.11534400000005</v>
      </c>
      <c r="P1272" s="215">
        <f t="shared" si="62"/>
        <v>233.52270831106682</v>
      </c>
      <c r="Q1272" s="215" cm="1">
        <f t="array" ref="Q1272">IF(P1272="-",0,P1272/(1+'General inputs'!$H$32)^IFERROR(INDEX('MP Calculations'!$C$40:$C$130,MATCH(F1272,'MP Calculations'!$D$40:$D$130,0),0),-1))</f>
        <v>382.59716387926539</v>
      </c>
    </row>
    <row r="1273" spans="3:17">
      <c r="C1273" s="159"/>
      <c r="D1273" s="165" t="s">
        <v>289</v>
      </c>
      <c r="E1273" s="161">
        <v>40593</v>
      </c>
      <c r="F1273" s="172" t="str">
        <f t="shared" si="60"/>
        <v>2010-11</v>
      </c>
      <c r="G1273" s="68"/>
      <c r="H1273" s="167" t="s">
        <v>279</v>
      </c>
      <c r="I1273" s="173">
        <v>150735.53351548137</v>
      </c>
      <c r="J1273" s="168">
        <f>IFERROR(MIN('MP Calculations'!$E$30/I1273,1),"-")</f>
        <v>0.24630200300931615</v>
      </c>
      <c r="K1273" s="12"/>
      <c r="L1273" s="159">
        <v>9.6497279999999996</v>
      </c>
      <c r="M1273" s="159" t="s">
        <v>280</v>
      </c>
      <c r="N1273" s="159">
        <v>726</v>
      </c>
      <c r="O1273" s="185">
        <f t="shared" si="61"/>
        <v>7005.7025279999998</v>
      </c>
      <c r="P1273" s="215">
        <f t="shared" si="62"/>
        <v>1725.5185651338297</v>
      </c>
      <c r="Q1273" s="215" cm="1">
        <f t="array" ref="Q1273">IF(P1273="-",0,P1273/(1+'General inputs'!$H$32)^IFERROR(INDEX('MP Calculations'!$C$40:$C$130,MATCH(F1273,'MP Calculations'!$D$40:$D$130,0),0),-1))</f>
        <v>2827.0420209490881</v>
      </c>
    </row>
    <row r="1274" spans="3:17">
      <c r="C1274" s="159"/>
      <c r="D1274" s="165" t="s">
        <v>282</v>
      </c>
      <c r="E1274" s="161">
        <v>40593</v>
      </c>
      <c r="F1274" s="172" t="str">
        <f t="shared" si="60"/>
        <v>2010-11</v>
      </c>
      <c r="G1274" s="68"/>
      <c r="H1274" s="167" t="s">
        <v>279</v>
      </c>
      <c r="I1274" s="173">
        <v>150735.53351548137</v>
      </c>
      <c r="J1274" s="168">
        <f>IFERROR(MIN('MP Calculations'!$E$30/I1274,1),"-")</f>
        <v>0.24630200300931615</v>
      </c>
      <c r="K1274" s="12"/>
      <c r="L1274" s="159">
        <v>0.39983600000000002</v>
      </c>
      <c r="M1274" s="159" t="s">
        <v>280</v>
      </c>
      <c r="N1274" s="159">
        <v>511</v>
      </c>
      <c r="O1274" s="185">
        <f t="shared" si="61"/>
        <v>204.31619600000002</v>
      </c>
      <c r="P1274" s="215">
        <f t="shared" si="62"/>
        <v>50.323488322044035</v>
      </c>
      <c r="Q1274" s="215" cm="1">
        <f t="array" ref="Q1274">IF(P1274="-",0,P1274/(1+'General inputs'!$H$32)^IFERROR(INDEX('MP Calculations'!$C$40:$C$130,MATCH(F1274,'MP Calculations'!$D$40:$D$130,0),0),-1))</f>
        <v>82.44861515942317</v>
      </c>
    </row>
    <row r="1275" spans="3:17">
      <c r="C1275" s="159"/>
      <c r="D1275" s="165" t="s">
        <v>289</v>
      </c>
      <c r="E1275" s="161">
        <v>40593</v>
      </c>
      <c r="F1275" s="172" t="str">
        <f t="shared" si="60"/>
        <v>2010-11</v>
      </c>
      <c r="G1275" s="68"/>
      <c r="H1275" s="167" t="s">
        <v>279</v>
      </c>
      <c r="I1275" s="173">
        <v>150735.53351548137</v>
      </c>
      <c r="J1275" s="168">
        <f>IFERROR(MIN('MP Calculations'!$E$30/I1275,1),"-")</f>
        <v>0.24630200300931615</v>
      </c>
      <c r="K1275" s="12"/>
      <c r="L1275" s="159">
        <v>0.60202999999999995</v>
      </c>
      <c r="M1275" s="159" t="s">
        <v>280</v>
      </c>
      <c r="N1275" s="159">
        <v>726</v>
      </c>
      <c r="O1275" s="185">
        <f t="shared" si="61"/>
        <v>437.07377999999994</v>
      </c>
      <c r="P1275" s="215">
        <f t="shared" si="62"/>
        <v>107.65214747685317</v>
      </c>
      <c r="Q1275" s="215" cm="1">
        <f t="array" ref="Q1275">IF(P1275="-",0,P1275/(1+'General inputs'!$H$32)^IFERROR(INDEX('MP Calculations'!$C$40:$C$130,MATCH(F1275,'MP Calculations'!$D$40:$D$130,0),0),-1))</f>
        <v>176.37430898280027</v>
      </c>
    </row>
    <row r="1276" spans="3:17">
      <c r="C1276" s="159"/>
      <c r="D1276" s="165" t="s">
        <v>289</v>
      </c>
      <c r="E1276" s="161">
        <v>40593</v>
      </c>
      <c r="F1276" s="172" t="str">
        <f t="shared" si="60"/>
        <v>2010-11</v>
      </c>
      <c r="G1276" s="68"/>
      <c r="H1276" s="167" t="s">
        <v>279</v>
      </c>
      <c r="I1276" s="173">
        <v>150735.53351548137</v>
      </c>
      <c r="J1276" s="168">
        <f>IFERROR(MIN('MP Calculations'!$E$30/I1276,1),"-")</f>
        <v>0.24630200300931615</v>
      </c>
      <c r="K1276" s="12"/>
      <c r="L1276" s="159">
        <v>7.19977</v>
      </c>
      <c r="M1276" s="159" t="s">
        <v>280</v>
      </c>
      <c r="N1276" s="159">
        <v>726</v>
      </c>
      <c r="O1276" s="185">
        <f t="shared" si="61"/>
        <v>5227.0330199999999</v>
      </c>
      <c r="P1276" s="215">
        <f t="shared" si="62"/>
        <v>1287.4287026218349</v>
      </c>
      <c r="Q1276" s="215" cm="1">
        <f t="array" ref="Q1276">IF(P1276="-",0,P1276/(1+'General inputs'!$H$32)^IFERROR(INDEX('MP Calculations'!$C$40:$C$130,MATCH(F1276,'MP Calculations'!$D$40:$D$130,0),0),-1))</f>
        <v>2109.2876743436309</v>
      </c>
    </row>
    <row r="1277" spans="3:17">
      <c r="C1277" s="159"/>
      <c r="D1277" s="165" t="s">
        <v>289</v>
      </c>
      <c r="E1277" s="161">
        <v>40593</v>
      </c>
      <c r="F1277" s="172" t="str">
        <f t="shared" si="60"/>
        <v>2010-11</v>
      </c>
      <c r="G1277" s="68"/>
      <c r="H1277" s="167" t="s">
        <v>279</v>
      </c>
      <c r="I1277" s="173">
        <v>150735.53351548137</v>
      </c>
      <c r="J1277" s="168">
        <f>IFERROR(MIN('MP Calculations'!$E$30/I1277,1),"-")</f>
        <v>0.24630200300931615</v>
      </c>
      <c r="K1277" s="12"/>
      <c r="L1277" s="159">
        <v>95.927682000000004</v>
      </c>
      <c r="M1277" s="159" t="s">
        <v>280</v>
      </c>
      <c r="N1277" s="159">
        <v>726</v>
      </c>
      <c r="O1277" s="185">
        <f t="shared" si="61"/>
        <v>69643.497132000004</v>
      </c>
      <c r="P1277" s="215">
        <f t="shared" si="62"/>
        <v>17153.332840185165</v>
      </c>
      <c r="Q1277" s="215" cm="1">
        <f t="array" ref="Q1277">IF(P1277="-",0,P1277/(1+'General inputs'!$H$32)^IFERROR(INDEX('MP Calculations'!$C$40:$C$130,MATCH(F1277,'MP Calculations'!$D$40:$D$130,0),0),-1))</f>
        <v>28103.547373173777</v>
      </c>
    </row>
    <row r="1278" spans="3:17">
      <c r="C1278" s="159"/>
      <c r="D1278" s="165" t="s">
        <v>512</v>
      </c>
      <c r="E1278" s="161">
        <v>40603</v>
      </c>
      <c r="F1278" s="172" t="str">
        <f t="shared" si="60"/>
        <v>2010-11</v>
      </c>
      <c r="G1278" s="68"/>
      <c r="H1278" s="167" t="s">
        <v>279</v>
      </c>
      <c r="I1278" s="173">
        <v>150735.53351548137</v>
      </c>
      <c r="J1278" s="168">
        <f>IFERROR(MIN('MP Calculations'!$E$30/I1278,1),"-")</f>
        <v>0.24630200300931615</v>
      </c>
      <c r="K1278" s="12"/>
      <c r="L1278" s="159">
        <v>1</v>
      </c>
      <c r="M1278" s="159" t="s">
        <v>284</v>
      </c>
      <c r="N1278" s="159">
        <v>13604.36</v>
      </c>
      <c r="O1278" s="185">
        <f t="shared" si="61"/>
        <v>13604.36</v>
      </c>
      <c r="P1278" s="215">
        <f t="shared" si="62"/>
        <v>3350.7811176598202</v>
      </c>
      <c r="Q1278" s="215" cm="1">
        <f t="array" ref="Q1278">IF(P1278="-",0,P1278/(1+'General inputs'!$H$32)^IFERROR(INDEX('MP Calculations'!$C$40:$C$130,MATCH(F1278,'MP Calculations'!$D$40:$D$130,0),0),-1))</f>
        <v>5489.8273562720897</v>
      </c>
    </row>
    <row r="1279" spans="3:17">
      <c r="C1279" s="159"/>
      <c r="D1279" s="165" t="s">
        <v>278</v>
      </c>
      <c r="E1279" s="161">
        <v>40612</v>
      </c>
      <c r="F1279" s="172" t="str">
        <f t="shared" si="60"/>
        <v>2010-11</v>
      </c>
      <c r="G1279" s="68"/>
      <c r="H1279" s="167" t="s">
        <v>279</v>
      </c>
      <c r="I1279" s="173">
        <v>150735.53351548137</v>
      </c>
      <c r="J1279" s="168">
        <f>IFERROR(MIN('MP Calculations'!$E$30/I1279,1),"-")</f>
        <v>0.24630200300931615</v>
      </c>
      <c r="K1279" s="12"/>
      <c r="L1279" s="159">
        <v>1.1744699999999999</v>
      </c>
      <c r="M1279" s="159" t="s">
        <v>280</v>
      </c>
      <c r="N1279" s="159">
        <v>350</v>
      </c>
      <c r="O1279" s="185">
        <f t="shared" si="61"/>
        <v>411.06449999999995</v>
      </c>
      <c r="P1279" s="215">
        <f t="shared" si="62"/>
        <v>101.24600971602302</v>
      </c>
      <c r="Q1279" s="215" cm="1">
        <f t="array" ref="Q1279">IF(P1279="-",0,P1279/(1+'General inputs'!$H$32)^IFERROR(INDEX('MP Calculations'!$C$40:$C$130,MATCH(F1279,'MP Calculations'!$D$40:$D$130,0),0),-1))</f>
        <v>165.87866958036307</v>
      </c>
    </row>
    <row r="1280" spans="3:17">
      <c r="C1280" s="159"/>
      <c r="D1280" s="165" t="s">
        <v>278</v>
      </c>
      <c r="E1280" s="161">
        <v>40612</v>
      </c>
      <c r="F1280" s="172" t="str">
        <f t="shared" si="60"/>
        <v>2010-11</v>
      </c>
      <c r="G1280" s="68"/>
      <c r="H1280" s="167" t="s">
        <v>279</v>
      </c>
      <c r="I1280" s="173">
        <v>150735.53351548137</v>
      </c>
      <c r="J1280" s="168">
        <f>IFERROR(MIN('MP Calculations'!$E$30/I1280,1),"-")</f>
        <v>0.24630200300931615</v>
      </c>
      <c r="K1280" s="12"/>
      <c r="L1280" s="159">
        <v>8.5856100000000009</v>
      </c>
      <c r="M1280" s="159" t="s">
        <v>280</v>
      </c>
      <c r="N1280" s="159">
        <v>350</v>
      </c>
      <c r="O1280" s="185">
        <f t="shared" si="61"/>
        <v>3004.9635000000003</v>
      </c>
      <c r="P1280" s="215">
        <f t="shared" si="62"/>
        <v>740.12852901988526</v>
      </c>
      <c r="Q1280" s="215" cm="1">
        <f t="array" ref="Q1280">IF(P1280="-",0,P1280/(1+'General inputs'!$H$32)^IFERROR(INDEX('MP Calculations'!$C$40:$C$130,MATCH(F1280,'MP Calculations'!$D$40:$D$130,0),0),-1))</f>
        <v>1212.6061664715669</v>
      </c>
    </row>
    <row r="1281" spans="3:17">
      <c r="C1281" s="159"/>
      <c r="D1281" s="165" t="s">
        <v>278</v>
      </c>
      <c r="E1281" s="161">
        <v>40612</v>
      </c>
      <c r="F1281" s="172" t="str">
        <f t="shared" si="60"/>
        <v>2010-11</v>
      </c>
      <c r="G1281" s="68"/>
      <c r="H1281" s="167" t="s">
        <v>279</v>
      </c>
      <c r="I1281" s="173">
        <v>150735.53351548137</v>
      </c>
      <c r="J1281" s="168">
        <f>IFERROR(MIN('MP Calculations'!$E$30/I1281,1),"-")</f>
        <v>0.24630200300931615</v>
      </c>
      <c r="K1281" s="12"/>
      <c r="L1281" s="159">
        <v>1.8653740000000001</v>
      </c>
      <c r="M1281" s="159" t="s">
        <v>280</v>
      </c>
      <c r="N1281" s="159">
        <v>350</v>
      </c>
      <c r="O1281" s="185">
        <f t="shared" si="61"/>
        <v>652.8809</v>
      </c>
      <c r="P1281" s="215">
        <f t="shared" si="62"/>
        <v>160.80587339652504</v>
      </c>
      <c r="Q1281" s="215" cm="1">
        <f t="array" ref="Q1281">IF(P1281="-",0,P1281/(1+'General inputs'!$H$32)^IFERROR(INDEX('MP Calculations'!$C$40:$C$130,MATCH(F1281,'MP Calculations'!$D$40:$D$130,0),0),-1))</f>
        <v>263.4599073537853</v>
      </c>
    </row>
    <row r="1282" spans="3:17">
      <c r="C1282" s="159"/>
      <c r="D1282" s="165" t="s">
        <v>278</v>
      </c>
      <c r="E1282" s="161">
        <v>40612</v>
      </c>
      <c r="F1282" s="172" t="str">
        <f t="shared" si="60"/>
        <v>2010-11</v>
      </c>
      <c r="G1282" s="68"/>
      <c r="H1282" s="167" t="s">
        <v>279</v>
      </c>
      <c r="I1282" s="173">
        <v>150735.53351548137</v>
      </c>
      <c r="J1282" s="168">
        <f>IFERROR(MIN('MP Calculations'!$E$30/I1282,1),"-")</f>
        <v>0.24630200300931615</v>
      </c>
      <c r="K1282" s="12"/>
      <c r="L1282" s="159">
        <v>7.3350629999999999</v>
      </c>
      <c r="M1282" s="159" t="s">
        <v>280</v>
      </c>
      <c r="N1282" s="159">
        <v>350</v>
      </c>
      <c r="O1282" s="185">
        <f t="shared" si="61"/>
        <v>2567.27205</v>
      </c>
      <c r="P1282" s="215">
        <f t="shared" si="62"/>
        <v>632.32424818483321</v>
      </c>
      <c r="Q1282" s="215" cm="1">
        <f t="array" ref="Q1282">IF(P1282="-",0,P1282/(1+'General inputs'!$H$32)^IFERROR(INDEX('MP Calculations'!$C$40:$C$130,MATCH(F1282,'MP Calculations'!$D$40:$D$130,0),0),-1))</f>
        <v>1035.9826063910928</v>
      </c>
    </row>
    <row r="1283" spans="3:17">
      <c r="C1283" s="159"/>
      <c r="D1283" s="165" t="s">
        <v>278</v>
      </c>
      <c r="E1283" s="161">
        <v>40612</v>
      </c>
      <c r="F1283" s="172" t="str">
        <f t="shared" si="60"/>
        <v>2010-11</v>
      </c>
      <c r="G1283" s="68"/>
      <c r="H1283" s="167" t="s">
        <v>279</v>
      </c>
      <c r="I1283" s="173">
        <v>150735.53351548137</v>
      </c>
      <c r="J1283" s="168">
        <f>IFERROR(MIN('MP Calculations'!$E$30/I1283,1),"-")</f>
        <v>0.24630200300931615</v>
      </c>
      <c r="K1283" s="12"/>
      <c r="L1283" s="159">
        <v>3.1272139999999999</v>
      </c>
      <c r="M1283" s="159" t="s">
        <v>280</v>
      </c>
      <c r="N1283" s="159">
        <v>350</v>
      </c>
      <c r="O1283" s="185">
        <f t="shared" si="61"/>
        <v>1094.5248999999999</v>
      </c>
      <c r="P1283" s="215">
        <f t="shared" si="62"/>
        <v>269.58367521357144</v>
      </c>
      <c r="Q1283" s="215" cm="1">
        <f t="array" ref="Q1283">IF(P1283="-",0,P1283/(1+'General inputs'!$H$32)^IFERROR(INDEX('MP Calculations'!$C$40:$C$130,MATCH(F1283,'MP Calculations'!$D$40:$D$130,0),0),-1))</f>
        <v>441.67845735785977</v>
      </c>
    </row>
    <row r="1284" spans="3:17">
      <c r="C1284" s="159"/>
      <c r="D1284" s="165" t="s">
        <v>278</v>
      </c>
      <c r="E1284" s="161">
        <v>40629</v>
      </c>
      <c r="F1284" s="172" t="str">
        <f t="shared" si="60"/>
        <v>2010-11</v>
      </c>
      <c r="G1284" s="68"/>
      <c r="H1284" s="167" t="s">
        <v>279</v>
      </c>
      <c r="I1284" s="173">
        <v>150735.53351548137</v>
      </c>
      <c r="J1284" s="168">
        <f>IFERROR(MIN('MP Calculations'!$E$30/I1284,1),"-")</f>
        <v>0.24630200300931615</v>
      </c>
      <c r="K1284" s="12"/>
      <c r="L1284" s="159">
        <v>86.549047999999999</v>
      </c>
      <c r="M1284" s="159" t="s">
        <v>280</v>
      </c>
      <c r="N1284" s="159">
        <v>350</v>
      </c>
      <c r="O1284" s="185">
        <f t="shared" si="61"/>
        <v>30292.166799999999</v>
      </c>
      <c r="P1284" s="215">
        <f t="shared" si="62"/>
        <v>7461.0213583323066</v>
      </c>
      <c r="Q1284" s="215" cm="1">
        <f t="array" ref="Q1284">IF(P1284="-",0,P1284/(1+'General inputs'!$H$32)^IFERROR(INDEX('MP Calculations'!$C$40:$C$130,MATCH(F1284,'MP Calculations'!$D$40:$D$130,0),0),-1))</f>
        <v>12223.931591004441</v>
      </c>
    </row>
    <row r="1285" spans="3:17">
      <c r="C1285" s="159"/>
      <c r="D1285" s="165" t="s">
        <v>278</v>
      </c>
      <c r="E1285" s="161">
        <v>40629</v>
      </c>
      <c r="F1285" s="172" t="str">
        <f t="shared" si="60"/>
        <v>2010-11</v>
      </c>
      <c r="G1285" s="68"/>
      <c r="H1285" s="167" t="s">
        <v>279</v>
      </c>
      <c r="I1285" s="173">
        <v>150735.53351548137</v>
      </c>
      <c r="J1285" s="168">
        <f>IFERROR(MIN('MP Calculations'!$E$30/I1285,1),"-")</f>
        <v>0.24630200300931615</v>
      </c>
      <c r="K1285" s="12"/>
      <c r="L1285" s="159">
        <v>31.599810999999999</v>
      </c>
      <c r="M1285" s="159" t="s">
        <v>280</v>
      </c>
      <c r="N1285" s="159">
        <v>350</v>
      </c>
      <c r="O1285" s="185">
        <f t="shared" si="61"/>
        <v>11059.933849999999</v>
      </c>
      <c r="P1285" s="215">
        <f t="shared" si="62"/>
        <v>2724.0838604055375</v>
      </c>
      <c r="Q1285" s="215" cm="1">
        <f t="array" ref="Q1285">IF(P1285="-",0,P1285/(1+'General inputs'!$H$32)^IFERROR(INDEX('MP Calculations'!$C$40:$C$130,MATCH(F1285,'MP Calculations'!$D$40:$D$130,0),0),-1))</f>
        <v>4463.0638566084472</v>
      </c>
    </row>
    <row r="1286" spans="3:17">
      <c r="C1286" s="159"/>
      <c r="D1286" s="165" t="s">
        <v>278</v>
      </c>
      <c r="E1286" s="161">
        <v>40629</v>
      </c>
      <c r="F1286" s="172" t="str">
        <f t="shared" si="60"/>
        <v>2010-11</v>
      </c>
      <c r="G1286" s="68"/>
      <c r="H1286" s="167" t="s">
        <v>279</v>
      </c>
      <c r="I1286" s="173">
        <v>150735.53351548137</v>
      </c>
      <c r="J1286" s="168">
        <f>IFERROR(MIN('MP Calculations'!$E$30/I1286,1),"-")</f>
        <v>0.24630200300931615</v>
      </c>
      <c r="K1286" s="12"/>
      <c r="L1286" s="159">
        <v>6.8791729999999998</v>
      </c>
      <c r="M1286" s="159" t="s">
        <v>280</v>
      </c>
      <c r="N1286" s="159">
        <v>350</v>
      </c>
      <c r="O1286" s="185">
        <f t="shared" si="61"/>
        <v>2407.7105499999998</v>
      </c>
      <c r="P1286" s="215">
        <f t="shared" si="62"/>
        <v>593.02393113166215</v>
      </c>
      <c r="Q1286" s="215" cm="1">
        <f t="array" ref="Q1286">IF(P1286="-",0,P1286/(1+'General inputs'!$H$32)^IFERROR(INDEX('MP Calculations'!$C$40:$C$130,MATCH(F1286,'MP Calculations'!$D$40:$D$130,0),0),-1))</f>
        <v>971.59405097887122</v>
      </c>
    </row>
    <row r="1287" spans="3:17">
      <c r="C1287" s="159"/>
      <c r="D1287" s="165" t="s">
        <v>278</v>
      </c>
      <c r="E1287" s="161">
        <v>40629</v>
      </c>
      <c r="F1287" s="172" t="str">
        <f t="shared" si="60"/>
        <v>2010-11</v>
      </c>
      <c r="G1287" s="68"/>
      <c r="H1287" s="167" t="s">
        <v>279</v>
      </c>
      <c r="I1287" s="173">
        <v>150735.53351548137</v>
      </c>
      <c r="J1287" s="168">
        <f>IFERROR(MIN('MP Calculations'!$E$30/I1287,1),"-")</f>
        <v>0.24630200300931615</v>
      </c>
      <c r="K1287" s="12"/>
      <c r="L1287" s="159">
        <v>77.401506999999995</v>
      </c>
      <c r="M1287" s="159" t="s">
        <v>280</v>
      </c>
      <c r="N1287" s="159">
        <v>350</v>
      </c>
      <c r="O1287" s="185">
        <f t="shared" si="61"/>
        <v>27090.527449999998</v>
      </c>
      <c r="P1287" s="215">
        <f t="shared" si="62"/>
        <v>6672.4511735138612</v>
      </c>
      <c r="Q1287" s="215" cm="1">
        <f t="array" ref="Q1287">IF(P1287="-",0,P1287/(1+'General inputs'!$H$32)^IFERROR(INDEX('MP Calculations'!$C$40:$C$130,MATCH(F1287,'MP Calculations'!$D$40:$D$130,0),0),-1))</f>
        <v>10931.959951872044</v>
      </c>
    </row>
    <row r="1288" spans="3:17">
      <c r="C1288" s="159"/>
      <c r="D1288" s="165" t="s">
        <v>278</v>
      </c>
      <c r="E1288" s="161">
        <v>40629</v>
      </c>
      <c r="F1288" s="172" t="str">
        <f t="shared" si="60"/>
        <v>2010-11</v>
      </c>
      <c r="G1288" s="68"/>
      <c r="H1288" s="167" t="s">
        <v>279</v>
      </c>
      <c r="I1288" s="173">
        <v>150735.53351548137</v>
      </c>
      <c r="J1288" s="168">
        <f>IFERROR(MIN('MP Calculations'!$E$30/I1288,1),"-")</f>
        <v>0.24630200300931615</v>
      </c>
      <c r="K1288" s="12"/>
      <c r="L1288" s="159">
        <v>3.3383060000000002</v>
      </c>
      <c r="M1288" s="159" t="s">
        <v>280</v>
      </c>
      <c r="N1288" s="159">
        <v>350</v>
      </c>
      <c r="O1288" s="185">
        <f t="shared" si="61"/>
        <v>1168.4071000000001</v>
      </c>
      <c r="P1288" s="215">
        <f t="shared" si="62"/>
        <v>287.78100906030636</v>
      </c>
      <c r="Q1288" s="215" cm="1">
        <f t="array" ref="Q1288">IF(P1288="-",0,P1288/(1+'General inputs'!$H$32)^IFERROR(INDEX('MP Calculations'!$C$40:$C$130,MATCH(F1288,'MP Calculations'!$D$40:$D$130,0),0),-1))</f>
        <v>471.49246718276635</v>
      </c>
    </row>
    <row r="1289" spans="3:17">
      <c r="C1289" s="159"/>
      <c r="D1289" s="165" t="s">
        <v>514</v>
      </c>
      <c r="E1289" s="161">
        <v>40634</v>
      </c>
      <c r="F1289" s="172" t="str">
        <f t="shared" si="60"/>
        <v>2010-11</v>
      </c>
      <c r="G1289" s="68"/>
      <c r="H1289" s="167" t="s">
        <v>279</v>
      </c>
      <c r="I1289" s="173">
        <v>150735.53351548137</v>
      </c>
      <c r="J1289" s="168">
        <f>IFERROR(MIN('MP Calculations'!$E$30/I1289,1),"-")</f>
        <v>0.24630200300931615</v>
      </c>
      <c r="K1289" s="12"/>
      <c r="L1289" s="159">
        <v>1</v>
      </c>
      <c r="M1289" s="159" t="s">
        <v>284</v>
      </c>
      <c r="N1289" s="159">
        <v>990.54</v>
      </c>
      <c r="O1289" s="185">
        <f t="shared" si="61"/>
        <v>990.54</v>
      </c>
      <c r="P1289" s="215">
        <f t="shared" si="62"/>
        <v>243.97198606084802</v>
      </c>
      <c r="Q1289" s="215" cm="1">
        <f t="array" ref="Q1289">IF(P1289="-",0,P1289/(1+'General inputs'!$H$32)^IFERROR(INDEX('MP Calculations'!$C$40:$C$130,MATCH(F1289,'MP Calculations'!$D$40:$D$130,0),0),-1))</f>
        <v>399.71697231488696</v>
      </c>
    </row>
    <row r="1290" spans="3:17">
      <c r="C1290" s="159"/>
      <c r="D1290" s="165" t="s">
        <v>513</v>
      </c>
      <c r="E1290" s="161">
        <v>40634</v>
      </c>
      <c r="F1290" s="172" t="str">
        <f t="shared" si="60"/>
        <v>2010-11</v>
      </c>
      <c r="G1290" s="68"/>
      <c r="H1290" s="167" t="s">
        <v>279</v>
      </c>
      <c r="I1290" s="173">
        <v>150735.53351548137</v>
      </c>
      <c r="J1290" s="168">
        <f>IFERROR(MIN('MP Calculations'!$E$30/I1290,1),"-")</f>
        <v>0.24630200300931615</v>
      </c>
      <c r="K1290" s="12"/>
      <c r="L1290" s="159">
        <v>1</v>
      </c>
      <c r="M1290" s="159" t="s">
        <v>284</v>
      </c>
      <c r="N1290" s="159">
        <v>1808.16</v>
      </c>
      <c r="O1290" s="185">
        <f t="shared" si="61"/>
        <v>1808.16</v>
      </c>
      <c r="P1290" s="215">
        <f t="shared" si="62"/>
        <v>445.35342976132512</v>
      </c>
      <c r="Q1290" s="215" cm="1">
        <f t="array" ref="Q1290">IF(P1290="-",0,P1290/(1+'General inputs'!$H$32)^IFERROR(INDEX('MP Calculations'!$C$40:$C$130,MATCH(F1290,'MP Calculations'!$D$40:$D$130,0),0),-1))</f>
        <v>729.6547748307853</v>
      </c>
    </row>
    <row r="1291" spans="3:17">
      <c r="C1291" s="159"/>
      <c r="D1291" s="165" t="s">
        <v>515</v>
      </c>
      <c r="E1291" s="161">
        <v>40664</v>
      </c>
      <c r="F1291" s="172" t="str">
        <f t="shared" si="60"/>
        <v>2010-11</v>
      </c>
      <c r="G1291" s="68"/>
      <c r="H1291" s="167" t="s">
        <v>279</v>
      </c>
      <c r="I1291" s="173">
        <v>150735.53351548137</v>
      </c>
      <c r="J1291" s="168">
        <f>IFERROR(MIN('MP Calculations'!$E$30/I1291,1),"-")</f>
        <v>0.24630200300931615</v>
      </c>
      <c r="K1291" s="12"/>
      <c r="L1291" s="159">
        <v>1</v>
      </c>
      <c r="M1291" s="159" t="s">
        <v>284</v>
      </c>
      <c r="N1291" s="159">
        <v>7211.69</v>
      </c>
      <c r="O1291" s="185">
        <f t="shared" si="61"/>
        <v>7211.69</v>
      </c>
      <c r="P1291" s="215">
        <f t="shared" si="62"/>
        <v>1776.2536920822552</v>
      </c>
      <c r="Q1291" s="215" cm="1">
        <f t="array" ref="Q1291">IF(P1291="-",0,P1291/(1+'General inputs'!$H$32)^IFERROR(INDEX('MP Calculations'!$C$40:$C$130,MATCH(F1291,'MP Calculations'!$D$40:$D$130,0),0),-1))</f>
        <v>2910.165053479463</v>
      </c>
    </row>
    <row r="1292" spans="3:17">
      <c r="C1292" s="159"/>
      <c r="D1292" s="165" t="s">
        <v>517</v>
      </c>
      <c r="E1292" s="161">
        <v>40695</v>
      </c>
      <c r="F1292" s="172" t="str">
        <f t="shared" si="60"/>
        <v>2010-11</v>
      </c>
      <c r="G1292" s="68"/>
      <c r="H1292" s="167" t="s">
        <v>279</v>
      </c>
      <c r="I1292" s="173">
        <v>150735.53351548137</v>
      </c>
      <c r="J1292" s="168">
        <f>IFERROR(MIN('MP Calculations'!$E$30/I1292,1),"-")</f>
        <v>0.24630200300931615</v>
      </c>
      <c r="K1292" s="12"/>
      <c r="L1292" s="159">
        <v>1</v>
      </c>
      <c r="M1292" s="159" t="s">
        <v>284</v>
      </c>
      <c r="N1292" s="159">
        <v>4835.5600000000004</v>
      </c>
      <c r="O1292" s="185">
        <f t="shared" si="61"/>
        <v>4835.5600000000004</v>
      </c>
      <c r="P1292" s="215">
        <f t="shared" si="62"/>
        <v>1191.008113671729</v>
      </c>
      <c r="Q1292" s="215" cm="1">
        <f t="array" ref="Q1292">IF(P1292="-",0,P1292/(1+'General inputs'!$H$32)^IFERROR(INDEX('MP Calculations'!$C$40:$C$130,MATCH(F1292,'MP Calculations'!$D$40:$D$130,0),0),-1))</f>
        <v>1951.3148410432443</v>
      </c>
    </row>
    <row r="1293" spans="3:17">
      <c r="C1293" s="159"/>
      <c r="D1293" s="165" t="s">
        <v>516</v>
      </c>
      <c r="E1293" s="161">
        <v>40695</v>
      </c>
      <c r="F1293" s="172" t="str">
        <f t="shared" si="60"/>
        <v>2010-11</v>
      </c>
      <c r="G1293" s="68"/>
      <c r="H1293" s="167" t="s">
        <v>279</v>
      </c>
      <c r="I1293" s="173">
        <v>150735.53351548137</v>
      </c>
      <c r="J1293" s="168">
        <f>IFERROR(MIN('MP Calculations'!$E$30/I1293,1),"-")</f>
        <v>0.24630200300931615</v>
      </c>
      <c r="K1293" s="12"/>
      <c r="L1293" s="159">
        <v>1</v>
      </c>
      <c r="M1293" s="159" t="s">
        <v>284</v>
      </c>
      <c r="N1293" s="159">
        <v>2473.52</v>
      </c>
      <c r="O1293" s="185">
        <f t="shared" si="61"/>
        <v>2473.52</v>
      </c>
      <c r="P1293" s="215">
        <f t="shared" si="62"/>
        <v>609.2329304836037</v>
      </c>
      <c r="Q1293" s="215" cm="1">
        <f t="array" ref="Q1293">IF(P1293="-",0,P1293/(1+'General inputs'!$H$32)^IFERROR(INDEX('MP Calculations'!$C$40:$C$130,MATCH(F1293,'MP Calculations'!$D$40:$D$130,0),0),-1))</f>
        <v>998.15042841310719</v>
      </c>
    </row>
    <row r="1294" spans="3:17">
      <c r="C1294" s="159"/>
      <c r="D1294" s="165" t="s">
        <v>278</v>
      </c>
      <c r="E1294" s="161">
        <v>40722</v>
      </c>
      <c r="F1294" s="172" t="str">
        <f t="shared" si="60"/>
        <v>2010-11</v>
      </c>
      <c r="G1294" s="68"/>
      <c r="H1294" s="167" t="s">
        <v>279</v>
      </c>
      <c r="I1294" s="173">
        <v>150735.53351548137</v>
      </c>
      <c r="J1294" s="168">
        <f>IFERROR(MIN('MP Calculations'!$E$30/I1294,1),"-")</f>
        <v>0.24630200300931615</v>
      </c>
      <c r="K1294" s="12"/>
      <c r="L1294" s="159">
        <v>46.663882000000001</v>
      </c>
      <c r="M1294" s="159" t="s">
        <v>280</v>
      </c>
      <c r="N1294" s="159">
        <v>350</v>
      </c>
      <c r="O1294" s="185">
        <f t="shared" si="61"/>
        <v>16332.358700000001</v>
      </c>
      <c r="P1294" s="215">
        <f t="shared" si="62"/>
        <v>4022.6926616766309</v>
      </c>
      <c r="Q1294" s="215" cm="1">
        <f t="array" ref="Q1294">IF(P1294="-",0,P1294/(1+'General inputs'!$H$32)^IFERROR(INDEX('MP Calculations'!$C$40:$C$130,MATCH(F1294,'MP Calculations'!$D$40:$D$130,0),0),-1))</f>
        <v>6590.6686961906671</v>
      </c>
    </row>
    <row r="1295" spans="3:17">
      <c r="C1295" s="159"/>
      <c r="D1295" s="165" t="s">
        <v>278</v>
      </c>
      <c r="E1295" s="161">
        <v>40722</v>
      </c>
      <c r="F1295" s="172" t="str">
        <f t="shared" si="60"/>
        <v>2010-11</v>
      </c>
      <c r="G1295" s="68"/>
      <c r="H1295" s="167" t="s">
        <v>279</v>
      </c>
      <c r="I1295" s="173">
        <v>150735.53351548137</v>
      </c>
      <c r="J1295" s="168">
        <f>IFERROR(MIN('MP Calculations'!$E$30/I1295,1),"-")</f>
        <v>0.24630200300931615</v>
      </c>
      <c r="K1295" s="12"/>
      <c r="L1295" s="159">
        <v>23.699767000000001</v>
      </c>
      <c r="M1295" s="159" t="s">
        <v>280</v>
      </c>
      <c r="N1295" s="159">
        <v>350</v>
      </c>
      <c r="O1295" s="185">
        <f t="shared" si="61"/>
        <v>8294.918450000001</v>
      </c>
      <c r="P1295" s="215">
        <f t="shared" si="62"/>
        <v>2043.0550290339322</v>
      </c>
      <c r="Q1295" s="215" cm="1">
        <f t="array" ref="Q1295">IF(P1295="-",0,P1295/(1+'General inputs'!$H$32)^IFERROR(INDEX('MP Calculations'!$C$40:$C$130,MATCH(F1295,'MP Calculations'!$D$40:$D$130,0),0),-1))</f>
        <v>3347.2850045761861</v>
      </c>
    </row>
    <row r="1296" spans="3:17">
      <c r="C1296" s="159"/>
      <c r="D1296" s="165" t="s">
        <v>278</v>
      </c>
      <c r="E1296" s="161">
        <v>40722</v>
      </c>
      <c r="F1296" s="172" t="str">
        <f t="shared" si="60"/>
        <v>2010-11</v>
      </c>
      <c r="G1296" s="68"/>
      <c r="H1296" s="167" t="s">
        <v>279</v>
      </c>
      <c r="I1296" s="173">
        <v>150735.53351548137</v>
      </c>
      <c r="J1296" s="168">
        <f>IFERROR(MIN('MP Calculations'!$E$30/I1296,1),"-")</f>
        <v>0.24630200300931615</v>
      </c>
      <c r="K1296" s="12"/>
      <c r="L1296" s="159">
        <v>1.2519990000000001</v>
      </c>
      <c r="M1296" s="159" t="s">
        <v>280</v>
      </c>
      <c r="N1296" s="159">
        <v>350</v>
      </c>
      <c r="O1296" s="185">
        <f t="shared" si="61"/>
        <v>438.19965000000002</v>
      </c>
      <c r="P1296" s="215">
        <f t="shared" si="62"/>
        <v>107.92945151298129</v>
      </c>
      <c r="Q1296" s="215" cm="1">
        <f t="array" ref="Q1296">IF(P1296="-",0,P1296/(1+'General inputs'!$H$32)^IFERROR(INDEX('MP Calculations'!$C$40:$C$130,MATCH(F1296,'MP Calculations'!$D$40:$D$130,0),0),-1))</f>
        <v>176.82863626652448</v>
      </c>
    </row>
    <row r="1297" spans="3:17">
      <c r="C1297" s="159"/>
      <c r="D1297" s="165" t="s">
        <v>278</v>
      </c>
      <c r="E1297" s="161">
        <v>40722</v>
      </c>
      <c r="F1297" s="172" t="str">
        <f t="shared" si="60"/>
        <v>2010-11</v>
      </c>
      <c r="G1297" s="68"/>
      <c r="H1297" s="167" t="s">
        <v>279</v>
      </c>
      <c r="I1297" s="173">
        <v>150735.53351548137</v>
      </c>
      <c r="J1297" s="168">
        <f>IFERROR(MIN('MP Calculations'!$E$30/I1297,1),"-")</f>
        <v>0.24630200300931615</v>
      </c>
      <c r="K1297" s="12"/>
      <c r="L1297" s="159">
        <v>42.460120000000003</v>
      </c>
      <c r="M1297" s="159" t="s">
        <v>280</v>
      </c>
      <c r="N1297" s="159">
        <v>350</v>
      </c>
      <c r="O1297" s="185">
        <f t="shared" si="61"/>
        <v>14861.042000000001</v>
      </c>
      <c r="P1297" s="215">
        <f t="shared" si="62"/>
        <v>3660.3044114055742</v>
      </c>
      <c r="Q1297" s="215" cm="1">
        <f t="array" ref="Q1297">IF(P1297="-",0,P1297/(1+'General inputs'!$H$32)^IFERROR(INDEX('MP Calculations'!$C$40:$C$130,MATCH(F1297,'MP Calculations'!$D$40:$D$130,0),0),-1))</f>
        <v>5996.9417829510903</v>
      </c>
    </row>
    <row r="1298" spans="3:17">
      <c r="C1298" s="159"/>
      <c r="D1298" s="165" t="s">
        <v>278</v>
      </c>
      <c r="E1298" s="161">
        <v>40722</v>
      </c>
      <c r="F1298" s="172" t="str">
        <f t="shared" si="60"/>
        <v>2010-11</v>
      </c>
      <c r="G1298" s="68"/>
      <c r="H1298" s="167" t="s">
        <v>279</v>
      </c>
      <c r="I1298" s="173">
        <v>150735.53351548137</v>
      </c>
      <c r="J1298" s="168">
        <f>IFERROR(MIN('MP Calculations'!$E$30/I1298,1),"-")</f>
        <v>0.24630200300931615</v>
      </c>
      <c r="K1298" s="12"/>
      <c r="L1298" s="159">
        <v>5.7767010000000001</v>
      </c>
      <c r="M1298" s="159" t="s">
        <v>280</v>
      </c>
      <c r="N1298" s="159">
        <v>350</v>
      </c>
      <c r="O1298" s="185">
        <f t="shared" si="61"/>
        <v>2021.8453500000001</v>
      </c>
      <c r="P1298" s="215">
        <f t="shared" si="62"/>
        <v>497.98455948007188</v>
      </c>
      <c r="Q1298" s="215" cm="1">
        <f t="array" ref="Q1298">IF(P1298="-",0,P1298/(1+'General inputs'!$H$32)^IFERROR(INDEX('MP Calculations'!$C$40:$C$130,MATCH(F1298,'MP Calculations'!$D$40:$D$130,0),0),-1))</f>
        <v>815.88416600130529</v>
      </c>
    </row>
    <row r="1299" spans="3:17">
      <c r="C1299" s="159"/>
      <c r="D1299" s="165" t="s">
        <v>278</v>
      </c>
      <c r="E1299" s="161">
        <v>40722</v>
      </c>
      <c r="F1299" s="172" t="str">
        <f t="shared" si="60"/>
        <v>2010-11</v>
      </c>
      <c r="G1299" s="68"/>
      <c r="H1299" s="167" t="s">
        <v>279</v>
      </c>
      <c r="I1299" s="173">
        <v>150735.53351548137</v>
      </c>
      <c r="J1299" s="168">
        <f>IFERROR(MIN('MP Calculations'!$E$30/I1299,1),"-")</f>
        <v>0.24630200300931615</v>
      </c>
      <c r="K1299" s="12"/>
      <c r="L1299" s="159">
        <v>14.999013</v>
      </c>
      <c r="M1299" s="159" t="s">
        <v>280</v>
      </c>
      <c r="N1299" s="159">
        <v>350</v>
      </c>
      <c r="O1299" s="185">
        <f t="shared" si="61"/>
        <v>5249.6545500000002</v>
      </c>
      <c r="P1299" s="215">
        <f t="shared" si="62"/>
        <v>1293.0004307719703</v>
      </c>
      <c r="Q1299" s="215" cm="1">
        <f t="array" ref="Q1299">IF(P1299="-",0,P1299/(1+'General inputs'!$H$32)^IFERROR(INDEX('MP Calculations'!$C$40:$C$130,MATCH(F1299,'MP Calculations'!$D$40:$D$130,0),0),-1))</f>
        <v>2118.4162400560003</v>
      </c>
    </row>
    <row r="1300" spans="3:17">
      <c r="C1300" s="159"/>
      <c r="D1300" s="165" t="s">
        <v>278</v>
      </c>
      <c r="E1300" s="161">
        <v>40722</v>
      </c>
      <c r="F1300" s="172" t="str">
        <f t="shared" si="60"/>
        <v>2010-11</v>
      </c>
      <c r="G1300" s="68"/>
      <c r="H1300" s="167" t="s">
        <v>279</v>
      </c>
      <c r="I1300" s="173">
        <v>150735.53351548137</v>
      </c>
      <c r="J1300" s="168">
        <f>IFERROR(MIN('MP Calculations'!$E$30/I1300,1),"-")</f>
        <v>0.24630200300931615</v>
      </c>
      <c r="K1300" s="12"/>
      <c r="L1300" s="159">
        <v>3.3000669999999999</v>
      </c>
      <c r="M1300" s="159" t="s">
        <v>280</v>
      </c>
      <c r="N1300" s="159">
        <v>350</v>
      </c>
      <c r="O1300" s="185">
        <f t="shared" si="61"/>
        <v>1155.0234499999999</v>
      </c>
      <c r="P1300" s="215">
        <f t="shared" si="62"/>
        <v>284.4845892577307</v>
      </c>
      <c r="Q1300" s="215" cm="1">
        <f t="array" ref="Q1300">IF(P1300="-",0,P1300/(1+'General inputs'!$H$32)^IFERROR(INDEX('MP Calculations'!$C$40:$C$130,MATCH(F1300,'MP Calculations'!$D$40:$D$130,0),0),-1))</f>
        <v>466.09170390564259</v>
      </c>
    </row>
    <row r="1301" spans="3:17">
      <c r="C1301" s="159"/>
      <c r="D1301" s="165" t="s">
        <v>278</v>
      </c>
      <c r="E1301" s="161">
        <v>40722</v>
      </c>
      <c r="F1301" s="172" t="str">
        <f t="shared" si="60"/>
        <v>2010-11</v>
      </c>
      <c r="G1301" s="68"/>
      <c r="H1301" s="167" t="s">
        <v>279</v>
      </c>
      <c r="I1301" s="173">
        <v>150735.53351548137</v>
      </c>
      <c r="J1301" s="168">
        <f>IFERROR(MIN('MP Calculations'!$E$30/I1301,1),"-")</f>
        <v>0.24630200300931615</v>
      </c>
      <c r="K1301" s="12"/>
      <c r="L1301" s="159">
        <v>3.1998730000000002</v>
      </c>
      <c r="M1301" s="159" t="s">
        <v>280</v>
      </c>
      <c r="N1301" s="159">
        <v>350</v>
      </c>
      <c r="O1301" s="185">
        <f t="shared" si="61"/>
        <v>1119.9555500000001</v>
      </c>
      <c r="P1301" s="215">
        <f t="shared" si="62"/>
        <v>275.84729524640034</v>
      </c>
      <c r="Q1301" s="215" cm="1">
        <f t="array" ref="Q1301">IF(P1301="-",0,P1301/(1+'General inputs'!$H$32)^IFERROR(INDEX('MP Calculations'!$C$40:$C$130,MATCH(F1301,'MP Calculations'!$D$40:$D$130,0),0),-1))</f>
        <v>451.94059964590429</v>
      </c>
    </row>
    <row r="1302" spans="3:17">
      <c r="C1302" s="159"/>
      <c r="D1302" s="165" t="s">
        <v>278</v>
      </c>
      <c r="E1302" s="161">
        <v>40722</v>
      </c>
      <c r="F1302" s="172" t="str">
        <f t="shared" ref="F1302:F1365" si="63">IF(E1302="","-",IF(OR(E1302&lt;$E$15,E1302&gt;$E$16),"ERROR - date outside of range",IF(MONTH(E1302)&gt;=7,YEAR(E1302)&amp;"-"&amp;IF(YEAR(E1302)=1999,"00",IF(AND(YEAR(E1302)&gt;=2000,YEAR(E1302)&lt;2009),"0","")&amp;RIGHT(YEAR(E1302),2)+1),RIGHT(YEAR(E1302),4)-1&amp;"-"&amp;RIGHT(YEAR(E1302),2))))</f>
        <v>2010-11</v>
      </c>
      <c r="G1302" s="68"/>
      <c r="H1302" s="167" t="s">
        <v>279</v>
      </c>
      <c r="I1302" s="173">
        <v>150735.53351548137</v>
      </c>
      <c r="J1302" s="168">
        <f>IFERROR(MIN('MP Calculations'!$E$30/I1302,1),"-")</f>
        <v>0.24630200300931615</v>
      </c>
      <c r="K1302" s="12"/>
      <c r="L1302" s="159">
        <v>38.589429000000003</v>
      </c>
      <c r="M1302" s="159" t="s">
        <v>280</v>
      </c>
      <c r="N1302" s="159">
        <v>350</v>
      </c>
      <c r="O1302" s="185">
        <f t="shared" ref="O1302:O1365" si="64">IF(N1302="","-",L1302*N1302)</f>
        <v>13506.300150000001</v>
      </c>
      <c r="P1302" s="215">
        <f t="shared" ref="P1302:P1365" si="65">IF(O1302="-","-",IF(OR(E1302&lt;$E$15,E1302&gt;$E$16),0,O1302*J1302))</f>
        <v>3326.6287801900276</v>
      </c>
      <c r="Q1302" s="215" cm="1">
        <f t="array" ref="Q1302">IF(P1302="-",0,P1302/(1+'General inputs'!$H$32)^IFERROR(INDEX('MP Calculations'!$C$40:$C$130,MATCH(F1302,'MP Calculations'!$D$40:$D$130,0),0),-1))</f>
        <v>5450.2568327721283</v>
      </c>
    </row>
    <row r="1303" spans="3:17">
      <c r="C1303" s="159"/>
      <c r="D1303" s="165" t="s">
        <v>278</v>
      </c>
      <c r="E1303" s="161">
        <v>40750</v>
      </c>
      <c r="F1303" s="172" t="str">
        <f t="shared" si="63"/>
        <v>2011-12</v>
      </c>
      <c r="G1303" s="68"/>
      <c r="H1303" s="167" t="s">
        <v>279</v>
      </c>
      <c r="I1303" s="173">
        <v>150735.53351548137</v>
      </c>
      <c r="J1303" s="168">
        <f>IFERROR(MIN('MP Calculations'!$E$30/I1303,1),"-")</f>
        <v>0.24630200300931615</v>
      </c>
      <c r="K1303" s="12"/>
      <c r="L1303" s="159">
        <v>65.420426000000006</v>
      </c>
      <c r="M1303" s="159" t="s">
        <v>280</v>
      </c>
      <c r="N1303" s="159">
        <v>350</v>
      </c>
      <c r="O1303" s="185">
        <f t="shared" si="64"/>
        <v>22897.149100000002</v>
      </c>
      <c r="P1303" s="215">
        <f t="shared" si="65"/>
        <v>5639.6136865329609</v>
      </c>
      <c r="Q1303" s="215" cm="1">
        <f t="array" ref="Q1303">IF(P1303="-",0,P1303/(1+'General inputs'!$H$32)^IFERROR(INDEX('MP Calculations'!$C$40:$C$130,MATCH(F1303,'MP Calculations'!$D$40:$D$130,0),0),-1))</f>
        <v>8867.3584478596895</v>
      </c>
    </row>
    <row r="1304" spans="3:17">
      <c r="C1304" s="159"/>
      <c r="D1304" s="165" t="s">
        <v>278</v>
      </c>
      <c r="E1304" s="161">
        <v>40750</v>
      </c>
      <c r="F1304" s="172" t="str">
        <f t="shared" si="63"/>
        <v>2011-12</v>
      </c>
      <c r="G1304" s="68"/>
      <c r="H1304" s="167" t="s">
        <v>279</v>
      </c>
      <c r="I1304" s="173">
        <v>150735.53351548137</v>
      </c>
      <c r="J1304" s="168">
        <f>IFERROR(MIN('MP Calculations'!$E$30/I1304,1),"-")</f>
        <v>0.24630200300931615</v>
      </c>
      <c r="K1304" s="12"/>
      <c r="L1304" s="159">
        <v>39.625053000000001</v>
      </c>
      <c r="M1304" s="159" t="s">
        <v>280</v>
      </c>
      <c r="N1304" s="159">
        <v>350</v>
      </c>
      <c r="O1304" s="185">
        <f t="shared" si="64"/>
        <v>13868.768550000001</v>
      </c>
      <c r="P1304" s="215">
        <f t="shared" si="65"/>
        <v>3415.9054731376095</v>
      </c>
      <c r="Q1304" s="215" cm="1">
        <f t="array" ref="Q1304">IF(P1304="-",0,P1304/(1+'General inputs'!$H$32)^IFERROR(INDEX('MP Calculations'!$C$40:$C$130,MATCH(F1304,'MP Calculations'!$D$40:$D$130,0),0),-1))</f>
        <v>5370.9455891717662</v>
      </c>
    </row>
    <row r="1305" spans="3:17">
      <c r="C1305" s="159"/>
      <c r="D1305" s="165" t="s">
        <v>278</v>
      </c>
      <c r="E1305" s="161">
        <v>40750</v>
      </c>
      <c r="F1305" s="172" t="str">
        <f t="shared" si="63"/>
        <v>2011-12</v>
      </c>
      <c r="G1305" s="68"/>
      <c r="H1305" s="167" t="s">
        <v>279</v>
      </c>
      <c r="I1305" s="173">
        <v>150735.53351548137</v>
      </c>
      <c r="J1305" s="168">
        <f>IFERROR(MIN('MP Calculations'!$E$30/I1305,1),"-")</f>
        <v>0.24630200300931615</v>
      </c>
      <c r="K1305" s="12"/>
      <c r="L1305" s="159">
        <v>66.640364000000005</v>
      </c>
      <c r="M1305" s="159" t="s">
        <v>280</v>
      </c>
      <c r="N1305" s="159">
        <v>350</v>
      </c>
      <c r="O1305" s="185">
        <f t="shared" si="64"/>
        <v>23324.127400000001</v>
      </c>
      <c r="P1305" s="215">
        <f t="shared" si="65"/>
        <v>5744.7792970644732</v>
      </c>
      <c r="Q1305" s="215" cm="1">
        <f t="array" ref="Q1305">IF(P1305="-",0,P1305/(1+'General inputs'!$H$32)^IFERROR(INDEX('MP Calculations'!$C$40:$C$130,MATCH(F1305,'MP Calculations'!$D$40:$D$130,0),0),-1))</f>
        <v>9032.7139521201625</v>
      </c>
    </row>
    <row r="1306" spans="3:17">
      <c r="C1306" s="159"/>
      <c r="D1306" s="165" t="s">
        <v>282</v>
      </c>
      <c r="E1306" s="161">
        <v>40750</v>
      </c>
      <c r="F1306" s="172" t="str">
        <f t="shared" si="63"/>
        <v>2011-12</v>
      </c>
      <c r="G1306" s="68"/>
      <c r="H1306" s="167" t="s">
        <v>279</v>
      </c>
      <c r="I1306" s="173">
        <v>150735.53351548137</v>
      </c>
      <c r="J1306" s="168">
        <f>IFERROR(MIN('MP Calculations'!$E$30/I1306,1),"-")</f>
        <v>0.24630200300931615</v>
      </c>
      <c r="K1306" s="12"/>
      <c r="L1306" s="159">
        <v>43.000070999999998</v>
      </c>
      <c r="M1306" s="159" t="s">
        <v>280</v>
      </c>
      <c r="N1306" s="159">
        <v>511</v>
      </c>
      <c r="O1306" s="185">
        <f t="shared" si="64"/>
        <v>21973.036281000001</v>
      </c>
      <c r="P1306" s="215">
        <f t="shared" si="65"/>
        <v>5412.0028482066755</v>
      </c>
      <c r="Q1306" s="215" cm="1">
        <f t="array" ref="Q1306">IF(P1306="-",0,P1306/(1+'General inputs'!$H$32)^IFERROR(INDEX('MP Calculations'!$C$40:$C$130,MATCH(F1306,'MP Calculations'!$D$40:$D$130,0),0),-1))</f>
        <v>8509.4781031693074</v>
      </c>
    </row>
    <row r="1307" spans="3:17">
      <c r="C1307" s="159"/>
      <c r="D1307" s="165" t="s">
        <v>282</v>
      </c>
      <c r="E1307" s="161">
        <v>40750</v>
      </c>
      <c r="F1307" s="172" t="str">
        <f t="shared" si="63"/>
        <v>2011-12</v>
      </c>
      <c r="G1307" s="68"/>
      <c r="H1307" s="167" t="s">
        <v>279</v>
      </c>
      <c r="I1307" s="173">
        <v>150735.53351548137</v>
      </c>
      <c r="J1307" s="168">
        <f>IFERROR(MIN('MP Calculations'!$E$30/I1307,1),"-")</f>
        <v>0.24630200300931615</v>
      </c>
      <c r="K1307" s="12"/>
      <c r="L1307" s="159">
        <v>1.9837279999999999</v>
      </c>
      <c r="M1307" s="159" t="s">
        <v>280</v>
      </c>
      <c r="N1307" s="159">
        <v>511</v>
      </c>
      <c r="O1307" s="185">
        <f t="shared" si="64"/>
        <v>1013.6850079999999</v>
      </c>
      <c r="P1307" s="215">
        <f t="shared" si="65"/>
        <v>249.67264789091465</v>
      </c>
      <c r="Q1307" s="215" cm="1">
        <f t="array" ref="Q1307">IF(P1307="-",0,P1307/(1+'General inputs'!$H$32)^IFERROR(INDEX('MP Calculations'!$C$40:$C$130,MATCH(F1307,'MP Calculations'!$D$40:$D$130,0),0),-1))</f>
        <v>392.56888619192836</v>
      </c>
    </row>
    <row r="1308" spans="3:17">
      <c r="C1308" s="159"/>
      <c r="D1308" s="165" t="s">
        <v>278</v>
      </c>
      <c r="E1308" s="161">
        <v>40750</v>
      </c>
      <c r="F1308" s="172" t="str">
        <f t="shared" si="63"/>
        <v>2011-12</v>
      </c>
      <c r="G1308" s="68"/>
      <c r="H1308" s="167" t="s">
        <v>279</v>
      </c>
      <c r="I1308" s="173">
        <v>150735.53351548137</v>
      </c>
      <c r="J1308" s="168">
        <f>IFERROR(MIN('MP Calculations'!$E$30/I1308,1),"-")</f>
        <v>0.24630200300931615</v>
      </c>
      <c r="K1308" s="12"/>
      <c r="L1308" s="159">
        <v>36.036197000000001</v>
      </c>
      <c r="M1308" s="159" t="s">
        <v>280</v>
      </c>
      <c r="N1308" s="159">
        <v>350</v>
      </c>
      <c r="O1308" s="185">
        <f t="shared" si="64"/>
        <v>12612.668950000001</v>
      </c>
      <c r="P1308" s="215">
        <f t="shared" si="65"/>
        <v>3106.5256256784087</v>
      </c>
      <c r="Q1308" s="215" cm="1">
        <f t="array" ref="Q1308">IF(P1308="-",0,P1308/(1+'General inputs'!$H$32)^IFERROR(INDEX('MP Calculations'!$C$40:$C$130,MATCH(F1308,'MP Calculations'!$D$40:$D$130,0),0),-1))</f>
        <v>4884.4970208033492</v>
      </c>
    </row>
    <row r="1309" spans="3:17">
      <c r="C1309" s="159"/>
      <c r="D1309" s="165" t="s">
        <v>282</v>
      </c>
      <c r="E1309" s="161">
        <v>40750</v>
      </c>
      <c r="F1309" s="172" t="str">
        <f t="shared" si="63"/>
        <v>2011-12</v>
      </c>
      <c r="G1309" s="68"/>
      <c r="H1309" s="167" t="s">
        <v>279</v>
      </c>
      <c r="I1309" s="173">
        <v>150735.53351548137</v>
      </c>
      <c r="J1309" s="168">
        <f>IFERROR(MIN('MP Calculations'!$E$30/I1309,1),"-")</f>
        <v>0.24630200300931615</v>
      </c>
      <c r="K1309" s="12"/>
      <c r="L1309" s="159">
        <v>19.568225999999999</v>
      </c>
      <c r="M1309" s="159" t="s">
        <v>280</v>
      </c>
      <c r="N1309" s="159">
        <v>511</v>
      </c>
      <c r="O1309" s="185">
        <f t="shared" si="64"/>
        <v>9999.3634860000002</v>
      </c>
      <c r="P1309" s="215">
        <f t="shared" si="65"/>
        <v>2462.863255420018</v>
      </c>
      <c r="Q1309" s="215" cm="1">
        <f t="array" ref="Q1309">IF(P1309="-",0,P1309/(1+'General inputs'!$H$32)^IFERROR(INDEX('MP Calculations'!$C$40:$C$130,MATCH(F1309,'MP Calculations'!$D$40:$D$130,0),0),-1))</f>
        <v>3872.4445516582587</v>
      </c>
    </row>
    <row r="1310" spans="3:17">
      <c r="C1310" s="159"/>
      <c r="D1310" s="165" t="s">
        <v>278</v>
      </c>
      <c r="E1310" s="161">
        <v>40759</v>
      </c>
      <c r="F1310" s="172" t="str">
        <f t="shared" si="63"/>
        <v>2011-12</v>
      </c>
      <c r="G1310" s="68"/>
      <c r="H1310" s="167" t="s">
        <v>279</v>
      </c>
      <c r="I1310" s="173">
        <v>150735.53351548137</v>
      </c>
      <c r="J1310" s="168">
        <f>IFERROR(MIN('MP Calculations'!$E$30/I1310,1),"-")</f>
        <v>0.24630200300931615</v>
      </c>
      <c r="K1310" s="12"/>
      <c r="L1310" s="159">
        <v>10.000731999999999</v>
      </c>
      <c r="M1310" s="159" t="s">
        <v>280</v>
      </c>
      <c r="N1310" s="159">
        <v>350</v>
      </c>
      <c r="O1310" s="185">
        <f t="shared" si="64"/>
        <v>3500.2561999999998</v>
      </c>
      <c r="P1310" s="215">
        <f t="shared" si="65"/>
        <v>862.12011310577748</v>
      </c>
      <c r="Q1310" s="215" cm="1">
        <f t="array" ref="Q1310">IF(P1310="-",0,P1310/(1+'General inputs'!$H$32)^IFERROR(INDEX('MP Calculations'!$C$40:$C$130,MATCH(F1310,'MP Calculations'!$D$40:$D$130,0),0),-1))</f>
        <v>1355.5410871977617</v>
      </c>
    </row>
    <row r="1311" spans="3:17">
      <c r="C1311" s="159"/>
      <c r="D1311" s="165" t="s">
        <v>278</v>
      </c>
      <c r="E1311" s="161">
        <v>40841</v>
      </c>
      <c r="F1311" s="172" t="str">
        <f t="shared" si="63"/>
        <v>2011-12</v>
      </c>
      <c r="G1311" s="68"/>
      <c r="H1311" s="167" t="s">
        <v>279</v>
      </c>
      <c r="I1311" s="173">
        <v>150735.53351548137</v>
      </c>
      <c r="J1311" s="168">
        <f>IFERROR(MIN('MP Calculations'!$E$30/I1311,1),"-")</f>
        <v>0.24630200300931615</v>
      </c>
      <c r="K1311" s="12"/>
      <c r="L1311" s="159">
        <v>8.6993539999999996</v>
      </c>
      <c r="M1311" s="159" t="s">
        <v>280</v>
      </c>
      <c r="N1311" s="159">
        <v>350</v>
      </c>
      <c r="O1311" s="185">
        <f t="shared" si="64"/>
        <v>3044.7738999999997</v>
      </c>
      <c r="P1311" s="215">
        <f t="shared" si="65"/>
        <v>749.93391028048723</v>
      </c>
      <c r="Q1311" s="215" cm="1">
        <f t="array" ref="Q1311">IF(P1311="-",0,P1311/(1+'General inputs'!$H$32)^IFERROR(INDEX('MP Calculations'!$C$40:$C$130,MATCH(F1311,'MP Calculations'!$D$40:$D$130,0),0),-1))</f>
        <v>1179.1468643573487</v>
      </c>
    </row>
    <row r="1312" spans="3:17">
      <c r="C1312" s="159"/>
      <c r="D1312" s="165" t="s">
        <v>289</v>
      </c>
      <c r="E1312" s="161">
        <v>40847</v>
      </c>
      <c r="F1312" s="172" t="str">
        <f t="shared" si="63"/>
        <v>2011-12</v>
      </c>
      <c r="G1312" s="68"/>
      <c r="H1312" s="167" t="s">
        <v>279</v>
      </c>
      <c r="I1312" s="173">
        <v>150735.53351548137</v>
      </c>
      <c r="J1312" s="168">
        <f>IFERROR(MIN('MP Calculations'!$E$30/I1312,1),"-")</f>
        <v>0.24630200300931615</v>
      </c>
      <c r="K1312" s="12"/>
      <c r="L1312" s="159">
        <v>0.30632300000000001</v>
      </c>
      <c r="M1312" s="159" t="s">
        <v>280</v>
      </c>
      <c r="N1312" s="159">
        <v>726</v>
      </c>
      <c r="O1312" s="185">
        <f t="shared" si="64"/>
        <v>222.39049800000001</v>
      </c>
      <c r="P1312" s="215">
        <f t="shared" si="65"/>
        <v>54.775225107639322</v>
      </c>
      <c r="Q1312" s="215" cm="1">
        <f t="array" ref="Q1312">IF(P1312="-",0,P1312/(1+'General inputs'!$H$32)^IFERROR(INDEX('MP Calculations'!$C$40:$C$130,MATCH(F1312,'MP Calculations'!$D$40:$D$130,0),0),-1))</f>
        <v>86.124969206931681</v>
      </c>
    </row>
    <row r="1313" spans="3:17">
      <c r="C1313" s="159"/>
      <c r="D1313" s="165" t="s">
        <v>289</v>
      </c>
      <c r="E1313" s="161">
        <v>40847</v>
      </c>
      <c r="F1313" s="172" t="str">
        <f t="shared" si="63"/>
        <v>2011-12</v>
      </c>
      <c r="G1313" s="68"/>
      <c r="H1313" s="167" t="s">
        <v>279</v>
      </c>
      <c r="I1313" s="173">
        <v>150735.53351548137</v>
      </c>
      <c r="J1313" s="168">
        <f>IFERROR(MIN('MP Calculations'!$E$30/I1313,1),"-")</f>
        <v>0.24630200300931615</v>
      </c>
      <c r="K1313" s="12"/>
      <c r="L1313" s="159">
        <v>1.184779</v>
      </c>
      <c r="M1313" s="159" t="s">
        <v>280</v>
      </c>
      <c r="N1313" s="159">
        <v>726</v>
      </c>
      <c r="O1313" s="185">
        <f t="shared" si="64"/>
        <v>860.14955399999997</v>
      </c>
      <c r="P1313" s="215">
        <f t="shared" si="65"/>
        <v>211.85655803776993</v>
      </c>
      <c r="Q1313" s="215" cm="1">
        <f t="array" ref="Q1313">IF(P1313="-",0,P1313/(1+'General inputs'!$H$32)^IFERROR(INDEX('MP Calculations'!$C$40:$C$130,MATCH(F1313,'MP Calculations'!$D$40:$D$130,0),0),-1))</f>
        <v>333.10934827622896</v>
      </c>
    </row>
    <row r="1314" spans="3:17">
      <c r="C1314" s="159"/>
      <c r="D1314" s="165" t="s">
        <v>289</v>
      </c>
      <c r="E1314" s="161">
        <v>40847</v>
      </c>
      <c r="F1314" s="172" t="str">
        <f t="shared" si="63"/>
        <v>2011-12</v>
      </c>
      <c r="G1314" s="68"/>
      <c r="H1314" s="167" t="s">
        <v>279</v>
      </c>
      <c r="I1314" s="173">
        <v>150735.53351548137</v>
      </c>
      <c r="J1314" s="168">
        <f>IFERROR(MIN('MP Calculations'!$E$30/I1314,1),"-")</f>
        <v>0.24630200300931615</v>
      </c>
      <c r="K1314" s="12"/>
      <c r="L1314" s="159">
        <v>2.301326</v>
      </c>
      <c r="M1314" s="159" t="s">
        <v>280</v>
      </c>
      <c r="N1314" s="159">
        <v>726</v>
      </c>
      <c r="O1314" s="185">
        <f t="shared" si="64"/>
        <v>1670.7626760000001</v>
      </c>
      <c r="P1314" s="215">
        <f t="shared" si="65"/>
        <v>411.51219365200512</v>
      </c>
      <c r="Q1314" s="215" cm="1">
        <f t="array" ref="Q1314">IF(P1314="-",0,P1314/(1+'General inputs'!$H$32)^IFERROR(INDEX('MP Calculations'!$C$40:$C$130,MATCH(F1314,'MP Calculations'!$D$40:$D$130,0),0),-1))</f>
        <v>647.03476684777581</v>
      </c>
    </row>
    <row r="1315" spans="3:17">
      <c r="C1315" s="159"/>
      <c r="D1315" s="165" t="s">
        <v>289</v>
      </c>
      <c r="E1315" s="161">
        <v>40847</v>
      </c>
      <c r="F1315" s="172" t="str">
        <f t="shared" si="63"/>
        <v>2011-12</v>
      </c>
      <c r="G1315" s="68"/>
      <c r="H1315" s="167" t="s">
        <v>279</v>
      </c>
      <c r="I1315" s="173">
        <v>150735.53351548137</v>
      </c>
      <c r="J1315" s="168">
        <f>IFERROR(MIN('MP Calculations'!$E$30/I1315,1),"-")</f>
        <v>0.24630200300931615</v>
      </c>
      <c r="K1315" s="12"/>
      <c r="L1315" s="159">
        <v>2.3226239999999998</v>
      </c>
      <c r="M1315" s="159" t="s">
        <v>280</v>
      </c>
      <c r="N1315" s="159">
        <v>726</v>
      </c>
      <c r="O1315" s="185">
        <f t="shared" si="64"/>
        <v>1686.2250239999998</v>
      </c>
      <c r="P1315" s="215">
        <f t="shared" si="65"/>
        <v>415.32060093563217</v>
      </c>
      <c r="Q1315" s="215" cm="1">
        <f t="array" ref="Q1315">IF(P1315="-",0,P1315/(1+'General inputs'!$H$32)^IFERROR(INDEX('MP Calculations'!$C$40:$C$130,MATCH(F1315,'MP Calculations'!$D$40:$D$130,0),0),-1))</f>
        <v>653.02285652491139</v>
      </c>
    </row>
    <row r="1316" spans="3:17">
      <c r="C1316" s="159"/>
      <c r="D1316" s="165" t="s">
        <v>289</v>
      </c>
      <c r="E1316" s="161">
        <v>40847</v>
      </c>
      <c r="F1316" s="172" t="str">
        <f t="shared" si="63"/>
        <v>2011-12</v>
      </c>
      <c r="G1316" s="68"/>
      <c r="H1316" s="167" t="s">
        <v>279</v>
      </c>
      <c r="I1316" s="173">
        <v>150735.53351548137</v>
      </c>
      <c r="J1316" s="168">
        <f>IFERROR(MIN('MP Calculations'!$E$30/I1316,1),"-")</f>
        <v>0.24630200300931615</v>
      </c>
      <c r="K1316" s="12"/>
      <c r="L1316" s="159">
        <v>0.30200199999999999</v>
      </c>
      <c r="M1316" s="159" t="s">
        <v>280</v>
      </c>
      <c r="N1316" s="159">
        <v>726</v>
      </c>
      <c r="O1316" s="185">
        <f t="shared" si="64"/>
        <v>219.25345199999998</v>
      </c>
      <c r="P1316" s="215">
        <f t="shared" si="65"/>
        <v>54.002564394306951</v>
      </c>
      <c r="Q1316" s="215" cm="1">
        <f t="array" ref="Q1316">IF(P1316="-",0,P1316/(1+'General inputs'!$H$32)^IFERROR(INDEX('MP Calculations'!$C$40:$C$130,MATCH(F1316,'MP Calculations'!$D$40:$D$130,0),0),-1))</f>
        <v>84.910088208955173</v>
      </c>
    </row>
    <row r="1317" spans="3:17">
      <c r="C1317" s="159"/>
      <c r="D1317" s="165" t="s">
        <v>281</v>
      </c>
      <c r="E1317" s="161">
        <v>40847</v>
      </c>
      <c r="F1317" s="172" t="str">
        <f t="shared" si="63"/>
        <v>2011-12</v>
      </c>
      <c r="G1317" s="68"/>
      <c r="H1317" s="167" t="s">
        <v>279</v>
      </c>
      <c r="I1317" s="173">
        <v>150735.53351548137</v>
      </c>
      <c r="J1317" s="168">
        <f>IFERROR(MIN('MP Calculations'!$E$30/I1317,1),"-")</f>
        <v>0.24630200300931615</v>
      </c>
      <c r="K1317" s="12"/>
      <c r="L1317" s="159">
        <v>0.60162000000000004</v>
      </c>
      <c r="M1317" s="159" t="s">
        <v>280</v>
      </c>
      <c r="N1317" s="159">
        <v>940</v>
      </c>
      <c r="O1317" s="185">
        <f t="shared" si="64"/>
        <v>565.52280000000007</v>
      </c>
      <c r="P1317" s="215">
        <f t="shared" si="65"/>
        <v>139.2893983874369</v>
      </c>
      <c r="Q1317" s="215" cm="1">
        <f t="array" ref="Q1317">IF(P1317="-",0,P1317/(1+'General inputs'!$H$32)^IFERROR(INDEX('MP Calculations'!$C$40:$C$130,MATCH(F1317,'MP Calculations'!$D$40:$D$130,0),0),-1))</f>
        <v>219.00950883170279</v>
      </c>
    </row>
    <row r="1318" spans="3:17">
      <c r="C1318" s="159"/>
      <c r="D1318" s="165" t="s">
        <v>281</v>
      </c>
      <c r="E1318" s="161">
        <v>40847</v>
      </c>
      <c r="F1318" s="172" t="str">
        <f t="shared" si="63"/>
        <v>2011-12</v>
      </c>
      <c r="G1318" s="68"/>
      <c r="H1318" s="167" t="s">
        <v>279</v>
      </c>
      <c r="I1318" s="173">
        <v>150735.53351548137</v>
      </c>
      <c r="J1318" s="168">
        <f>IFERROR(MIN('MP Calculations'!$E$30/I1318,1),"-")</f>
        <v>0.24630200300931615</v>
      </c>
      <c r="K1318" s="12"/>
      <c r="L1318" s="159">
        <v>0.600881</v>
      </c>
      <c r="M1318" s="159" t="s">
        <v>280</v>
      </c>
      <c r="N1318" s="159">
        <v>940</v>
      </c>
      <c r="O1318" s="185">
        <f t="shared" si="64"/>
        <v>564.82813999999996</v>
      </c>
      <c r="P1318" s="215">
        <f t="shared" si="65"/>
        <v>139.11830223802644</v>
      </c>
      <c r="Q1318" s="215" cm="1">
        <f t="array" ref="Q1318">IF(P1318="-",0,P1318/(1+'General inputs'!$H$32)^IFERROR(INDEX('MP Calculations'!$C$40:$C$130,MATCH(F1318,'MP Calculations'!$D$40:$D$130,0),0),-1))</f>
        <v>218.74048847495493</v>
      </c>
    </row>
    <row r="1319" spans="3:17">
      <c r="C1319" s="159"/>
      <c r="D1319" s="165" t="s">
        <v>281</v>
      </c>
      <c r="E1319" s="161">
        <v>40847</v>
      </c>
      <c r="F1319" s="172" t="str">
        <f t="shared" si="63"/>
        <v>2011-12</v>
      </c>
      <c r="G1319" s="68"/>
      <c r="H1319" s="167" t="s">
        <v>279</v>
      </c>
      <c r="I1319" s="173">
        <v>150735.53351548137</v>
      </c>
      <c r="J1319" s="168">
        <f>IFERROR(MIN('MP Calculations'!$E$30/I1319,1),"-")</f>
        <v>0.24630200300931615</v>
      </c>
      <c r="K1319" s="12"/>
      <c r="L1319" s="159">
        <v>0.60063100000000003</v>
      </c>
      <c r="M1319" s="159" t="s">
        <v>280</v>
      </c>
      <c r="N1319" s="159">
        <v>940</v>
      </c>
      <c r="O1319" s="185">
        <f t="shared" si="64"/>
        <v>564.59314000000006</v>
      </c>
      <c r="P1319" s="215">
        <f t="shared" si="65"/>
        <v>139.06042126731927</v>
      </c>
      <c r="Q1319" s="215" cm="1">
        <f t="array" ref="Q1319">IF(P1319="-",0,P1319/(1+'General inputs'!$H$32)^IFERROR(INDEX('MP Calculations'!$C$40:$C$130,MATCH(F1319,'MP Calculations'!$D$40:$D$130,0),0),-1))</f>
        <v>218.64948023518912</v>
      </c>
    </row>
    <row r="1320" spans="3:17">
      <c r="C1320" s="159"/>
      <c r="D1320" s="165" t="s">
        <v>289</v>
      </c>
      <c r="E1320" s="161">
        <v>40847</v>
      </c>
      <c r="F1320" s="172" t="str">
        <f t="shared" si="63"/>
        <v>2011-12</v>
      </c>
      <c r="G1320" s="68"/>
      <c r="H1320" s="167" t="s">
        <v>279</v>
      </c>
      <c r="I1320" s="173">
        <v>150735.53351548137</v>
      </c>
      <c r="J1320" s="168">
        <f>IFERROR(MIN('MP Calculations'!$E$30/I1320,1),"-")</f>
        <v>0.24630200300931615</v>
      </c>
      <c r="K1320" s="12"/>
      <c r="L1320" s="159">
        <v>1.196828</v>
      </c>
      <c r="M1320" s="159" t="s">
        <v>280</v>
      </c>
      <c r="N1320" s="159">
        <v>726</v>
      </c>
      <c r="O1320" s="185">
        <f t="shared" si="64"/>
        <v>868.89712799999995</v>
      </c>
      <c r="P1320" s="215">
        <f t="shared" si="65"/>
        <v>214.01110303544215</v>
      </c>
      <c r="Q1320" s="215" cm="1">
        <f t="array" ref="Q1320">IF(P1320="-",0,P1320/(1+'General inputs'!$H$32)^IFERROR(INDEX('MP Calculations'!$C$40:$C$130,MATCH(F1320,'MP Calculations'!$D$40:$D$130,0),0),-1))</f>
        <v>336.49701343351171</v>
      </c>
    </row>
    <row r="1321" spans="3:17">
      <c r="C1321" s="159"/>
      <c r="D1321" s="165" t="s">
        <v>281</v>
      </c>
      <c r="E1321" s="161">
        <v>40847</v>
      </c>
      <c r="F1321" s="172" t="str">
        <f t="shared" si="63"/>
        <v>2011-12</v>
      </c>
      <c r="G1321" s="68"/>
      <c r="H1321" s="167" t="s">
        <v>279</v>
      </c>
      <c r="I1321" s="173">
        <v>150735.53351548137</v>
      </c>
      <c r="J1321" s="168">
        <f>IFERROR(MIN('MP Calculations'!$E$30/I1321,1),"-")</f>
        <v>0.24630200300931615</v>
      </c>
      <c r="K1321" s="12"/>
      <c r="L1321" s="159">
        <v>0.60106599999999999</v>
      </c>
      <c r="M1321" s="159" t="s">
        <v>280</v>
      </c>
      <c r="N1321" s="159">
        <v>940</v>
      </c>
      <c r="O1321" s="185">
        <f t="shared" si="64"/>
        <v>565.00203999999997</v>
      </c>
      <c r="P1321" s="215">
        <f t="shared" si="65"/>
        <v>139.16113415634976</v>
      </c>
      <c r="Q1321" s="215" cm="1">
        <f t="array" ref="Q1321">IF(P1321="-",0,P1321/(1+'General inputs'!$H$32)^IFERROR(INDEX('MP Calculations'!$C$40:$C$130,MATCH(F1321,'MP Calculations'!$D$40:$D$130,0),0),-1))</f>
        <v>218.80783457238167</v>
      </c>
    </row>
    <row r="1322" spans="3:17">
      <c r="C1322" s="159"/>
      <c r="D1322" s="165" t="s">
        <v>372</v>
      </c>
      <c r="E1322" s="161">
        <v>40847</v>
      </c>
      <c r="F1322" s="172" t="str">
        <f t="shared" si="63"/>
        <v>2011-12</v>
      </c>
      <c r="G1322" s="68"/>
      <c r="H1322" s="167" t="s">
        <v>279</v>
      </c>
      <c r="I1322" s="173">
        <v>150735.53351548137</v>
      </c>
      <c r="J1322" s="168">
        <f>IFERROR(MIN('MP Calculations'!$E$30/I1322,1),"-")</f>
        <v>0.24630200300931615</v>
      </c>
      <c r="K1322" s="12"/>
      <c r="L1322" s="159">
        <v>0.59992299999999998</v>
      </c>
      <c r="M1322" s="159" t="s">
        <v>280</v>
      </c>
      <c r="N1322" s="159">
        <v>1201</v>
      </c>
      <c r="O1322" s="185">
        <f t="shared" si="64"/>
        <v>720.50752299999999</v>
      </c>
      <c r="P1322" s="215">
        <f t="shared" si="65"/>
        <v>177.46244609818092</v>
      </c>
      <c r="Q1322" s="215" cm="1">
        <f t="array" ref="Q1322">IF(P1322="-",0,P1322/(1+'General inputs'!$H$32)^IFERROR(INDEX('MP Calculations'!$C$40:$C$130,MATCH(F1322,'MP Calculations'!$D$40:$D$130,0),0),-1))</f>
        <v>279.03030385649663</v>
      </c>
    </row>
    <row r="1323" spans="3:17">
      <c r="C1323" s="159"/>
      <c r="D1323" s="165" t="s">
        <v>372</v>
      </c>
      <c r="E1323" s="161">
        <v>40847</v>
      </c>
      <c r="F1323" s="172" t="str">
        <f t="shared" si="63"/>
        <v>2011-12</v>
      </c>
      <c r="G1323" s="68"/>
      <c r="H1323" s="167" t="s">
        <v>279</v>
      </c>
      <c r="I1323" s="173">
        <v>150735.53351548137</v>
      </c>
      <c r="J1323" s="168">
        <f>IFERROR(MIN('MP Calculations'!$E$30/I1323,1),"-")</f>
        <v>0.24630200300931615</v>
      </c>
      <c r="K1323" s="12"/>
      <c r="L1323" s="159">
        <v>0.59992299999999998</v>
      </c>
      <c r="M1323" s="159" t="s">
        <v>280</v>
      </c>
      <c r="N1323" s="159">
        <v>1201</v>
      </c>
      <c r="O1323" s="185">
        <f t="shared" si="64"/>
        <v>720.50752299999999</v>
      </c>
      <c r="P1323" s="215">
        <f t="shared" si="65"/>
        <v>177.46244609818092</v>
      </c>
      <c r="Q1323" s="215" cm="1">
        <f t="array" ref="Q1323">IF(P1323="-",0,P1323/(1+'General inputs'!$H$32)^IFERROR(INDEX('MP Calculations'!$C$40:$C$130,MATCH(F1323,'MP Calculations'!$D$40:$D$130,0),0),-1))</f>
        <v>279.03030385649663</v>
      </c>
    </row>
    <row r="1324" spans="3:17">
      <c r="C1324" s="159"/>
      <c r="D1324" s="165" t="s">
        <v>289</v>
      </c>
      <c r="E1324" s="161">
        <v>40847</v>
      </c>
      <c r="F1324" s="172" t="str">
        <f t="shared" si="63"/>
        <v>2011-12</v>
      </c>
      <c r="G1324" s="68"/>
      <c r="H1324" s="167" t="s">
        <v>279</v>
      </c>
      <c r="I1324" s="173">
        <v>150735.53351548137</v>
      </c>
      <c r="J1324" s="168">
        <f>IFERROR(MIN('MP Calculations'!$E$30/I1324,1),"-")</f>
        <v>0.24630200300931615</v>
      </c>
      <c r="K1324" s="12"/>
      <c r="L1324" s="159">
        <v>2.3119559999999999</v>
      </c>
      <c r="M1324" s="159" t="s">
        <v>280</v>
      </c>
      <c r="N1324" s="159">
        <v>726</v>
      </c>
      <c r="O1324" s="185">
        <f t="shared" si="64"/>
        <v>1678.4800559999999</v>
      </c>
      <c r="P1324" s="215">
        <f t="shared" si="65"/>
        <v>413.41299980398912</v>
      </c>
      <c r="Q1324" s="215" cm="1">
        <f t="array" ref="Q1324">IF(P1324="-",0,P1324/(1+'General inputs'!$H$32)^IFERROR(INDEX('MP Calculations'!$C$40:$C$130,MATCH(F1324,'MP Calculations'!$D$40:$D$130,0),0),-1))</f>
        <v>650.02346969630389</v>
      </c>
    </row>
    <row r="1325" spans="3:17">
      <c r="C1325" s="159"/>
      <c r="D1325" s="165" t="s">
        <v>289</v>
      </c>
      <c r="E1325" s="161">
        <v>40847</v>
      </c>
      <c r="F1325" s="172" t="str">
        <f t="shared" si="63"/>
        <v>2011-12</v>
      </c>
      <c r="G1325" s="68"/>
      <c r="H1325" s="167" t="s">
        <v>279</v>
      </c>
      <c r="I1325" s="173">
        <v>150735.53351548137</v>
      </c>
      <c r="J1325" s="168">
        <f>IFERROR(MIN('MP Calculations'!$E$30/I1325,1),"-")</f>
        <v>0.24630200300931615</v>
      </c>
      <c r="K1325" s="12"/>
      <c r="L1325" s="159">
        <v>1.6991849999999999</v>
      </c>
      <c r="M1325" s="159" t="s">
        <v>280</v>
      </c>
      <c r="N1325" s="159">
        <v>726</v>
      </c>
      <c r="O1325" s="185">
        <f t="shared" si="64"/>
        <v>1233.6083100000001</v>
      </c>
      <c r="P1325" s="215">
        <f t="shared" si="65"/>
        <v>303.84019768193741</v>
      </c>
      <c r="Q1325" s="215" cm="1">
        <f t="array" ref="Q1325">IF(P1325="-",0,P1325/(1+'General inputs'!$H$32)^IFERROR(INDEX('MP Calculations'!$C$40:$C$130,MATCH(F1325,'MP Calculations'!$D$40:$D$130,0),0),-1))</f>
        <v>477.73838661112677</v>
      </c>
    </row>
    <row r="1326" spans="3:17">
      <c r="C1326" s="159"/>
      <c r="D1326" s="165" t="s">
        <v>289</v>
      </c>
      <c r="E1326" s="161">
        <v>40847</v>
      </c>
      <c r="F1326" s="172" t="str">
        <f t="shared" si="63"/>
        <v>2011-12</v>
      </c>
      <c r="G1326" s="68"/>
      <c r="H1326" s="167" t="s">
        <v>279</v>
      </c>
      <c r="I1326" s="173">
        <v>150735.53351548137</v>
      </c>
      <c r="J1326" s="168">
        <f>IFERROR(MIN('MP Calculations'!$E$30/I1326,1),"-")</f>
        <v>0.24630200300931615</v>
      </c>
      <c r="K1326" s="12"/>
      <c r="L1326" s="159">
        <v>0.95667800000000003</v>
      </c>
      <c r="M1326" s="159" t="s">
        <v>280</v>
      </c>
      <c r="N1326" s="159">
        <v>726</v>
      </c>
      <c r="O1326" s="185">
        <f t="shared" si="64"/>
        <v>694.54822799999999</v>
      </c>
      <c r="P1326" s="215">
        <f t="shared" si="65"/>
        <v>171.06861974297121</v>
      </c>
      <c r="Q1326" s="215" cm="1">
        <f t="array" ref="Q1326">IF(P1326="-",0,P1326/(1+'General inputs'!$H$32)^IFERROR(INDEX('MP Calculations'!$C$40:$C$130,MATCH(F1326,'MP Calculations'!$D$40:$D$130,0),0),-1))</f>
        <v>268.97707090538086</v>
      </c>
    </row>
    <row r="1327" spans="3:17">
      <c r="C1327" s="159"/>
      <c r="D1327" s="165" t="s">
        <v>281</v>
      </c>
      <c r="E1327" s="161">
        <v>40847</v>
      </c>
      <c r="F1327" s="172" t="str">
        <f t="shared" si="63"/>
        <v>2011-12</v>
      </c>
      <c r="G1327" s="68"/>
      <c r="H1327" s="167" t="s">
        <v>279</v>
      </c>
      <c r="I1327" s="173">
        <v>150735.53351548137</v>
      </c>
      <c r="J1327" s="168">
        <f>IFERROR(MIN('MP Calculations'!$E$30/I1327,1),"-")</f>
        <v>0.24630200300931615</v>
      </c>
      <c r="K1327" s="12"/>
      <c r="L1327" s="159">
        <v>0.901814</v>
      </c>
      <c r="M1327" s="159" t="s">
        <v>280</v>
      </c>
      <c r="N1327" s="159">
        <v>940</v>
      </c>
      <c r="O1327" s="185">
        <f t="shared" si="64"/>
        <v>847.70515999999998</v>
      </c>
      <c r="P1327" s="215">
        <f t="shared" si="65"/>
        <v>208.79147886933282</v>
      </c>
      <c r="Q1327" s="215" cm="1">
        <f t="array" ref="Q1327">IF(P1327="-",0,P1327/(1+'General inputs'!$H$32)^IFERROR(INDEX('MP Calculations'!$C$40:$C$130,MATCH(F1327,'MP Calculations'!$D$40:$D$130,0),0),-1))</f>
        <v>328.29001894477108</v>
      </c>
    </row>
    <row r="1328" spans="3:17">
      <c r="C1328" s="159"/>
      <c r="D1328" s="165" t="s">
        <v>289</v>
      </c>
      <c r="E1328" s="161">
        <v>40847</v>
      </c>
      <c r="F1328" s="172" t="str">
        <f t="shared" si="63"/>
        <v>2011-12</v>
      </c>
      <c r="G1328" s="68"/>
      <c r="H1328" s="167" t="s">
        <v>279</v>
      </c>
      <c r="I1328" s="173">
        <v>150735.53351548137</v>
      </c>
      <c r="J1328" s="168">
        <f>IFERROR(MIN('MP Calculations'!$E$30/I1328,1),"-")</f>
        <v>0.24630200300931615</v>
      </c>
      <c r="K1328" s="12"/>
      <c r="L1328" s="159">
        <v>0.71118599999999998</v>
      </c>
      <c r="M1328" s="159" t="s">
        <v>280</v>
      </c>
      <c r="N1328" s="159">
        <v>726</v>
      </c>
      <c r="O1328" s="185">
        <f t="shared" si="64"/>
        <v>516.32103599999994</v>
      </c>
      <c r="P1328" s="215">
        <f t="shared" si="65"/>
        <v>127.17090536264521</v>
      </c>
      <c r="Q1328" s="215" cm="1">
        <f t="array" ref="Q1328">IF(P1328="-",0,P1328/(1+'General inputs'!$H$32)^IFERROR(INDEX('MP Calculations'!$C$40:$C$130,MATCH(F1328,'MP Calculations'!$D$40:$D$130,0),0),-1))</f>
        <v>199.95518570398207</v>
      </c>
    </row>
    <row r="1329" spans="3:17">
      <c r="C1329" s="159"/>
      <c r="D1329" s="165" t="s">
        <v>289</v>
      </c>
      <c r="E1329" s="161">
        <v>40847</v>
      </c>
      <c r="F1329" s="172" t="str">
        <f t="shared" si="63"/>
        <v>2011-12</v>
      </c>
      <c r="G1329" s="68"/>
      <c r="H1329" s="167" t="s">
        <v>279</v>
      </c>
      <c r="I1329" s="173">
        <v>150735.53351548137</v>
      </c>
      <c r="J1329" s="168">
        <f>IFERROR(MIN('MP Calculations'!$E$30/I1329,1),"-")</f>
        <v>0.24630200300931615</v>
      </c>
      <c r="K1329" s="12"/>
      <c r="L1329" s="159">
        <v>1.453694</v>
      </c>
      <c r="M1329" s="159" t="s">
        <v>280</v>
      </c>
      <c r="N1329" s="159">
        <v>726</v>
      </c>
      <c r="O1329" s="185">
        <f t="shared" si="64"/>
        <v>1055.381844</v>
      </c>
      <c r="P1329" s="215">
        <f t="shared" si="65"/>
        <v>259.94266211686562</v>
      </c>
      <c r="Q1329" s="215" cm="1">
        <f t="array" ref="Q1329">IF(P1329="-",0,P1329/(1+'General inputs'!$H$32)^IFERROR(INDEX('MP Calculations'!$C$40:$C$130,MATCH(F1329,'MP Calculations'!$D$40:$D$130,0),0),-1))</f>
        <v>408.71678256709851</v>
      </c>
    </row>
    <row r="1330" spans="3:17">
      <c r="C1330" s="159"/>
      <c r="D1330" s="165" t="s">
        <v>281</v>
      </c>
      <c r="E1330" s="161">
        <v>40847</v>
      </c>
      <c r="F1330" s="172" t="str">
        <f t="shared" si="63"/>
        <v>2011-12</v>
      </c>
      <c r="G1330" s="68"/>
      <c r="H1330" s="167" t="s">
        <v>279</v>
      </c>
      <c r="I1330" s="173">
        <v>150735.53351548137</v>
      </c>
      <c r="J1330" s="168">
        <f>IFERROR(MIN('MP Calculations'!$E$30/I1330,1),"-")</f>
        <v>0.24630200300931615</v>
      </c>
      <c r="K1330" s="12"/>
      <c r="L1330" s="159">
        <v>0.89865300000000004</v>
      </c>
      <c r="M1330" s="159" t="s">
        <v>280</v>
      </c>
      <c r="N1330" s="159">
        <v>940</v>
      </c>
      <c r="O1330" s="185">
        <f t="shared" si="64"/>
        <v>844.73382000000004</v>
      </c>
      <c r="P1330" s="215">
        <f t="shared" si="65"/>
        <v>208.05963187571115</v>
      </c>
      <c r="Q1330" s="215" cm="1">
        <f t="array" ref="Q1330">IF(P1330="-",0,P1330/(1+'General inputs'!$H$32)^IFERROR(INDEX('MP Calculations'!$C$40:$C$130,MATCH(F1330,'MP Calculations'!$D$40:$D$130,0),0),-1))</f>
        <v>327.13931076117183</v>
      </c>
    </row>
    <row r="1331" spans="3:17">
      <c r="C1331" s="159"/>
      <c r="D1331" s="165" t="s">
        <v>289</v>
      </c>
      <c r="E1331" s="161">
        <v>40847</v>
      </c>
      <c r="F1331" s="172" t="str">
        <f t="shared" si="63"/>
        <v>2011-12</v>
      </c>
      <c r="G1331" s="68"/>
      <c r="H1331" s="167" t="s">
        <v>279</v>
      </c>
      <c r="I1331" s="173">
        <v>150735.53351548137</v>
      </c>
      <c r="J1331" s="168">
        <f>IFERROR(MIN('MP Calculations'!$E$30/I1331,1),"-")</f>
        <v>0.24630200300931615</v>
      </c>
      <c r="K1331" s="12"/>
      <c r="L1331" s="159">
        <v>3.0532170000000001</v>
      </c>
      <c r="M1331" s="159" t="s">
        <v>280</v>
      </c>
      <c r="N1331" s="159">
        <v>726</v>
      </c>
      <c r="O1331" s="185">
        <f t="shared" si="64"/>
        <v>2216.635542</v>
      </c>
      <c r="P1331" s="215">
        <f t="shared" si="65"/>
        <v>545.96177393624112</v>
      </c>
      <c r="Q1331" s="215" cm="1">
        <f t="array" ref="Q1331">IF(P1331="-",0,P1331/(1+'General inputs'!$H$32)^IFERROR(INDEX('MP Calculations'!$C$40:$C$130,MATCH(F1331,'MP Calculations'!$D$40:$D$130,0),0),-1))</f>
        <v>858.43446331839357</v>
      </c>
    </row>
    <row r="1332" spans="3:17">
      <c r="C1332" s="159"/>
      <c r="D1332" s="165" t="s">
        <v>289</v>
      </c>
      <c r="E1332" s="161">
        <v>40847</v>
      </c>
      <c r="F1332" s="172" t="str">
        <f t="shared" si="63"/>
        <v>2011-12</v>
      </c>
      <c r="G1332" s="68"/>
      <c r="H1332" s="167" t="s">
        <v>279</v>
      </c>
      <c r="I1332" s="173">
        <v>150735.53351548137</v>
      </c>
      <c r="J1332" s="168">
        <f>IFERROR(MIN('MP Calculations'!$E$30/I1332,1),"-")</f>
        <v>0.24630200300931615</v>
      </c>
      <c r="K1332" s="12"/>
      <c r="L1332" s="159">
        <v>1.6991849999999999</v>
      </c>
      <c r="M1332" s="159" t="s">
        <v>280</v>
      </c>
      <c r="N1332" s="159">
        <v>726</v>
      </c>
      <c r="O1332" s="185">
        <f t="shared" si="64"/>
        <v>1233.6083100000001</v>
      </c>
      <c r="P1332" s="215">
        <f t="shared" si="65"/>
        <v>303.84019768193741</v>
      </c>
      <c r="Q1332" s="215" cm="1">
        <f t="array" ref="Q1332">IF(P1332="-",0,P1332/(1+'General inputs'!$H$32)^IFERROR(INDEX('MP Calculations'!$C$40:$C$130,MATCH(F1332,'MP Calculations'!$D$40:$D$130,0),0),-1))</f>
        <v>477.73838661112677</v>
      </c>
    </row>
    <row r="1333" spans="3:17">
      <c r="C1333" s="159"/>
      <c r="D1333" s="165" t="s">
        <v>289</v>
      </c>
      <c r="E1333" s="161">
        <v>40847</v>
      </c>
      <c r="F1333" s="172" t="str">
        <f t="shared" si="63"/>
        <v>2011-12</v>
      </c>
      <c r="G1333" s="68"/>
      <c r="H1333" s="167" t="s">
        <v>279</v>
      </c>
      <c r="I1333" s="173">
        <v>150735.53351548137</v>
      </c>
      <c r="J1333" s="168">
        <f>IFERROR(MIN('MP Calculations'!$E$30/I1333,1),"-")</f>
        <v>0.24630200300931615</v>
      </c>
      <c r="K1333" s="12"/>
      <c r="L1333" s="159">
        <v>0.71118599999999998</v>
      </c>
      <c r="M1333" s="159" t="s">
        <v>280</v>
      </c>
      <c r="N1333" s="159">
        <v>726</v>
      </c>
      <c r="O1333" s="185">
        <f t="shared" si="64"/>
        <v>516.32103599999994</v>
      </c>
      <c r="P1333" s="215">
        <f t="shared" si="65"/>
        <v>127.17090536264521</v>
      </c>
      <c r="Q1333" s="215" cm="1">
        <f t="array" ref="Q1333">IF(P1333="-",0,P1333/(1+'General inputs'!$H$32)^IFERROR(INDEX('MP Calculations'!$C$40:$C$130,MATCH(F1333,'MP Calculations'!$D$40:$D$130,0),0),-1))</f>
        <v>199.95518570398207</v>
      </c>
    </row>
    <row r="1334" spans="3:17">
      <c r="C1334" s="159"/>
      <c r="D1334" s="165" t="s">
        <v>289</v>
      </c>
      <c r="E1334" s="161">
        <v>40847</v>
      </c>
      <c r="F1334" s="172" t="str">
        <f t="shared" si="63"/>
        <v>2011-12</v>
      </c>
      <c r="G1334" s="68"/>
      <c r="H1334" s="167" t="s">
        <v>279</v>
      </c>
      <c r="I1334" s="173">
        <v>150735.53351548137</v>
      </c>
      <c r="J1334" s="168">
        <f>IFERROR(MIN('MP Calculations'!$E$30/I1334,1),"-")</f>
        <v>0.24630200300931615</v>
      </c>
      <c r="K1334" s="12"/>
      <c r="L1334" s="159">
        <v>1.453694</v>
      </c>
      <c r="M1334" s="159" t="s">
        <v>280</v>
      </c>
      <c r="N1334" s="159">
        <v>726</v>
      </c>
      <c r="O1334" s="185">
        <f t="shared" si="64"/>
        <v>1055.381844</v>
      </c>
      <c r="P1334" s="215">
        <f t="shared" si="65"/>
        <v>259.94266211686562</v>
      </c>
      <c r="Q1334" s="215" cm="1">
        <f t="array" ref="Q1334">IF(P1334="-",0,P1334/(1+'General inputs'!$H$32)^IFERROR(INDEX('MP Calculations'!$C$40:$C$130,MATCH(F1334,'MP Calculations'!$D$40:$D$130,0),0),-1))</f>
        <v>408.71678256709851</v>
      </c>
    </row>
    <row r="1335" spans="3:17">
      <c r="C1335" s="159"/>
      <c r="D1335" s="165" t="s">
        <v>289</v>
      </c>
      <c r="E1335" s="161">
        <v>40847</v>
      </c>
      <c r="F1335" s="172" t="str">
        <f t="shared" si="63"/>
        <v>2011-12</v>
      </c>
      <c r="G1335" s="68"/>
      <c r="H1335" s="167" t="s">
        <v>279</v>
      </c>
      <c r="I1335" s="173">
        <v>150735.53351548137</v>
      </c>
      <c r="J1335" s="168">
        <f>IFERROR(MIN('MP Calculations'!$E$30/I1335,1),"-")</f>
        <v>0.24630200300931615</v>
      </c>
      <c r="K1335" s="12"/>
      <c r="L1335" s="159">
        <v>0.95667800000000003</v>
      </c>
      <c r="M1335" s="159" t="s">
        <v>280</v>
      </c>
      <c r="N1335" s="159">
        <v>726</v>
      </c>
      <c r="O1335" s="185">
        <f t="shared" si="64"/>
        <v>694.54822799999999</v>
      </c>
      <c r="P1335" s="215">
        <f t="shared" si="65"/>
        <v>171.06861974297121</v>
      </c>
      <c r="Q1335" s="215" cm="1">
        <f t="array" ref="Q1335">IF(P1335="-",0,P1335/(1+'General inputs'!$H$32)^IFERROR(INDEX('MP Calculations'!$C$40:$C$130,MATCH(F1335,'MP Calculations'!$D$40:$D$130,0),0),-1))</f>
        <v>268.97707090538086</v>
      </c>
    </row>
    <row r="1336" spans="3:17">
      <c r="C1336" s="159"/>
      <c r="D1336" s="165" t="s">
        <v>289</v>
      </c>
      <c r="E1336" s="161">
        <v>40847</v>
      </c>
      <c r="F1336" s="172" t="str">
        <f t="shared" si="63"/>
        <v>2011-12</v>
      </c>
      <c r="G1336" s="68"/>
      <c r="H1336" s="167" t="s">
        <v>279</v>
      </c>
      <c r="I1336" s="173">
        <v>150735.53351548137</v>
      </c>
      <c r="J1336" s="168">
        <f>IFERROR(MIN('MP Calculations'!$E$30/I1336,1),"-")</f>
        <v>0.24630200300931615</v>
      </c>
      <c r="K1336" s="12"/>
      <c r="L1336" s="159">
        <v>0.66434899999999997</v>
      </c>
      <c r="M1336" s="159" t="s">
        <v>280</v>
      </c>
      <c r="N1336" s="159">
        <v>726</v>
      </c>
      <c r="O1336" s="185">
        <f t="shared" si="64"/>
        <v>482.31737399999997</v>
      </c>
      <c r="P1336" s="215">
        <f t="shared" si="65"/>
        <v>118.79573530239345</v>
      </c>
      <c r="Q1336" s="215" cm="1">
        <f t="array" ref="Q1336">IF(P1336="-",0,P1336/(1+'General inputs'!$H$32)^IFERROR(INDEX('MP Calculations'!$C$40:$C$130,MATCH(F1336,'MP Calculations'!$D$40:$D$130,0),0),-1))</f>
        <v>186.78661794137508</v>
      </c>
    </row>
    <row r="1337" spans="3:17">
      <c r="C1337" s="159"/>
      <c r="D1337" s="165" t="s">
        <v>289</v>
      </c>
      <c r="E1337" s="161">
        <v>40847</v>
      </c>
      <c r="F1337" s="172" t="str">
        <f t="shared" si="63"/>
        <v>2011-12</v>
      </c>
      <c r="G1337" s="68"/>
      <c r="H1337" s="167" t="s">
        <v>279</v>
      </c>
      <c r="I1337" s="173">
        <v>150735.53351548137</v>
      </c>
      <c r="J1337" s="168">
        <f>IFERROR(MIN('MP Calculations'!$E$30/I1337,1),"-")</f>
        <v>0.24630200300931615</v>
      </c>
      <c r="K1337" s="12"/>
      <c r="L1337" s="159">
        <v>0.40621400000000002</v>
      </c>
      <c r="M1337" s="159" t="s">
        <v>280</v>
      </c>
      <c r="N1337" s="159">
        <v>726</v>
      </c>
      <c r="O1337" s="185">
        <f t="shared" si="64"/>
        <v>294.91136399999999</v>
      </c>
      <c r="P1337" s="215">
        <f t="shared" si="65"/>
        <v>72.637259663409523</v>
      </c>
      <c r="Q1337" s="215" cm="1">
        <f t="array" ref="Q1337">IF(P1337="-",0,P1337/(1+'General inputs'!$H$32)^IFERROR(INDEX('MP Calculations'!$C$40:$C$130,MATCH(F1337,'MP Calculations'!$D$40:$D$130,0),0),-1))</f>
        <v>114.21006010461029</v>
      </c>
    </row>
    <row r="1338" spans="3:17">
      <c r="C1338" s="159"/>
      <c r="D1338" s="165" t="s">
        <v>292</v>
      </c>
      <c r="E1338" s="161">
        <v>40847</v>
      </c>
      <c r="F1338" s="172" t="str">
        <f t="shared" si="63"/>
        <v>2011-12</v>
      </c>
      <c r="G1338" s="68"/>
      <c r="H1338" s="167" t="s">
        <v>279</v>
      </c>
      <c r="I1338" s="173">
        <v>150735.53351548137</v>
      </c>
      <c r="J1338" s="168">
        <f>IFERROR(MIN('MP Calculations'!$E$30/I1338,1),"-")</f>
        <v>0.24630200300931615</v>
      </c>
      <c r="K1338" s="12"/>
      <c r="L1338" s="159">
        <v>1.500238</v>
      </c>
      <c r="M1338" s="159" t="s">
        <v>280</v>
      </c>
      <c r="N1338" s="159">
        <v>1787</v>
      </c>
      <c r="O1338" s="185">
        <f t="shared" si="64"/>
        <v>2680.9253060000001</v>
      </c>
      <c r="P1338" s="215">
        <f t="shared" si="65"/>
        <v>660.31727278616381</v>
      </c>
      <c r="Q1338" s="215" cm="1">
        <f t="array" ref="Q1338">IF(P1338="-",0,P1338/(1+'General inputs'!$H$32)^IFERROR(INDEX('MP Calculations'!$C$40:$C$130,MATCH(F1338,'MP Calculations'!$D$40:$D$130,0),0),-1))</f>
        <v>1038.2395448628108</v>
      </c>
    </row>
    <row r="1339" spans="3:17">
      <c r="C1339" s="159"/>
      <c r="D1339" s="165" t="s">
        <v>292</v>
      </c>
      <c r="E1339" s="161">
        <v>40847</v>
      </c>
      <c r="F1339" s="172" t="str">
        <f t="shared" si="63"/>
        <v>2011-12</v>
      </c>
      <c r="G1339" s="68"/>
      <c r="H1339" s="167" t="s">
        <v>279</v>
      </c>
      <c r="I1339" s="173">
        <v>150735.53351548137</v>
      </c>
      <c r="J1339" s="168">
        <f>IFERROR(MIN('MP Calculations'!$E$30/I1339,1),"-")</f>
        <v>0.24630200300931615</v>
      </c>
      <c r="K1339" s="12"/>
      <c r="L1339" s="159">
        <v>1.0006299999999999</v>
      </c>
      <c r="M1339" s="159" t="s">
        <v>280</v>
      </c>
      <c r="N1339" s="159">
        <v>1787</v>
      </c>
      <c r="O1339" s="185">
        <f t="shared" si="64"/>
        <v>1788.1258099999998</v>
      </c>
      <c r="P1339" s="215">
        <f t="shared" si="65"/>
        <v>440.4189686356558</v>
      </c>
      <c r="Q1339" s="215" cm="1">
        <f t="array" ref="Q1339">IF(P1339="-",0,P1339/(1+'General inputs'!$H$32)^IFERROR(INDEX('MP Calculations'!$C$40:$C$130,MATCH(F1339,'MP Calculations'!$D$40:$D$130,0),0),-1))</f>
        <v>692.48588275731868</v>
      </c>
    </row>
    <row r="1340" spans="3:17">
      <c r="C1340" s="159"/>
      <c r="D1340" s="165" t="s">
        <v>292</v>
      </c>
      <c r="E1340" s="161">
        <v>40847</v>
      </c>
      <c r="F1340" s="172" t="str">
        <f t="shared" si="63"/>
        <v>2011-12</v>
      </c>
      <c r="G1340" s="68"/>
      <c r="H1340" s="167" t="s">
        <v>279</v>
      </c>
      <c r="I1340" s="173">
        <v>150735.53351548137</v>
      </c>
      <c r="J1340" s="168">
        <f>IFERROR(MIN('MP Calculations'!$E$30/I1340,1),"-")</f>
        <v>0.24630200300931615</v>
      </c>
      <c r="K1340" s="12"/>
      <c r="L1340" s="159">
        <v>1.001519</v>
      </c>
      <c r="M1340" s="159" t="s">
        <v>280</v>
      </c>
      <c r="N1340" s="159">
        <v>1787</v>
      </c>
      <c r="O1340" s="185">
        <f t="shared" si="64"/>
        <v>1789.714453</v>
      </c>
      <c r="P1340" s="215">
        <f t="shared" si="65"/>
        <v>440.81025458862263</v>
      </c>
      <c r="Q1340" s="215" cm="1">
        <f t="array" ref="Q1340">IF(P1340="-",0,P1340/(1+'General inputs'!$H$32)^IFERROR(INDEX('MP Calculations'!$C$40:$C$130,MATCH(F1340,'MP Calculations'!$D$40:$D$130,0),0),-1))</f>
        <v>693.1011151107075</v>
      </c>
    </row>
    <row r="1341" spans="3:17">
      <c r="C1341" s="159"/>
      <c r="D1341" s="165" t="s">
        <v>292</v>
      </c>
      <c r="E1341" s="161">
        <v>40847</v>
      </c>
      <c r="F1341" s="172" t="str">
        <f t="shared" si="63"/>
        <v>2011-12</v>
      </c>
      <c r="G1341" s="68"/>
      <c r="H1341" s="167" t="s">
        <v>279</v>
      </c>
      <c r="I1341" s="173">
        <v>150735.53351548137</v>
      </c>
      <c r="J1341" s="168">
        <f>IFERROR(MIN('MP Calculations'!$E$30/I1341,1),"-")</f>
        <v>0.24630200300931615</v>
      </c>
      <c r="K1341" s="12"/>
      <c r="L1341" s="159">
        <v>2.498224</v>
      </c>
      <c r="M1341" s="159" t="s">
        <v>280</v>
      </c>
      <c r="N1341" s="159">
        <v>1787</v>
      </c>
      <c r="O1341" s="185">
        <f t="shared" si="64"/>
        <v>4464.3262880000002</v>
      </c>
      <c r="P1341" s="215">
        <f t="shared" si="65"/>
        <v>1099.5725068215452</v>
      </c>
      <c r="Q1341" s="215" cm="1">
        <f t="array" ref="Q1341">IF(P1341="-",0,P1341/(1+'General inputs'!$H$32)^IFERROR(INDEX('MP Calculations'!$C$40:$C$130,MATCH(F1341,'MP Calculations'!$D$40:$D$130,0),0),-1))</f>
        <v>1728.8956477074644</v>
      </c>
    </row>
    <row r="1342" spans="3:17">
      <c r="C1342" s="159"/>
      <c r="D1342" s="165" t="s">
        <v>292</v>
      </c>
      <c r="E1342" s="161">
        <v>40847</v>
      </c>
      <c r="F1342" s="172" t="str">
        <f t="shared" si="63"/>
        <v>2011-12</v>
      </c>
      <c r="G1342" s="68"/>
      <c r="H1342" s="167" t="s">
        <v>279</v>
      </c>
      <c r="I1342" s="173">
        <v>150735.53351548137</v>
      </c>
      <c r="J1342" s="168">
        <f>IFERROR(MIN('MP Calculations'!$E$30/I1342,1),"-")</f>
        <v>0.24630200300931615</v>
      </c>
      <c r="K1342" s="12"/>
      <c r="L1342" s="159">
        <v>2.4989840000000001</v>
      </c>
      <c r="M1342" s="159" t="s">
        <v>280</v>
      </c>
      <c r="N1342" s="159">
        <v>1787</v>
      </c>
      <c r="O1342" s="185">
        <f t="shared" si="64"/>
        <v>4465.6844080000001</v>
      </c>
      <c r="P1342" s="215">
        <f t="shared" si="65"/>
        <v>1099.9070144978723</v>
      </c>
      <c r="Q1342" s="215" cm="1">
        <f t="array" ref="Q1342">IF(P1342="-",0,P1342/(1+'General inputs'!$H$32)^IFERROR(INDEX('MP Calculations'!$C$40:$C$130,MATCH(F1342,'MP Calculations'!$D$40:$D$130,0),0),-1))</f>
        <v>1729.421605624872</v>
      </c>
    </row>
    <row r="1343" spans="3:17">
      <c r="C1343" s="159"/>
      <c r="D1343" s="165" t="s">
        <v>292</v>
      </c>
      <c r="E1343" s="161">
        <v>40847</v>
      </c>
      <c r="F1343" s="172" t="str">
        <f t="shared" si="63"/>
        <v>2011-12</v>
      </c>
      <c r="G1343" s="68"/>
      <c r="H1343" s="167" t="s">
        <v>279</v>
      </c>
      <c r="I1343" s="173">
        <v>150735.53351548137</v>
      </c>
      <c r="J1343" s="168">
        <f>IFERROR(MIN('MP Calculations'!$E$30/I1343,1),"-")</f>
        <v>0.24630200300931615</v>
      </c>
      <c r="K1343" s="12"/>
      <c r="L1343" s="159">
        <v>1.499139</v>
      </c>
      <c r="M1343" s="159" t="s">
        <v>280</v>
      </c>
      <c r="N1343" s="159">
        <v>1787</v>
      </c>
      <c r="O1343" s="185">
        <f t="shared" si="64"/>
        <v>2678.961393</v>
      </c>
      <c r="P1343" s="215">
        <f t="shared" si="65"/>
        <v>659.83355708052784</v>
      </c>
      <c r="Q1343" s="215" cm="1">
        <f t="array" ref="Q1343">IF(P1343="-",0,P1343/(1+'General inputs'!$H$32)^IFERROR(INDEX('MP Calculations'!$C$40:$C$130,MATCH(F1343,'MP Calculations'!$D$40:$D$130,0),0),-1))</f>
        <v>1037.4789820322439</v>
      </c>
    </row>
    <row r="1344" spans="3:17">
      <c r="C1344" s="159"/>
      <c r="D1344" s="165" t="s">
        <v>289</v>
      </c>
      <c r="E1344" s="161">
        <v>40847</v>
      </c>
      <c r="F1344" s="172" t="str">
        <f t="shared" si="63"/>
        <v>2011-12</v>
      </c>
      <c r="G1344" s="68"/>
      <c r="H1344" s="167" t="s">
        <v>279</v>
      </c>
      <c r="I1344" s="173">
        <v>150735.53351548137</v>
      </c>
      <c r="J1344" s="168">
        <f>IFERROR(MIN('MP Calculations'!$E$30/I1344,1),"-")</f>
        <v>0.24630200300931615</v>
      </c>
      <c r="K1344" s="12"/>
      <c r="L1344" s="159">
        <v>1.199991</v>
      </c>
      <c r="M1344" s="159" t="s">
        <v>280</v>
      </c>
      <c r="N1344" s="159">
        <v>726</v>
      </c>
      <c r="O1344" s="185">
        <f t="shared" si="64"/>
        <v>871.19346600000006</v>
      </c>
      <c r="P1344" s="215">
        <f t="shared" si="65"/>
        <v>214.57669568442859</v>
      </c>
      <c r="Q1344" s="215" cm="1">
        <f t="array" ref="Q1344">IF(P1344="-",0,P1344/(1+'General inputs'!$H$32)^IFERROR(INDEX('MP Calculations'!$C$40:$C$130,MATCH(F1344,'MP Calculations'!$D$40:$D$130,0),0),-1))</f>
        <v>337.3863141964369</v>
      </c>
    </row>
    <row r="1345" spans="3:17">
      <c r="C1345" s="159"/>
      <c r="D1345" s="165" t="s">
        <v>289</v>
      </c>
      <c r="E1345" s="161">
        <v>40847</v>
      </c>
      <c r="F1345" s="172" t="str">
        <f t="shared" si="63"/>
        <v>2011-12</v>
      </c>
      <c r="G1345" s="68"/>
      <c r="H1345" s="167" t="s">
        <v>279</v>
      </c>
      <c r="I1345" s="173">
        <v>150735.53351548137</v>
      </c>
      <c r="J1345" s="168">
        <f>IFERROR(MIN('MP Calculations'!$E$30/I1345,1),"-")</f>
        <v>0.24630200300931615</v>
      </c>
      <c r="K1345" s="12"/>
      <c r="L1345" s="159">
        <v>1.200167</v>
      </c>
      <c r="M1345" s="159" t="s">
        <v>280</v>
      </c>
      <c r="N1345" s="159">
        <v>726</v>
      </c>
      <c r="O1345" s="185">
        <f t="shared" si="64"/>
        <v>871.32124199999998</v>
      </c>
      <c r="P1345" s="215">
        <f t="shared" si="65"/>
        <v>214.60816716916509</v>
      </c>
      <c r="Q1345" s="215" cm="1">
        <f t="array" ref="Q1345">IF(P1345="-",0,P1345/(1+'General inputs'!$H$32)^IFERROR(INDEX('MP Calculations'!$C$40:$C$130,MATCH(F1345,'MP Calculations'!$D$40:$D$130,0),0),-1))</f>
        <v>337.43579789364679</v>
      </c>
    </row>
    <row r="1346" spans="3:17">
      <c r="C1346" s="159"/>
      <c r="D1346" s="165" t="s">
        <v>281</v>
      </c>
      <c r="E1346" s="161">
        <v>40847</v>
      </c>
      <c r="F1346" s="172" t="str">
        <f t="shared" si="63"/>
        <v>2011-12</v>
      </c>
      <c r="G1346" s="68"/>
      <c r="H1346" s="167" t="s">
        <v>279</v>
      </c>
      <c r="I1346" s="173">
        <v>150735.53351548137</v>
      </c>
      <c r="J1346" s="168">
        <f>IFERROR(MIN('MP Calculations'!$E$30/I1346,1),"-")</f>
        <v>0.24630200300931615</v>
      </c>
      <c r="K1346" s="12"/>
      <c r="L1346" s="159">
        <v>0.904335</v>
      </c>
      <c r="M1346" s="159" t="s">
        <v>280</v>
      </c>
      <c r="N1346" s="159">
        <v>940</v>
      </c>
      <c r="O1346" s="185">
        <f t="shared" si="64"/>
        <v>850.07489999999996</v>
      </c>
      <c r="P1346" s="215">
        <f t="shared" si="65"/>
        <v>209.37515057794411</v>
      </c>
      <c r="Q1346" s="215" cm="1">
        <f t="array" ref="Q1346">IF(P1346="-",0,P1346/(1+'General inputs'!$H$32)^IFERROR(INDEX('MP Calculations'!$C$40:$C$130,MATCH(F1346,'MP Calculations'!$D$40:$D$130,0),0),-1))</f>
        <v>329.20774603456982</v>
      </c>
    </row>
    <row r="1347" spans="3:17">
      <c r="C1347" s="159"/>
      <c r="D1347" s="165" t="s">
        <v>289</v>
      </c>
      <c r="E1347" s="161">
        <v>40847</v>
      </c>
      <c r="F1347" s="172" t="str">
        <f t="shared" si="63"/>
        <v>2011-12</v>
      </c>
      <c r="G1347" s="68"/>
      <c r="H1347" s="167" t="s">
        <v>279</v>
      </c>
      <c r="I1347" s="173">
        <v>150735.53351548137</v>
      </c>
      <c r="J1347" s="168">
        <f>IFERROR(MIN('MP Calculations'!$E$30/I1347,1),"-")</f>
        <v>0.24630200300931615</v>
      </c>
      <c r="K1347" s="12"/>
      <c r="L1347" s="159">
        <v>0.89980099999999996</v>
      </c>
      <c r="M1347" s="159" t="s">
        <v>280</v>
      </c>
      <c r="N1347" s="159">
        <v>726</v>
      </c>
      <c r="O1347" s="185">
        <f t="shared" si="64"/>
        <v>653.25552599999992</v>
      </c>
      <c r="P1347" s="215">
        <f t="shared" si="65"/>
        <v>160.89814453070437</v>
      </c>
      <c r="Q1347" s="215" cm="1">
        <f t="array" ref="Q1347">IF(P1347="-",0,P1347/(1+'General inputs'!$H$32)^IFERROR(INDEX('MP Calculations'!$C$40:$C$130,MATCH(F1347,'MP Calculations'!$D$40:$D$130,0),0),-1))</f>
        <v>252.98568314284694</v>
      </c>
    </row>
    <row r="1348" spans="3:17">
      <c r="C1348" s="159"/>
      <c r="D1348" s="165" t="s">
        <v>281</v>
      </c>
      <c r="E1348" s="161">
        <v>40847</v>
      </c>
      <c r="F1348" s="172" t="str">
        <f t="shared" si="63"/>
        <v>2011-12</v>
      </c>
      <c r="G1348" s="68"/>
      <c r="H1348" s="167" t="s">
        <v>279</v>
      </c>
      <c r="I1348" s="173">
        <v>150735.53351548137</v>
      </c>
      <c r="J1348" s="168">
        <f>IFERROR(MIN('MP Calculations'!$E$30/I1348,1),"-")</f>
        <v>0.24630200300931615</v>
      </c>
      <c r="K1348" s="12"/>
      <c r="L1348" s="159">
        <v>0.90356099999999995</v>
      </c>
      <c r="M1348" s="159" t="s">
        <v>280</v>
      </c>
      <c r="N1348" s="159">
        <v>940</v>
      </c>
      <c r="O1348" s="185">
        <f t="shared" si="64"/>
        <v>849.34733999999992</v>
      </c>
      <c r="P1348" s="215">
        <f t="shared" si="65"/>
        <v>209.19595109263466</v>
      </c>
      <c r="Q1348" s="215" cm="1">
        <f t="array" ref="Q1348">IF(P1348="-",0,P1348/(1+'General inputs'!$H$32)^IFERROR(INDEX('MP Calculations'!$C$40:$C$130,MATCH(F1348,'MP Calculations'!$D$40:$D$130,0),0),-1))</f>
        <v>328.92598452425477</v>
      </c>
    </row>
    <row r="1349" spans="3:17">
      <c r="C1349" s="159"/>
      <c r="D1349" s="165" t="s">
        <v>281</v>
      </c>
      <c r="E1349" s="161">
        <v>40847</v>
      </c>
      <c r="F1349" s="172" t="str">
        <f t="shared" si="63"/>
        <v>2011-12</v>
      </c>
      <c r="G1349" s="68"/>
      <c r="H1349" s="167" t="s">
        <v>279</v>
      </c>
      <c r="I1349" s="173">
        <v>150735.53351548137</v>
      </c>
      <c r="J1349" s="168">
        <f>IFERROR(MIN('MP Calculations'!$E$30/I1349,1),"-")</f>
        <v>0.24630200300931615</v>
      </c>
      <c r="K1349" s="12"/>
      <c r="L1349" s="159">
        <v>0.90654999999999997</v>
      </c>
      <c r="M1349" s="159" t="s">
        <v>280</v>
      </c>
      <c r="N1349" s="159">
        <v>940</v>
      </c>
      <c r="O1349" s="185">
        <f t="shared" si="64"/>
        <v>852.15699999999993</v>
      </c>
      <c r="P1349" s="215">
        <f t="shared" si="65"/>
        <v>209.8879759784098</v>
      </c>
      <c r="Q1349" s="215" cm="1">
        <f t="array" ref="Q1349">IF(P1349="-",0,P1349/(1+'General inputs'!$H$32)^IFERROR(INDEX('MP Calculations'!$C$40:$C$130,MATCH(F1349,'MP Calculations'!$D$40:$D$130,0),0),-1))</f>
        <v>330.0140790388952</v>
      </c>
    </row>
    <row r="1350" spans="3:17">
      <c r="C1350" s="159"/>
      <c r="D1350" s="165" t="s">
        <v>289</v>
      </c>
      <c r="E1350" s="161">
        <v>40847</v>
      </c>
      <c r="F1350" s="172" t="str">
        <f t="shared" si="63"/>
        <v>2011-12</v>
      </c>
      <c r="G1350" s="68"/>
      <c r="H1350" s="167" t="s">
        <v>279</v>
      </c>
      <c r="I1350" s="173">
        <v>150735.53351548137</v>
      </c>
      <c r="J1350" s="168">
        <f>IFERROR(MIN('MP Calculations'!$E$30/I1350,1),"-")</f>
        <v>0.24630200300931615</v>
      </c>
      <c r="K1350" s="12"/>
      <c r="L1350" s="159">
        <v>0.90012499999999995</v>
      </c>
      <c r="M1350" s="159" t="s">
        <v>280</v>
      </c>
      <c r="N1350" s="159">
        <v>726</v>
      </c>
      <c r="O1350" s="185">
        <f t="shared" si="64"/>
        <v>653.49074999999993</v>
      </c>
      <c r="P1350" s="215">
        <f t="shared" si="65"/>
        <v>160.95608067306026</v>
      </c>
      <c r="Q1350" s="215" cm="1">
        <f t="array" ref="Q1350">IF(P1350="-",0,P1350/(1+'General inputs'!$H$32)^IFERROR(INDEX('MP Calculations'!$C$40:$C$130,MATCH(F1350,'MP Calculations'!$D$40:$D$130,0),0),-1))</f>
        <v>253.07677813089242</v>
      </c>
    </row>
    <row r="1351" spans="3:17">
      <c r="C1351" s="159"/>
      <c r="D1351" s="165" t="s">
        <v>281</v>
      </c>
      <c r="E1351" s="161">
        <v>40847</v>
      </c>
      <c r="F1351" s="172" t="str">
        <f t="shared" si="63"/>
        <v>2011-12</v>
      </c>
      <c r="G1351" s="68"/>
      <c r="H1351" s="167" t="s">
        <v>279</v>
      </c>
      <c r="I1351" s="173">
        <v>150735.53351548137</v>
      </c>
      <c r="J1351" s="168">
        <f>IFERROR(MIN('MP Calculations'!$E$30/I1351,1),"-")</f>
        <v>0.24630200300931615</v>
      </c>
      <c r="K1351" s="12"/>
      <c r="L1351" s="159">
        <v>0.90512400000000004</v>
      </c>
      <c r="M1351" s="159" t="s">
        <v>280</v>
      </c>
      <c r="N1351" s="159">
        <v>940</v>
      </c>
      <c r="O1351" s="185">
        <f t="shared" si="64"/>
        <v>850.81655999999998</v>
      </c>
      <c r="P1351" s="215">
        <f t="shared" si="65"/>
        <v>209.55782292149601</v>
      </c>
      <c r="Q1351" s="215" cm="1">
        <f t="array" ref="Q1351">IF(P1351="-",0,P1351/(1+'General inputs'!$H$32)^IFERROR(INDEX('MP Calculations'!$C$40:$C$130,MATCH(F1351,'MP Calculations'!$D$40:$D$130,0),0),-1))</f>
        <v>329.49496803927087</v>
      </c>
    </row>
    <row r="1352" spans="3:17">
      <c r="C1352" s="159"/>
      <c r="D1352" s="165" t="s">
        <v>518</v>
      </c>
      <c r="E1352" s="161">
        <v>40848</v>
      </c>
      <c r="F1352" s="172" t="str">
        <f t="shared" si="63"/>
        <v>2011-12</v>
      </c>
      <c r="G1352" s="68"/>
      <c r="H1352" s="167" t="s">
        <v>279</v>
      </c>
      <c r="I1352" s="173">
        <v>150735.53351548137</v>
      </c>
      <c r="J1352" s="168">
        <f>IFERROR(MIN('MP Calculations'!$E$30/I1352,1),"-")</f>
        <v>0.24630200300931615</v>
      </c>
      <c r="K1352" s="12"/>
      <c r="L1352" s="159">
        <v>1</v>
      </c>
      <c r="M1352" s="159" t="s">
        <v>284</v>
      </c>
      <c r="N1352" s="159">
        <v>22546.62</v>
      </c>
      <c r="O1352" s="185">
        <f t="shared" si="64"/>
        <v>22546.62</v>
      </c>
      <c r="P1352" s="215">
        <f t="shared" si="65"/>
        <v>5553.2776670899075</v>
      </c>
      <c r="Q1352" s="215" cm="1">
        <f t="array" ref="Q1352">IF(P1352="-",0,P1352/(1+'General inputs'!$H$32)^IFERROR(INDEX('MP Calculations'!$C$40:$C$130,MATCH(F1352,'MP Calculations'!$D$40:$D$130,0),0),-1))</f>
        <v>8731.6093568907327</v>
      </c>
    </row>
    <row r="1353" spans="3:17">
      <c r="C1353" s="159"/>
      <c r="D1353" s="165" t="s">
        <v>519</v>
      </c>
      <c r="E1353" s="161">
        <v>40878</v>
      </c>
      <c r="F1353" s="172" t="str">
        <f t="shared" si="63"/>
        <v>2011-12</v>
      </c>
      <c r="G1353" s="68"/>
      <c r="H1353" s="167" t="s">
        <v>279</v>
      </c>
      <c r="I1353" s="173">
        <v>150735.53351548137</v>
      </c>
      <c r="J1353" s="168">
        <f>IFERROR(MIN('MP Calculations'!$E$30/I1353,1),"-")</f>
        <v>0.24630200300931615</v>
      </c>
      <c r="K1353" s="12"/>
      <c r="L1353" s="159">
        <v>1</v>
      </c>
      <c r="M1353" s="159" t="s">
        <v>284</v>
      </c>
      <c r="N1353" s="159">
        <v>110425.31</v>
      </c>
      <c r="O1353" s="185">
        <f t="shared" si="64"/>
        <v>110425.31</v>
      </c>
      <c r="P1353" s="215">
        <f t="shared" si="65"/>
        <v>27197.975035924668</v>
      </c>
      <c r="Q1353" s="215" cm="1">
        <f t="array" ref="Q1353">IF(P1353="-",0,P1353/(1+'General inputs'!$H$32)^IFERROR(INDEX('MP Calculations'!$C$40:$C$130,MATCH(F1353,'MP Calculations'!$D$40:$D$130,0),0),-1))</f>
        <v>42764.311015733612</v>
      </c>
    </row>
    <row r="1354" spans="3:17">
      <c r="C1354" s="159"/>
      <c r="D1354" s="165" t="s">
        <v>278</v>
      </c>
      <c r="E1354" s="161">
        <v>40897</v>
      </c>
      <c r="F1354" s="172" t="str">
        <f t="shared" si="63"/>
        <v>2011-12</v>
      </c>
      <c r="G1354" s="68"/>
      <c r="H1354" s="167" t="s">
        <v>279</v>
      </c>
      <c r="I1354" s="173">
        <v>150735.53351548137</v>
      </c>
      <c r="J1354" s="168">
        <f>IFERROR(MIN('MP Calculations'!$E$30/I1354,1),"-")</f>
        <v>0.24630200300931615</v>
      </c>
      <c r="K1354" s="12"/>
      <c r="L1354" s="159">
        <v>42.299905000000003</v>
      </c>
      <c r="M1354" s="159" t="s">
        <v>280</v>
      </c>
      <c r="N1354" s="159">
        <v>350</v>
      </c>
      <c r="O1354" s="185">
        <f t="shared" si="64"/>
        <v>14804.966750000001</v>
      </c>
      <c r="P1354" s="215">
        <f t="shared" si="65"/>
        <v>3646.4929650113259</v>
      </c>
      <c r="Q1354" s="215" cm="1">
        <f t="array" ref="Q1354">IF(P1354="-",0,P1354/(1+'General inputs'!$H$32)^IFERROR(INDEX('MP Calculations'!$C$40:$C$130,MATCH(F1354,'MP Calculations'!$D$40:$D$130,0),0),-1))</f>
        <v>5733.5062285502745</v>
      </c>
    </row>
    <row r="1355" spans="3:17">
      <c r="C1355" s="159"/>
      <c r="D1355" s="165" t="s">
        <v>278</v>
      </c>
      <c r="E1355" s="161">
        <v>40897</v>
      </c>
      <c r="F1355" s="172" t="str">
        <f t="shared" si="63"/>
        <v>2011-12</v>
      </c>
      <c r="G1355" s="68"/>
      <c r="H1355" s="167" t="s">
        <v>279</v>
      </c>
      <c r="I1355" s="173">
        <v>150735.53351548137</v>
      </c>
      <c r="J1355" s="168">
        <f>IFERROR(MIN('MP Calculations'!$E$30/I1355,1),"-")</f>
        <v>0.24630200300931615</v>
      </c>
      <c r="K1355" s="12"/>
      <c r="L1355" s="159">
        <v>45.376266999999999</v>
      </c>
      <c r="M1355" s="159" t="s">
        <v>280</v>
      </c>
      <c r="N1355" s="159">
        <v>350</v>
      </c>
      <c r="O1355" s="185">
        <f t="shared" si="64"/>
        <v>15881.693449999999</v>
      </c>
      <c r="P1355" s="215">
        <f t="shared" si="65"/>
        <v>3911.6929079149363</v>
      </c>
      <c r="Q1355" s="215" cm="1">
        <f t="array" ref="Q1355">IF(P1355="-",0,P1355/(1+'General inputs'!$H$32)^IFERROR(INDEX('MP Calculations'!$C$40:$C$130,MATCH(F1355,'MP Calculations'!$D$40:$D$130,0),0),-1))</f>
        <v>6150.4892144050964</v>
      </c>
    </row>
    <row r="1356" spans="3:17">
      <c r="C1356" s="159"/>
      <c r="D1356" s="165" t="s">
        <v>278</v>
      </c>
      <c r="E1356" s="161">
        <v>40897</v>
      </c>
      <c r="F1356" s="172" t="str">
        <f t="shared" si="63"/>
        <v>2011-12</v>
      </c>
      <c r="G1356" s="68"/>
      <c r="H1356" s="167" t="s">
        <v>279</v>
      </c>
      <c r="I1356" s="173">
        <v>150735.53351548137</v>
      </c>
      <c r="J1356" s="168">
        <f>IFERROR(MIN('MP Calculations'!$E$30/I1356,1),"-")</f>
        <v>0.24630200300931615</v>
      </c>
      <c r="K1356" s="12"/>
      <c r="L1356" s="159">
        <v>62.199486999999998</v>
      </c>
      <c r="M1356" s="159" t="s">
        <v>280</v>
      </c>
      <c r="N1356" s="159">
        <v>350</v>
      </c>
      <c r="O1356" s="185">
        <f t="shared" si="64"/>
        <v>21769.820449999999</v>
      </c>
      <c r="P1356" s="215">
        <f t="shared" si="65"/>
        <v>5361.950381988172</v>
      </c>
      <c r="Q1356" s="215" cm="1">
        <f t="array" ref="Q1356">IF(P1356="-",0,P1356/(1+'General inputs'!$H$32)^IFERROR(INDEX('MP Calculations'!$C$40:$C$130,MATCH(F1356,'MP Calculations'!$D$40:$D$130,0),0),-1))</f>
        <v>8430.7788900975484</v>
      </c>
    </row>
    <row r="1357" spans="3:17">
      <c r="C1357" s="159"/>
      <c r="D1357" s="165" t="s">
        <v>278</v>
      </c>
      <c r="E1357" s="161">
        <v>40897</v>
      </c>
      <c r="F1357" s="172" t="str">
        <f t="shared" si="63"/>
        <v>2011-12</v>
      </c>
      <c r="G1357" s="68"/>
      <c r="H1357" s="167" t="s">
        <v>279</v>
      </c>
      <c r="I1357" s="173">
        <v>150735.53351548137</v>
      </c>
      <c r="J1357" s="168">
        <f>IFERROR(MIN('MP Calculations'!$E$30/I1357,1),"-")</f>
        <v>0.24630200300931615</v>
      </c>
      <c r="K1357" s="12"/>
      <c r="L1357" s="159">
        <v>1.810268</v>
      </c>
      <c r="M1357" s="159" t="s">
        <v>280</v>
      </c>
      <c r="N1357" s="159">
        <v>350</v>
      </c>
      <c r="O1357" s="185">
        <f t="shared" si="64"/>
        <v>633.59379999999999</v>
      </c>
      <c r="P1357" s="215">
        <f t="shared" si="65"/>
        <v>156.05542203428405</v>
      </c>
      <c r="Q1357" s="215" cm="1">
        <f t="array" ref="Q1357">IF(P1357="-",0,P1357/(1+'General inputs'!$H$32)^IFERROR(INDEX('MP Calculations'!$C$40:$C$130,MATCH(F1357,'MP Calculations'!$D$40:$D$130,0),0),-1))</f>
        <v>245.37130410447131</v>
      </c>
    </row>
    <row r="1358" spans="3:17">
      <c r="C1358" s="159"/>
      <c r="D1358" s="165" t="s">
        <v>278</v>
      </c>
      <c r="E1358" s="161">
        <v>40897</v>
      </c>
      <c r="F1358" s="172" t="str">
        <f t="shared" si="63"/>
        <v>2011-12</v>
      </c>
      <c r="G1358" s="68"/>
      <c r="H1358" s="167" t="s">
        <v>279</v>
      </c>
      <c r="I1358" s="173">
        <v>150735.53351548137</v>
      </c>
      <c r="J1358" s="168">
        <f>IFERROR(MIN('MP Calculations'!$E$30/I1358,1),"-")</f>
        <v>0.24630200300931615</v>
      </c>
      <c r="K1358" s="12"/>
      <c r="L1358" s="159">
        <v>72.883009000000001</v>
      </c>
      <c r="M1358" s="159" t="s">
        <v>280</v>
      </c>
      <c r="N1358" s="159">
        <v>350</v>
      </c>
      <c r="O1358" s="185">
        <f t="shared" si="64"/>
        <v>25509.05315</v>
      </c>
      <c r="P1358" s="215">
        <f t="shared" si="65"/>
        <v>6282.9308857161059</v>
      </c>
      <c r="Q1358" s="215" cm="1">
        <f t="array" ref="Q1358">IF(P1358="-",0,P1358/(1+'General inputs'!$H$32)^IFERROR(INDEX('MP Calculations'!$C$40:$C$130,MATCH(F1358,'MP Calculations'!$D$40:$D$130,0),0),-1))</f>
        <v>9878.8681926587233</v>
      </c>
    </row>
    <row r="1359" spans="3:17">
      <c r="C1359" s="159"/>
      <c r="D1359" s="165" t="s">
        <v>278</v>
      </c>
      <c r="E1359" s="161">
        <v>40897</v>
      </c>
      <c r="F1359" s="172" t="str">
        <f t="shared" si="63"/>
        <v>2011-12</v>
      </c>
      <c r="G1359" s="68"/>
      <c r="H1359" s="167" t="s">
        <v>279</v>
      </c>
      <c r="I1359" s="173">
        <v>150735.53351548137</v>
      </c>
      <c r="J1359" s="168">
        <f>IFERROR(MIN('MP Calculations'!$E$30/I1359,1),"-")</f>
        <v>0.24630200300931615</v>
      </c>
      <c r="K1359" s="12"/>
      <c r="L1359" s="159">
        <v>1.0493790000000001</v>
      </c>
      <c r="M1359" s="159" t="s">
        <v>280</v>
      </c>
      <c r="N1359" s="159">
        <v>350</v>
      </c>
      <c r="O1359" s="185">
        <f t="shared" si="64"/>
        <v>367.28265000000005</v>
      </c>
      <c r="P1359" s="215">
        <f t="shared" si="65"/>
        <v>90.462452365569618</v>
      </c>
      <c r="Q1359" s="215" cm="1">
        <f t="array" ref="Q1359">IF(P1359="-",0,P1359/(1+'General inputs'!$H$32)^IFERROR(INDEX('MP Calculations'!$C$40:$C$130,MATCH(F1359,'MP Calculations'!$D$40:$D$130,0),0),-1))</f>
        <v>142.23722328950521</v>
      </c>
    </row>
    <row r="1360" spans="3:17">
      <c r="C1360" s="159"/>
      <c r="D1360" s="165" t="s">
        <v>278</v>
      </c>
      <c r="E1360" s="161">
        <v>40897</v>
      </c>
      <c r="F1360" s="172" t="str">
        <f t="shared" si="63"/>
        <v>2011-12</v>
      </c>
      <c r="G1360" s="68"/>
      <c r="H1360" s="167" t="s">
        <v>279</v>
      </c>
      <c r="I1360" s="173">
        <v>150735.53351548137</v>
      </c>
      <c r="J1360" s="168">
        <f>IFERROR(MIN('MP Calculations'!$E$30/I1360,1),"-")</f>
        <v>0.24630200300931615</v>
      </c>
      <c r="K1360" s="12"/>
      <c r="L1360" s="159">
        <v>63.961181000000003</v>
      </c>
      <c r="M1360" s="159" t="s">
        <v>280</v>
      </c>
      <c r="N1360" s="159">
        <v>350</v>
      </c>
      <c r="O1360" s="185">
        <f t="shared" si="64"/>
        <v>22386.413350000003</v>
      </c>
      <c r="P1360" s="215">
        <f t="shared" si="65"/>
        <v>5513.8184482994957</v>
      </c>
      <c r="Q1360" s="215" cm="1">
        <f t="array" ref="Q1360">IF(P1360="-",0,P1360/(1+'General inputs'!$H$32)^IFERROR(INDEX('MP Calculations'!$C$40:$C$130,MATCH(F1360,'MP Calculations'!$D$40:$D$130,0),0),-1))</f>
        <v>8669.5662708682557</v>
      </c>
    </row>
    <row r="1361" spans="3:17">
      <c r="C1361" s="159"/>
      <c r="D1361" s="165" t="s">
        <v>278</v>
      </c>
      <c r="E1361" s="161">
        <v>40897</v>
      </c>
      <c r="F1361" s="172" t="str">
        <f t="shared" si="63"/>
        <v>2011-12</v>
      </c>
      <c r="G1361" s="68"/>
      <c r="H1361" s="167" t="s">
        <v>279</v>
      </c>
      <c r="I1361" s="173">
        <v>150735.53351548137</v>
      </c>
      <c r="J1361" s="168">
        <f>IFERROR(MIN('MP Calculations'!$E$30/I1361,1),"-")</f>
        <v>0.24630200300931615</v>
      </c>
      <c r="K1361" s="12"/>
      <c r="L1361" s="159">
        <v>47.854244000000001</v>
      </c>
      <c r="M1361" s="159" t="s">
        <v>280</v>
      </c>
      <c r="N1361" s="159">
        <v>350</v>
      </c>
      <c r="O1361" s="185">
        <f t="shared" si="64"/>
        <v>16748.985400000001</v>
      </c>
      <c r="P1361" s="215">
        <f t="shared" si="65"/>
        <v>4125.3086523937927</v>
      </c>
      <c r="Q1361" s="215" cm="1">
        <f t="array" ref="Q1361">IF(P1361="-",0,P1361/(1+'General inputs'!$H$32)^IFERROR(INDEX('MP Calculations'!$C$40:$C$130,MATCH(F1361,'MP Calculations'!$D$40:$D$130,0),0),-1))</f>
        <v>6486.3645919905639</v>
      </c>
    </row>
    <row r="1362" spans="3:17">
      <c r="C1362" s="159"/>
      <c r="D1362" s="165" t="s">
        <v>278</v>
      </c>
      <c r="E1362" s="161">
        <v>40897</v>
      </c>
      <c r="F1362" s="172" t="str">
        <f t="shared" si="63"/>
        <v>2011-12</v>
      </c>
      <c r="G1362" s="68"/>
      <c r="H1362" s="167" t="s">
        <v>279</v>
      </c>
      <c r="I1362" s="173">
        <v>150735.53351548137</v>
      </c>
      <c r="J1362" s="168">
        <f>IFERROR(MIN('MP Calculations'!$E$30/I1362,1),"-")</f>
        <v>0.24630200300931615</v>
      </c>
      <c r="K1362" s="12"/>
      <c r="L1362" s="159">
        <v>65.911389</v>
      </c>
      <c r="M1362" s="159" t="s">
        <v>280</v>
      </c>
      <c r="N1362" s="159">
        <v>350</v>
      </c>
      <c r="O1362" s="185">
        <f t="shared" si="64"/>
        <v>23068.986150000001</v>
      </c>
      <c r="P1362" s="215">
        <f t="shared" si="65"/>
        <v>5681.9374961391732</v>
      </c>
      <c r="Q1362" s="215" cm="1">
        <f t="array" ref="Q1362">IF(P1362="-",0,P1362/(1+'General inputs'!$H$32)^IFERROR(INDEX('MP Calculations'!$C$40:$C$130,MATCH(F1362,'MP Calculations'!$D$40:$D$130,0),0),-1))</f>
        <v>8933.9056284854541</v>
      </c>
    </row>
    <row r="1363" spans="3:17">
      <c r="C1363" s="159"/>
      <c r="D1363" s="165" t="s">
        <v>278</v>
      </c>
      <c r="E1363" s="161">
        <v>40897</v>
      </c>
      <c r="F1363" s="172" t="str">
        <f t="shared" si="63"/>
        <v>2011-12</v>
      </c>
      <c r="G1363" s="68"/>
      <c r="H1363" s="167" t="s">
        <v>279</v>
      </c>
      <c r="I1363" s="173">
        <v>150735.53351548137</v>
      </c>
      <c r="J1363" s="168">
        <f>IFERROR(MIN('MP Calculations'!$E$30/I1363,1),"-")</f>
        <v>0.24630200300931615</v>
      </c>
      <c r="K1363" s="12"/>
      <c r="L1363" s="159">
        <v>9.1662440000000007</v>
      </c>
      <c r="M1363" s="159" t="s">
        <v>280</v>
      </c>
      <c r="N1363" s="159">
        <v>350</v>
      </c>
      <c r="O1363" s="185">
        <f t="shared" si="64"/>
        <v>3208.1854000000003</v>
      </c>
      <c r="P1363" s="215">
        <f t="shared" si="65"/>
        <v>790.18249004524421</v>
      </c>
      <c r="Q1363" s="215" cm="1">
        <f t="array" ref="Q1363">IF(P1363="-",0,P1363/(1+'General inputs'!$H$32)^IFERROR(INDEX('MP Calculations'!$C$40:$C$130,MATCH(F1363,'MP Calculations'!$D$40:$D$130,0),0),-1))</f>
        <v>1242.4310897722248</v>
      </c>
    </row>
    <row r="1364" spans="3:17">
      <c r="C1364" s="159"/>
      <c r="D1364" s="165" t="s">
        <v>521</v>
      </c>
      <c r="E1364" s="161">
        <v>40909</v>
      </c>
      <c r="F1364" s="172" t="str">
        <f t="shared" si="63"/>
        <v>2011-12</v>
      </c>
      <c r="G1364" s="68"/>
      <c r="H1364" s="167" t="s">
        <v>279</v>
      </c>
      <c r="I1364" s="173">
        <v>150735.53351548137</v>
      </c>
      <c r="J1364" s="168">
        <f>IFERROR(MIN('MP Calculations'!$E$30/I1364,1),"-")</f>
        <v>0.24630200300931615</v>
      </c>
      <c r="K1364" s="12"/>
      <c r="L1364" s="159">
        <v>1</v>
      </c>
      <c r="M1364" s="159" t="s">
        <v>284</v>
      </c>
      <c r="N1364" s="159">
        <v>43354.9</v>
      </c>
      <c r="O1364" s="185">
        <f t="shared" si="64"/>
        <v>43354.9</v>
      </c>
      <c r="P1364" s="215">
        <f t="shared" si="65"/>
        <v>10678.398710268601</v>
      </c>
      <c r="Q1364" s="215" cm="1">
        <f t="array" ref="Q1364">IF(P1364="-",0,P1364/(1+'General inputs'!$H$32)^IFERROR(INDEX('MP Calculations'!$C$40:$C$130,MATCH(F1364,'MP Calculations'!$D$40:$D$130,0),0),-1))</f>
        <v>16790.01333712379</v>
      </c>
    </row>
    <row r="1365" spans="3:17">
      <c r="C1365" s="159"/>
      <c r="D1365" s="165" t="s">
        <v>520</v>
      </c>
      <c r="E1365" s="161">
        <v>40909</v>
      </c>
      <c r="F1365" s="172" t="str">
        <f t="shared" si="63"/>
        <v>2011-12</v>
      </c>
      <c r="G1365" s="68"/>
      <c r="H1365" s="167" t="s">
        <v>279</v>
      </c>
      <c r="I1365" s="173">
        <v>150735.53351548137</v>
      </c>
      <c r="J1365" s="168">
        <f>IFERROR(MIN('MP Calculations'!$E$30/I1365,1),"-")</f>
        <v>0.24630200300931615</v>
      </c>
      <c r="K1365" s="12"/>
      <c r="L1365" s="159">
        <v>1</v>
      </c>
      <c r="M1365" s="159" t="s">
        <v>284</v>
      </c>
      <c r="N1365" s="159">
        <v>171926.96</v>
      </c>
      <c r="O1365" s="185">
        <f t="shared" si="64"/>
        <v>171926.96</v>
      </c>
      <c r="P1365" s="215">
        <f t="shared" si="65"/>
        <v>42345.954619302574</v>
      </c>
      <c r="Q1365" s="215" cm="1">
        <f t="array" ref="Q1365">IF(P1365="-",0,P1365/(1+'General inputs'!$H$32)^IFERROR(INDEX('MP Calculations'!$C$40:$C$130,MATCH(F1365,'MP Calculations'!$D$40:$D$130,0),0),-1))</f>
        <v>66581.999991030956</v>
      </c>
    </row>
    <row r="1366" spans="3:17">
      <c r="C1366" s="159"/>
      <c r="D1366" s="165" t="s">
        <v>281</v>
      </c>
      <c r="E1366" s="161">
        <v>40928</v>
      </c>
      <c r="F1366" s="172" t="str">
        <f t="shared" ref="F1366:F1429" si="66">IF(E1366="","-",IF(OR(E1366&lt;$E$15,E1366&gt;$E$16),"ERROR - date outside of range",IF(MONTH(E1366)&gt;=7,YEAR(E1366)&amp;"-"&amp;IF(YEAR(E1366)=1999,"00",IF(AND(YEAR(E1366)&gt;=2000,YEAR(E1366)&lt;2009),"0","")&amp;RIGHT(YEAR(E1366),2)+1),RIGHT(YEAR(E1366),4)-1&amp;"-"&amp;RIGHT(YEAR(E1366),2))))</f>
        <v>2011-12</v>
      </c>
      <c r="G1366" s="68"/>
      <c r="H1366" s="167" t="s">
        <v>279</v>
      </c>
      <c r="I1366" s="173">
        <v>150735.53351548137</v>
      </c>
      <c r="J1366" s="168">
        <f>IFERROR(MIN('MP Calculations'!$E$30/I1366,1),"-")</f>
        <v>0.24630200300931615</v>
      </c>
      <c r="K1366" s="12"/>
      <c r="L1366" s="159">
        <v>19.958629999999999</v>
      </c>
      <c r="M1366" s="159" t="s">
        <v>280</v>
      </c>
      <c r="N1366" s="159">
        <v>940</v>
      </c>
      <c r="O1366" s="185">
        <f t="shared" ref="O1366:O1429" si="67">IF(N1366="","-",L1366*N1366)</f>
        <v>18761.1122</v>
      </c>
      <c r="P1366" s="215">
        <f t="shared" ref="P1366:P1429" si="68">IF(O1366="-","-",IF(OR(E1366&lt;$E$15,E1366&gt;$E$16),0,O1366*J1366))</f>
        <v>4620.8995135425175</v>
      </c>
      <c r="Q1366" s="215" cm="1">
        <f t="array" ref="Q1366">IF(P1366="-",0,P1366/(1+'General inputs'!$H$32)^IFERROR(INDEX('MP Calculations'!$C$40:$C$130,MATCH(F1366,'MP Calculations'!$D$40:$D$130,0),0),-1))</f>
        <v>7265.5991377508844</v>
      </c>
    </row>
    <row r="1367" spans="3:17">
      <c r="C1367" s="159"/>
      <c r="D1367" s="165" t="s">
        <v>281</v>
      </c>
      <c r="E1367" s="161">
        <v>40928</v>
      </c>
      <c r="F1367" s="172" t="str">
        <f t="shared" si="66"/>
        <v>2011-12</v>
      </c>
      <c r="G1367" s="68"/>
      <c r="H1367" s="167" t="s">
        <v>279</v>
      </c>
      <c r="I1367" s="173">
        <v>150735.53351548137</v>
      </c>
      <c r="J1367" s="168">
        <f>IFERROR(MIN('MP Calculations'!$E$30/I1367,1),"-")</f>
        <v>0.24630200300931615</v>
      </c>
      <c r="K1367" s="12"/>
      <c r="L1367" s="159">
        <v>20.920189000000001</v>
      </c>
      <c r="M1367" s="159" t="s">
        <v>280</v>
      </c>
      <c r="N1367" s="159">
        <v>940</v>
      </c>
      <c r="O1367" s="185">
        <f t="shared" si="67"/>
        <v>19664.97766</v>
      </c>
      <c r="P1367" s="215">
        <f t="shared" si="68"/>
        <v>4843.5233867914549</v>
      </c>
      <c r="Q1367" s="215" cm="1">
        <f t="array" ref="Q1367">IF(P1367="-",0,P1367/(1+'General inputs'!$H$32)^IFERROR(INDEX('MP Calculations'!$C$40:$C$130,MATCH(F1367,'MP Calculations'!$D$40:$D$130,0),0),-1))</f>
        <v>7615.6383058348974</v>
      </c>
    </row>
    <row r="1368" spans="3:17">
      <c r="C1368" s="159"/>
      <c r="D1368" s="165" t="s">
        <v>292</v>
      </c>
      <c r="E1368" s="161">
        <v>40928</v>
      </c>
      <c r="F1368" s="172" t="str">
        <f t="shared" si="66"/>
        <v>2011-12</v>
      </c>
      <c r="G1368" s="68"/>
      <c r="H1368" s="167" t="s">
        <v>279</v>
      </c>
      <c r="I1368" s="173">
        <v>150735.53351548137</v>
      </c>
      <c r="J1368" s="168">
        <f>IFERROR(MIN('MP Calculations'!$E$30/I1368,1),"-")</f>
        <v>0.24630200300931615</v>
      </c>
      <c r="K1368" s="12"/>
      <c r="L1368" s="159">
        <v>117.95997800000001</v>
      </c>
      <c r="M1368" s="159" t="s">
        <v>280</v>
      </c>
      <c r="N1368" s="159">
        <v>1787</v>
      </c>
      <c r="O1368" s="185">
        <f t="shared" si="67"/>
        <v>210794.48068600002</v>
      </c>
      <c r="P1368" s="215">
        <f t="shared" si="68"/>
        <v>51919.10281627041</v>
      </c>
      <c r="Q1368" s="215" cm="1">
        <f t="array" ref="Q1368">IF(P1368="-",0,P1368/(1+'General inputs'!$H$32)^IFERROR(INDEX('MP Calculations'!$C$40:$C$130,MATCH(F1368,'MP Calculations'!$D$40:$D$130,0),0),-1))</f>
        <v>81634.189955691822</v>
      </c>
    </row>
    <row r="1369" spans="3:17">
      <c r="C1369" s="159"/>
      <c r="D1369" s="165" t="s">
        <v>281</v>
      </c>
      <c r="E1369" s="161">
        <v>40928</v>
      </c>
      <c r="F1369" s="172" t="str">
        <f t="shared" si="66"/>
        <v>2011-12</v>
      </c>
      <c r="G1369" s="68"/>
      <c r="H1369" s="167" t="s">
        <v>279</v>
      </c>
      <c r="I1369" s="173">
        <v>150735.53351548137</v>
      </c>
      <c r="J1369" s="168">
        <f>IFERROR(MIN('MP Calculations'!$E$30/I1369,1),"-")</f>
        <v>0.24630200300931615</v>
      </c>
      <c r="K1369" s="12"/>
      <c r="L1369" s="159">
        <v>64.527146999999999</v>
      </c>
      <c r="M1369" s="159" t="s">
        <v>280</v>
      </c>
      <c r="N1369" s="159">
        <v>940</v>
      </c>
      <c r="O1369" s="185">
        <f t="shared" si="67"/>
        <v>60655.518179999999</v>
      </c>
      <c r="P1369" s="215">
        <f t="shared" si="68"/>
        <v>14939.57562130199</v>
      </c>
      <c r="Q1369" s="215" cm="1">
        <f t="array" ref="Q1369">IF(P1369="-",0,P1369/(1+'General inputs'!$H$32)^IFERROR(INDEX('MP Calculations'!$C$40:$C$130,MATCH(F1369,'MP Calculations'!$D$40:$D$130,0),0),-1))</f>
        <v>23490.008262326854</v>
      </c>
    </row>
    <row r="1370" spans="3:17">
      <c r="C1370" s="159"/>
      <c r="D1370" s="165" t="s">
        <v>292</v>
      </c>
      <c r="E1370" s="161">
        <v>40928</v>
      </c>
      <c r="F1370" s="172" t="str">
        <f t="shared" si="66"/>
        <v>2011-12</v>
      </c>
      <c r="G1370" s="68"/>
      <c r="H1370" s="167" t="s">
        <v>279</v>
      </c>
      <c r="I1370" s="173">
        <v>150735.53351548137</v>
      </c>
      <c r="J1370" s="168">
        <f>IFERROR(MIN('MP Calculations'!$E$30/I1370,1),"-")</f>
        <v>0.24630200300931615</v>
      </c>
      <c r="K1370" s="12"/>
      <c r="L1370" s="159">
        <v>182.036249</v>
      </c>
      <c r="M1370" s="159" t="s">
        <v>280</v>
      </c>
      <c r="N1370" s="159">
        <v>1787</v>
      </c>
      <c r="O1370" s="185">
        <f t="shared" si="67"/>
        <v>325298.77696300001</v>
      </c>
      <c r="P1370" s="215">
        <f t="shared" si="68"/>
        <v>80121.740342467689</v>
      </c>
      <c r="Q1370" s="215" cm="1">
        <f t="array" ref="Q1370">IF(P1370="-",0,P1370/(1+'General inputs'!$H$32)^IFERROR(INDEX('MP Calculations'!$C$40:$C$130,MATCH(F1370,'MP Calculations'!$D$40:$D$130,0),0),-1))</f>
        <v>125978.16633780328</v>
      </c>
    </row>
    <row r="1371" spans="3:17">
      <c r="C1371" s="159"/>
      <c r="D1371" s="165" t="s">
        <v>291</v>
      </c>
      <c r="E1371" s="161">
        <v>40928</v>
      </c>
      <c r="F1371" s="172" t="str">
        <f t="shared" si="66"/>
        <v>2011-12</v>
      </c>
      <c r="G1371" s="68"/>
      <c r="H1371" s="167" t="s">
        <v>279</v>
      </c>
      <c r="I1371" s="173">
        <v>150735.53351548137</v>
      </c>
      <c r="J1371" s="168">
        <f>IFERROR(MIN('MP Calculations'!$E$30/I1371,1),"-")</f>
        <v>0.24630200300931615</v>
      </c>
      <c r="K1371" s="12"/>
      <c r="L1371" s="159">
        <v>0.65021899999999999</v>
      </c>
      <c r="M1371" s="159" t="s">
        <v>280</v>
      </c>
      <c r="N1371" s="159">
        <v>589</v>
      </c>
      <c r="O1371" s="185">
        <f t="shared" si="67"/>
        <v>382.97899100000001</v>
      </c>
      <c r="P1371" s="215">
        <f t="shared" si="68"/>
        <v>94.328492593786862</v>
      </c>
      <c r="Q1371" s="215" cm="1">
        <f t="array" ref="Q1371">IF(P1371="-",0,P1371/(1+'General inputs'!$H$32)^IFERROR(INDEX('MP Calculations'!$C$40:$C$130,MATCH(F1371,'MP Calculations'!$D$40:$D$130,0),0),-1))</f>
        <v>148.3159312264176</v>
      </c>
    </row>
    <row r="1372" spans="3:17">
      <c r="C1372" s="159"/>
      <c r="D1372" s="165" t="s">
        <v>291</v>
      </c>
      <c r="E1372" s="161">
        <v>40928</v>
      </c>
      <c r="F1372" s="172" t="str">
        <f t="shared" si="66"/>
        <v>2011-12</v>
      </c>
      <c r="G1372" s="68"/>
      <c r="H1372" s="167" t="s">
        <v>279</v>
      </c>
      <c r="I1372" s="173">
        <v>150735.53351548137</v>
      </c>
      <c r="J1372" s="168">
        <f>IFERROR(MIN('MP Calculations'!$E$30/I1372,1),"-")</f>
        <v>0.24630200300931615</v>
      </c>
      <c r="K1372" s="12"/>
      <c r="L1372" s="159">
        <v>18.333327000000001</v>
      </c>
      <c r="M1372" s="159" t="s">
        <v>280</v>
      </c>
      <c r="N1372" s="159">
        <v>589</v>
      </c>
      <c r="O1372" s="185">
        <f t="shared" si="67"/>
        <v>10798.329603</v>
      </c>
      <c r="P1372" s="215">
        <f t="shared" si="68"/>
        <v>2659.6502103736939</v>
      </c>
      <c r="Q1372" s="215" cm="1">
        <f t="array" ref="Q1372">IF(P1372="-",0,P1372/(1+'General inputs'!$H$32)^IFERROR(INDEX('MP Calculations'!$C$40:$C$130,MATCH(F1372,'MP Calculations'!$D$40:$D$130,0),0),-1))</f>
        <v>4181.859445023023</v>
      </c>
    </row>
    <row r="1373" spans="3:17">
      <c r="C1373" s="159"/>
      <c r="D1373" s="165" t="s">
        <v>291</v>
      </c>
      <c r="E1373" s="161">
        <v>40928</v>
      </c>
      <c r="F1373" s="172" t="str">
        <f t="shared" si="66"/>
        <v>2011-12</v>
      </c>
      <c r="G1373" s="68"/>
      <c r="H1373" s="167" t="s">
        <v>279</v>
      </c>
      <c r="I1373" s="173">
        <v>150735.53351548137</v>
      </c>
      <c r="J1373" s="168">
        <f>IFERROR(MIN('MP Calculations'!$E$30/I1373,1),"-")</f>
        <v>0.24630200300931615</v>
      </c>
      <c r="K1373" s="12"/>
      <c r="L1373" s="159">
        <v>3.096654</v>
      </c>
      <c r="M1373" s="159" t="s">
        <v>280</v>
      </c>
      <c r="N1373" s="159">
        <v>589</v>
      </c>
      <c r="O1373" s="185">
        <f t="shared" si="67"/>
        <v>1823.929206</v>
      </c>
      <c r="P1373" s="215">
        <f t="shared" si="68"/>
        <v>449.23741678499164</v>
      </c>
      <c r="Q1373" s="215" cm="1">
        <f t="array" ref="Q1373">IF(P1373="-",0,P1373/(1+'General inputs'!$H$32)^IFERROR(INDEX('MP Calculations'!$C$40:$C$130,MATCH(F1373,'MP Calculations'!$D$40:$D$130,0),0),-1))</f>
        <v>706.35143189603957</v>
      </c>
    </row>
    <row r="1374" spans="3:17">
      <c r="C1374" s="159"/>
      <c r="D1374" s="165" t="s">
        <v>291</v>
      </c>
      <c r="E1374" s="161">
        <v>40928</v>
      </c>
      <c r="F1374" s="172" t="str">
        <f t="shared" si="66"/>
        <v>2011-12</v>
      </c>
      <c r="G1374" s="68"/>
      <c r="H1374" s="167" t="s">
        <v>279</v>
      </c>
      <c r="I1374" s="173">
        <v>150735.53351548137</v>
      </c>
      <c r="J1374" s="168">
        <f>IFERROR(MIN('MP Calculations'!$E$30/I1374,1),"-")</f>
        <v>0.24630200300931615</v>
      </c>
      <c r="K1374" s="12"/>
      <c r="L1374" s="159">
        <v>5.7816539999999996</v>
      </c>
      <c r="M1374" s="159" t="s">
        <v>280</v>
      </c>
      <c r="N1374" s="159">
        <v>589</v>
      </c>
      <c r="O1374" s="185">
        <f t="shared" si="67"/>
        <v>3405.3942059999999</v>
      </c>
      <c r="P1374" s="215">
        <f t="shared" si="68"/>
        <v>838.75541397411973</v>
      </c>
      <c r="Q1374" s="215" cm="1">
        <f t="array" ref="Q1374">IF(P1374="-",0,P1374/(1+'General inputs'!$H$32)^IFERROR(INDEX('MP Calculations'!$C$40:$C$130,MATCH(F1374,'MP Calculations'!$D$40:$D$130,0),0),-1))</f>
        <v>1318.8039676461963</v>
      </c>
    </row>
    <row r="1375" spans="3:17">
      <c r="C1375" s="159"/>
      <c r="D1375" s="165" t="s">
        <v>291</v>
      </c>
      <c r="E1375" s="161">
        <v>40928</v>
      </c>
      <c r="F1375" s="172" t="str">
        <f t="shared" si="66"/>
        <v>2011-12</v>
      </c>
      <c r="G1375" s="68"/>
      <c r="H1375" s="167" t="s">
        <v>279</v>
      </c>
      <c r="I1375" s="173">
        <v>150735.53351548137</v>
      </c>
      <c r="J1375" s="168">
        <f>IFERROR(MIN('MP Calculations'!$E$30/I1375,1),"-")</f>
        <v>0.24630200300931615</v>
      </c>
      <c r="K1375" s="12"/>
      <c r="L1375" s="159">
        <v>10.355795000000001</v>
      </c>
      <c r="M1375" s="159" t="s">
        <v>280</v>
      </c>
      <c r="N1375" s="159">
        <v>589</v>
      </c>
      <c r="O1375" s="185">
        <f t="shared" si="67"/>
        <v>6099.563255</v>
      </c>
      <c r="P1375" s="215">
        <f t="shared" si="68"/>
        <v>1502.3346471885243</v>
      </c>
      <c r="Q1375" s="215" cm="1">
        <f t="array" ref="Q1375">IF(P1375="-",0,P1375/(1+'General inputs'!$H$32)^IFERROR(INDEX('MP Calculations'!$C$40:$C$130,MATCH(F1375,'MP Calculations'!$D$40:$D$130,0),0),-1))</f>
        <v>2362.1724050125872</v>
      </c>
    </row>
    <row r="1376" spans="3:17">
      <c r="C1376" s="159"/>
      <c r="D1376" s="165" t="s">
        <v>281</v>
      </c>
      <c r="E1376" s="161">
        <v>40928</v>
      </c>
      <c r="F1376" s="172" t="str">
        <f t="shared" si="66"/>
        <v>2011-12</v>
      </c>
      <c r="G1376" s="68"/>
      <c r="H1376" s="167" t="s">
        <v>279</v>
      </c>
      <c r="I1376" s="173">
        <v>150735.53351548137</v>
      </c>
      <c r="J1376" s="168">
        <f>IFERROR(MIN('MP Calculations'!$E$30/I1376,1),"-")</f>
        <v>0.24630200300931615</v>
      </c>
      <c r="K1376" s="12"/>
      <c r="L1376" s="159">
        <v>23.897736999999999</v>
      </c>
      <c r="M1376" s="159" t="s">
        <v>280</v>
      </c>
      <c r="N1376" s="159">
        <v>940</v>
      </c>
      <c r="O1376" s="185">
        <f t="shared" si="67"/>
        <v>22463.872779999998</v>
      </c>
      <c r="P1376" s="215">
        <f t="shared" si="68"/>
        <v>5532.8968610604543</v>
      </c>
      <c r="Q1376" s="215" cm="1">
        <f t="array" ref="Q1376">IF(P1376="-",0,P1376/(1+'General inputs'!$H$32)^IFERROR(INDEX('MP Calculations'!$C$40:$C$130,MATCH(F1376,'MP Calculations'!$D$40:$D$130,0),0),-1))</f>
        <v>8699.5639150281058</v>
      </c>
    </row>
    <row r="1377" spans="3:17">
      <c r="C1377" s="159"/>
      <c r="D1377" s="165" t="s">
        <v>281</v>
      </c>
      <c r="E1377" s="161">
        <v>40928</v>
      </c>
      <c r="F1377" s="172" t="str">
        <f t="shared" si="66"/>
        <v>2011-12</v>
      </c>
      <c r="G1377" s="68"/>
      <c r="H1377" s="167" t="s">
        <v>279</v>
      </c>
      <c r="I1377" s="173">
        <v>150735.53351548137</v>
      </c>
      <c r="J1377" s="168">
        <f>IFERROR(MIN('MP Calculations'!$E$30/I1377,1),"-")</f>
        <v>0.24630200300931615</v>
      </c>
      <c r="K1377" s="12"/>
      <c r="L1377" s="159">
        <v>6.0692469999999998</v>
      </c>
      <c r="M1377" s="159" t="s">
        <v>280</v>
      </c>
      <c r="N1377" s="159">
        <v>940</v>
      </c>
      <c r="O1377" s="185">
        <f t="shared" si="67"/>
        <v>5705.0921799999996</v>
      </c>
      <c r="P1377" s="215">
        <f t="shared" si="68"/>
        <v>1405.175631286786</v>
      </c>
      <c r="Q1377" s="215" cm="1">
        <f t="array" ref="Q1377">IF(P1377="-",0,P1377/(1+'General inputs'!$H$32)^IFERROR(INDEX('MP Calculations'!$C$40:$C$130,MATCH(F1377,'MP Calculations'!$D$40:$D$130,0),0),-1))</f>
        <v>2209.405944696462</v>
      </c>
    </row>
    <row r="1378" spans="3:17">
      <c r="C1378" s="159"/>
      <c r="D1378" s="165" t="s">
        <v>278</v>
      </c>
      <c r="E1378" s="161">
        <v>40928</v>
      </c>
      <c r="F1378" s="172" t="str">
        <f t="shared" si="66"/>
        <v>2011-12</v>
      </c>
      <c r="G1378" s="68"/>
      <c r="H1378" s="167" t="s">
        <v>279</v>
      </c>
      <c r="I1378" s="173">
        <v>150735.53351548137</v>
      </c>
      <c r="J1378" s="168">
        <f>IFERROR(MIN('MP Calculations'!$E$30/I1378,1),"-")</f>
        <v>0.24630200300931615</v>
      </c>
      <c r="K1378" s="12"/>
      <c r="L1378" s="159">
        <v>1.399867</v>
      </c>
      <c r="M1378" s="159" t="s">
        <v>280</v>
      </c>
      <c r="N1378" s="159">
        <v>350</v>
      </c>
      <c r="O1378" s="185">
        <f t="shared" si="67"/>
        <v>489.95344999999998</v>
      </c>
      <c r="P1378" s="215">
        <f t="shared" si="68"/>
        <v>120.67651611632482</v>
      </c>
      <c r="Q1378" s="215" cm="1">
        <f t="array" ref="Q1378">IF(P1378="-",0,P1378/(1+'General inputs'!$H$32)^IFERROR(INDEX('MP Calculations'!$C$40:$C$130,MATCH(F1378,'MP Calculations'!$D$40:$D$130,0),0),-1))</f>
        <v>189.74383426255886</v>
      </c>
    </row>
    <row r="1379" spans="3:17">
      <c r="C1379" s="159"/>
      <c r="D1379" s="165" t="s">
        <v>278</v>
      </c>
      <c r="E1379" s="161">
        <v>40928</v>
      </c>
      <c r="F1379" s="172" t="str">
        <f t="shared" si="66"/>
        <v>2011-12</v>
      </c>
      <c r="G1379" s="68"/>
      <c r="H1379" s="167" t="s">
        <v>279</v>
      </c>
      <c r="I1379" s="173">
        <v>150735.53351548137</v>
      </c>
      <c r="J1379" s="168">
        <f>IFERROR(MIN('MP Calculations'!$E$30/I1379,1),"-")</f>
        <v>0.24630200300931615</v>
      </c>
      <c r="K1379" s="12"/>
      <c r="L1379" s="159">
        <v>7.3490609999999998</v>
      </c>
      <c r="M1379" s="159" t="s">
        <v>280</v>
      </c>
      <c r="N1379" s="159">
        <v>350</v>
      </c>
      <c r="O1379" s="185">
        <f t="shared" si="67"/>
        <v>2572.1713500000001</v>
      </c>
      <c r="P1379" s="215">
        <f t="shared" si="68"/>
        <v>633.53095558817677</v>
      </c>
      <c r="Q1379" s="215" cm="1">
        <f t="array" ref="Q1379">IF(P1379="-",0,P1379/(1+'General inputs'!$H$32)^IFERROR(INDEX('MP Calculations'!$C$40:$C$130,MATCH(F1379,'MP Calculations'!$D$40:$D$130,0),0),-1))</f>
        <v>996.12249761544149</v>
      </c>
    </row>
    <row r="1380" spans="3:17">
      <c r="C1380" s="159"/>
      <c r="D1380" s="165" t="s">
        <v>278</v>
      </c>
      <c r="E1380" s="161">
        <v>40928</v>
      </c>
      <c r="F1380" s="172" t="str">
        <f t="shared" si="66"/>
        <v>2011-12</v>
      </c>
      <c r="G1380" s="68"/>
      <c r="H1380" s="167" t="s">
        <v>279</v>
      </c>
      <c r="I1380" s="173">
        <v>150735.53351548137</v>
      </c>
      <c r="J1380" s="168">
        <f>IFERROR(MIN('MP Calculations'!$E$30/I1380,1),"-")</f>
        <v>0.24630200300931615</v>
      </c>
      <c r="K1380" s="12"/>
      <c r="L1380" s="159">
        <v>0.38903799999999999</v>
      </c>
      <c r="M1380" s="159" t="s">
        <v>280</v>
      </c>
      <c r="N1380" s="159">
        <v>350</v>
      </c>
      <c r="O1380" s="185">
        <f t="shared" si="67"/>
        <v>136.16329999999999</v>
      </c>
      <c r="P1380" s="215">
        <f t="shared" si="68"/>
        <v>33.537293526358418</v>
      </c>
      <c r="Q1380" s="215" cm="1">
        <f t="array" ref="Q1380">IF(P1380="-",0,P1380/(1+'General inputs'!$H$32)^IFERROR(INDEX('MP Calculations'!$C$40:$C$130,MATCH(F1380,'MP Calculations'!$D$40:$D$130,0),0),-1))</f>
        <v>52.731839377481855</v>
      </c>
    </row>
    <row r="1381" spans="3:17">
      <c r="C1381" s="159"/>
      <c r="D1381" s="165" t="s">
        <v>278</v>
      </c>
      <c r="E1381" s="161">
        <v>40928</v>
      </c>
      <c r="F1381" s="172" t="str">
        <f t="shared" si="66"/>
        <v>2011-12</v>
      </c>
      <c r="G1381" s="68"/>
      <c r="H1381" s="167" t="s">
        <v>279</v>
      </c>
      <c r="I1381" s="173">
        <v>150735.53351548137</v>
      </c>
      <c r="J1381" s="168">
        <f>IFERROR(MIN('MP Calculations'!$E$30/I1381,1),"-")</f>
        <v>0.24630200300931615</v>
      </c>
      <c r="K1381" s="12"/>
      <c r="L1381" s="159">
        <v>18.011842999999999</v>
      </c>
      <c r="M1381" s="159" t="s">
        <v>280</v>
      </c>
      <c r="N1381" s="159">
        <v>350</v>
      </c>
      <c r="O1381" s="185">
        <f t="shared" si="67"/>
        <v>6304.1450499999992</v>
      </c>
      <c r="P1381" s="215">
        <f t="shared" si="68"/>
        <v>1552.7235530762653</v>
      </c>
      <c r="Q1381" s="215" cm="1">
        <f t="array" ref="Q1381">IF(P1381="-",0,P1381/(1+'General inputs'!$H$32)^IFERROR(INDEX('MP Calculations'!$C$40:$C$130,MATCH(F1381,'MP Calculations'!$D$40:$D$130,0),0),-1))</f>
        <v>2441.4006137406132</v>
      </c>
    </row>
    <row r="1382" spans="3:17">
      <c r="C1382" s="159"/>
      <c r="D1382" s="165" t="s">
        <v>278</v>
      </c>
      <c r="E1382" s="161">
        <v>40928</v>
      </c>
      <c r="F1382" s="172" t="str">
        <f t="shared" si="66"/>
        <v>2011-12</v>
      </c>
      <c r="G1382" s="68"/>
      <c r="H1382" s="167" t="s">
        <v>279</v>
      </c>
      <c r="I1382" s="173">
        <v>150735.53351548137</v>
      </c>
      <c r="J1382" s="168">
        <f>IFERROR(MIN('MP Calculations'!$E$30/I1382,1),"-")</f>
        <v>0.24630200300931615</v>
      </c>
      <c r="K1382" s="12"/>
      <c r="L1382" s="159">
        <v>1.302125</v>
      </c>
      <c r="M1382" s="159" t="s">
        <v>280</v>
      </c>
      <c r="N1382" s="159">
        <v>350</v>
      </c>
      <c r="O1382" s="185">
        <f t="shared" si="67"/>
        <v>455.74374999999998</v>
      </c>
      <c r="P1382" s="215">
        <f t="shared" si="68"/>
        <v>112.25059848397702</v>
      </c>
      <c r="Q1382" s="215" cm="1">
        <f t="array" ref="Q1382">IF(P1382="-",0,P1382/(1+'General inputs'!$H$32)^IFERROR(INDEX('MP Calculations'!$C$40:$C$130,MATCH(F1382,'MP Calculations'!$D$40:$D$130,0),0),-1))</f>
        <v>176.49547434801624</v>
      </c>
    </row>
    <row r="1383" spans="3:17">
      <c r="C1383" s="159"/>
      <c r="D1383" s="165" t="s">
        <v>278</v>
      </c>
      <c r="E1383" s="161">
        <v>40928</v>
      </c>
      <c r="F1383" s="172" t="str">
        <f t="shared" si="66"/>
        <v>2011-12</v>
      </c>
      <c r="G1383" s="68"/>
      <c r="H1383" s="167" t="s">
        <v>279</v>
      </c>
      <c r="I1383" s="173">
        <v>150735.53351548137</v>
      </c>
      <c r="J1383" s="168">
        <f>IFERROR(MIN('MP Calculations'!$E$30/I1383,1),"-")</f>
        <v>0.24630200300931615</v>
      </c>
      <c r="K1383" s="12"/>
      <c r="L1383" s="159">
        <v>0.33668300000000001</v>
      </c>
      <c r="M1383" s="159" t="s">
        <v>280</v>
      </c>
      <c r="N1383" s="159">
        <v>350</v>
      </c>
      <c r="O1383" s="185">
        <f t="shared" si="67"/>
        <v>117.83905</v>
      </c>
      <c r="P1383" s="215">
        <f t="shared" si="68"/>
        <v>29.023994047714957</v>
      </c>
      <c r="Q1383" s="215" cm="1">
        <f t="array" ref="Q1383">IF(P1383="-",0,P1383/(1+'General inputs'!$H$32)^IFERROR(INDEX('MP Calculations'!$C$40:$C$130,MATCH(F1383,'MP Calculations'!$D$40:$D$130,0),0),-1))</f>
        <v>45.635423473102172</v>
      </c>
    </row>
    <row r="1384" spans="3:17">
      <c r="C1384" s="159"/>
      <c r="D1384" s="165" t="s">
        <v>291</v>
      </c>
      <c r="E1384" s="161">
        <v>40928</v>
      </c>
      <c r="F1384" s="172" t="str">
        <f t="shared" si="66"/>
        <v>2011-12</v>
      </c>
      <c r="G1384" s="68"/>
      <c r="H1384" s="167" t="s">
        <v>279</v>
      </c>
      <c r="I1384" s="173">
        <v>150735.53351548137</v>
      </c>
      <c r="J1384" s="168">
        <f>IFERROR(MIN('MP Calculations'!$E$30/I1384,1),"-")</f>
        <v>0.24630200300931615</v>
      </c>
      <c r="K1384" s="12"/>
      <c r="L1384" s="159">
        <v>0.29996299999999998</v>
      </c>
      <c r="M1384" s="159" t="s">
        <v>280</v>
      </c>
      <c r="N1384" s="159">
        <v>589</v>
      </c>
      <c r="O1384" s="185">
        <f t="shared" si="67"/>
        <v>176.67820699999999</v>
      </c>
      <c r="P1384" s="215">
        <f t="shared" si="68"/>
        <v>43.516196272194577</v>
      </c>
      <c r="Q1384" s="215" cm="1">
        <f t="array" ref="Q1384">IF(P1384="-",0,P1384/(1+'General inputs'!$H$32)^IFERROR(INDEX('MP Calculations'!$C$40:$C$130,MATCH(F1384,'MP Calculations'!$D$40:$D$130,0),0),-1))</f>
        <v>68.422011166191538</v>
      </c>
    </row>
    <row r="1385" spans="3:17">
      <c r="C1385" s="159"/>
      <c r="D1385" s="165" t="s">
        <v>523</v>
      </c>
      <c r="E1385" s="161">
        <v>40940</v>
      </c>
      <c r="F1385" s="172" t="str">
        <f t="shared" si="66"/>
        <v>2011-12</v>
      </c>
      <c r="G1385" s="68"/>
      <c r="H1385" s="167" t="s">
        <v>279</v>
      </c>
      <c r="I1385" s="173">
        <v>150735.53351548137</v>
      </c>
      <c r="J1385" s="168">
        <f>IFERROR(MIN('MP Calculations'!$E$30/I1385,1),"-")</f>
        <v>0.24630200300931615</v>
      </c>
      <c r="K1385" s="12"/>
      <c r="L1385" s="159">
        <v>1</v>
      </c>
      <c r="M1385" s="159" t="s">
        <v>284</v>
      </c>
      <c r="N1385" s="159">
        <v>7280.27</v>
      </c>
      <c r="O1385" s="185">
        <f t="shared" si="67"/>
        <v>7280.27</v>
      </c>
      <c r="P1385" s="215">
        <f t="shared" si="68"/>
        <v>1793.1450834486343</v>
      </c>
      <c r="Q1385" s="215" cm="1">
        <f t="array" ref="Q1385">IF(P1385="-",0,P1385/(1+'General inputs'!$H$32)^IFERROR(INDEX('MP Calculations'!$C$40:$C$130,MATCH(F1385,'MP Calculations'!$D$40:$D$130,0),0),-1))</f>
        <v>2819.423649872615</v>
      </c>
    </row>
    <row r="1386" spans="3:17">
      <c r="C1386" s="159"/>
      <c r="D1386" s="165" t="s">
        <v>522</v>
      </c>
      <c r="E1386" s="161">
        <v>40940</v>
      </c>
      <c r="F1386" s="172" t="str">
        <f t="shared" si="66"/>
        <v>2011-12</v>
      </c>
      <c r="G1386" s="68"/>
      <c r="H1386" s="167" t="s">
        <v>279</v>
      </c>
      <c r="I1386" s="173">
        <v>150735.53351548137</v>
      </c>
      <c r="J1386" s="168">
        <f>IFERROR(MIN('MP Calculations'!$E$30/I1386,1),"-")</f>
        <v>0.24630200300931615</v>
      </c>
      <c r="K1386" s="12"/>
      <c r="L1386" s="159">
        <v>1</v>
      </c>
      <c r="M1386" s="159" t="s">
        <v>284</v>
      </c>
      <c r="N1386" s="159">
        <v>12991.01</v>
      </c>
      <c r="O1386" s="185">
        <f t="shared" si="67"/>
        <v>12991.01</v>
      </c>
      <c r="P1386" s="215">
        <f t="shared" si="68"/>
        <v>3199.7117841140562</v>
      </c>
      <c r="Q1386" s="215" cm="1">
        <f t="array" ref="Q1386">IF(P1386="-",0,P1386/(1+'General inputs'!$H$32)^IFERROR(INDEX('MP Calculations'!$C$40:$C$130,MATCH(F1386,'MP Calculations'!$D$40:$D$130,0),0),-1))</f>
        <v>5031.0168207678607</v>
      </c>
    </row>
    <row r="1387" spans="3:17">
      <c r="C1387" s="159"/>
      <c r="D1387" s="165" t="s">
        <v>278</v>
      </c>
      <c r="E1387" s="161">
        <v>40946</v>
      </c>
      <c r="F1387" s="172" t="str">
        <f t="shared" si="66"/>
        <v>2011-12</v>
      </c>
      <c r="G1387" s="68"/>
      <c r="H1387" s="167" t="s">
        <v>279</v>
      </c>
      <c r="I1387" s="173">
        <v>150735.53351548137</v>
      </c>
      <c r="J1387" s="168">
        <f>IFERROR(MIN('MP Calculations'!$E$30/I1387,1),"-")</f>
        <v>0.24630200300931615</v>
      </c>
      <c r="K1387" s="12"/>
      <c r="L1387" s="159">
        <v>23.360562000000002</v>
      </c>
      <c r="M1387" s="159" t="s">
        <v>280</v>
      </c>
      <c r="N1387" s="159">
        <v>350</v>
      </c>
      <c r="O1387" s="185">
        <f t="shared" si="67"/>
        <v>8176.1967000000004</v>
      </c>
      <c r="P1387" s="215">
        <f t="shared" si="68"/>
        <v>2013.8136242081609</v>
      </c>
      <c r="Q1387" s="215" cm="1">
        <f t="array" ref="Q1387">IF(P1387="-",0,P1387/(1+'General inputs'!$H$32)^IFERROR(INDEX('MP Calculations'!$C$40:$C$130,MATCH(F1387,'MP Calculations'!$D$40:$D$130,0),0),-1))</f>
        <v>3166.3883814735482</v>
      </c>
    </row>
    <row r="1388" spans="3:17">
      <c r="C1388" s="159"/>
      <c r="D1388" s="165" t="s">
        <v>278</v>
      </c>
      <c r="E1388" s="161">
        <v>40946</v>
      </c>
      <c r="F1388" s="172" t="str">
        <f t="shared" si="66"/>
        <v>2011-12</v>
      </c>
      <c r="G1388" s="68"/>
      <c r="H1388" s="167" t="s">
        <v>279</v>
      </c>
      <c r="I1388" s="173">
        <v>150735.53351548137</v>
      </c>
      <c r="J1388" s="168">
        <f>IFERROR(MIN('MP Calculations'!$E$30/I1388,1),"-")</f>
        <v>0.24630200300931615</v>
      </c>
      <c r="K1388" s="12"/>
      <c r="L1388" s="159">
        <v>28.666573</v>
      </c>
      <c r="M1388" s="159" t="s">
        <v>280</v>
      </c>
      <c r="N1388" s="159">
        <v>350</v>
      </c>
      <c r="O1388" s="185">
        <f t="shared" si="67"/>
        <v>10033.30055</v>
      </c>
      <c r="P1388" s="215">
        <f t="shared" si="68"/>
        <v>2471.2220222594733</v>
      </c>
      <c r="Q1388" s="215" cm="1">
        <f t="array" ref="Q1388">IF(P1388="-",0,P1388/(1+'General inputs'!$H$32)^IFERROR(INDEX('MP Calculations'!$C$40:$C$130,MATCH(F1388,'MP Calculations'!$D$40:$D$130,0),0),-1))</f>
        <v>3885.5873280729852</v>
      </c>
    </row>
    <row r="1389" spans="3:17">
      <c r="C1389" s="159"/>
      <c r="D1389" s="165" t="s">
        <v>278</v>
      </c>
      <c r="E1389" s="161">
        <v>40946</v>
      </c>
      <c r="F1389" s="172" t="str">
        <f t="shared" si="66"/>
        <v>2011-12</v>
      </c>
      <c r="G1389" s="68"/>
      <c r="H1389" s="167" t="s">
        <v>279</v>
      </c>
      <c r="I1389" s="173">
        <v>150735.53351548137</v>
      </c>
      <c r="J1389" s="168">
        <f>IFERROR(MIN('MP Calculations'!$E$30/I1389,1),"-")</f>
        <v>0.24630200300931615</v>
      </c>
      <c r="K1389" s="12"/>
      <c r="L1389" s="159">
        <v>71.167490000000001</v>
      </c>
      <c r="M1389" s="159" t="s">
        <v>280</v>
      </c>
      <c r="N1389" s="159">
        <v>350</v>
      </c>
      <c r="O1389" s="185">
        <f t="shared" si="67"/>
        <v>24908.621500000001</v>
      </c>
      <c r="P1389" s="215">
        <f t="shared" si="68"/>
        <v>6135.0433676509174</v>
      </c>
      <c r="Q1389" s="215" cm="1">
        <f t="array" ref="Q1389">IF(P1389="-",0,P1389/(1+'General inputs'!$H$32)^IFERROR(INDEX('MP Calculations'!$C$40:$C$130,MATCH(F1389,'MP Calculations'!$D$40:$D$130,0),0),-1))</f>
        <v>9646.3395647174475</v>
      </c>
    </row>
    <row r="1390" spans="3:17">
      <c r="C1390" s="159"/>
      <c r="D1390" s="165" t="s">
        <v>524</v>
      </c>
      <c r="E1390" s="161">
        <v>40962</v>
      </c>
      <c r="F1390" s="172" t="str">
        <f t="shared" si="66"/>
        <v>2011-12</v>
      </c>
      <c r="G1390" s="68"/>
      <c r="H1390" s="167" t="s">
        <v>279</v>
      </c>
      <c r="I1390" s="173">
        <v>150735.53351548137</v>
      </c>
      <c r="J1390" s="168">
        <f>IFERROR(MIN('MP Calculations'!$E$30/I1390,1),"-")</f>
        <v>0.24630200300931615</v>
      </c>
      <c r="K1390" s="12"/>
      <c r="L1390" s="159">
        <v>0.38748700000000003</v>
      </c>
      <c r="M1390" s="159" t="s">
        <v>280</v>
      </c>
      <c r="N1390" s="159">
        <v>3904</v>
      </c>
      <c r="O1390" s="185">
        <f t="shared" si="67"/>
        <v>1512.7492480000001</v>
      </c>
      <c r="P1390" s="215">
        <f t="shared" si="68"/>
        <v>372.59316983323674</v>
      </c>
      <c r="Q1390" s="215" cm="1">
        <f t="array" ref="Q1390">IF(P1390="-",0,P1390/(1+'General inputs'!$H$32)^IFERROR(INDEX('MP Calculations'!$C$40:$C$130,MATCH(F1390,'MP Calculations'!$D$40:$D$130,0),0),-1))</f>
        <v>585.84104794715211</v>
      </c>
    </row>
    <row r="1391" spans="3:17">
      <c r="C1391" s="159"/>
      <c r="D1391" s="165" t="s">
        <v>278</v>
      </c>
      <c r="E1391" s="161">
        <v>40962</v>
      </c>
      <c r="F1391" s="172" t="str">
        <f t="shared" si="66"/>
        <v>2011-12</v>
      </c>
      <c r="G1391" s="68"/>
      <c r="H1391" s="167" t="s">
        <v>279</v>
      </c>
      <c r="I1391" s="173">
        <v>150735.53351548137</v>
      </c>
      <c r="J1391" s="168">
        <f>IFERROR(MIN('MP Calculations'!$E$30/I1391,1),"-")</f>
        <v>0.24630200300931615</v>
      </c>
      <c r="K1391" s="12"/>
      <c r="L1391" s="159">
        <v>0.29577700000000001</v>
      </c>
      <c r="M1391" s="159" t="s">
        <v>280</v>
      </c>
      <c r="N1391" s="159">
        <v>350</v>
      </c>
      <c r="O1391" s="185">
        <f t="shared" si="67"/>
        <v>103.52195</v>
      </c>
      <c r="P1391" s="215">
        <f t="shared" si="68"/>
        <v>25.497663640430279</v>
      </c>
      <c r="Q1391" s="215" cm="1">
        <f t="array" ref="Q1391">IF(P1391="-",0,P1391/(1+'General inputs'!$H$32)^IFERROR(INDEX('MP Calculations'!$C$40:$C$130,MATCH(F1391,'MP Calculations'!$D$40:$D$130,0),0),-1))</f>
        <v>40.090852964372246</v>
      </c>
    </row>
    <row r="1392" spans="3:17">
      <c r="C1392" s="159"/>
      <c r="D1392" s="165" t="s">
        <v>282</v>
      </c>
      <c r="E1392" s="161">
        <v>40962</v>
      </c>
      <c r="F1392" s="172" t="str">
        <f t="shared" si="66"/>
        <v>2011-12</v>
      </c>
      <c r="G1392" s="68"/>
      <c r="H1392" s="167" t="s">
        <v>279</v>
      </c>
      <c r="I1392" s="173">
        <v>150735.53351548137</v>
      </c>
      <c r="J1392" s="168">
        <f>IFERROR(MIN('MP Calculations'!$E$30/I1392,1),"-")</f>
        <v>0.24630200300931615</v>
      </c>
      <c r="K1392" s="12"/>
      <c r="L1392" s="159">
        <v>74.583986999999993</v>
      </c>
      <c r="M1392" s="159" t="s">
        <v>280</v>
      </c>
      <c r="N1392" s="159">
        <v>511</v>
      </c>
      <c r="O1392" s="185">
        <f t="shared" si="67"/>
        <v>38112.417356999998</v>
      </c>
      <c r="P1392" s="215">
        <f t="shared" si="68"/>
        <v>9387.1647345561269</v>
      </c>
      <c r="Q1392" s="215" cm="1">
        <f t="array" ref="Q1392">IF(P1392="-",0,P1392/(1+'General inputs'!$H$32)^IFERROR(INDEX('MP Calculations'!$C$40:$C$130,MATCH(F1392,'MP Calculations'!$D$40:$D$130,0),0),-1))</f>
        <v>14759.76177396461</v>
      </c>
    </row>
    <row r="1393" spans="3:17">
      <c r="C1393" s="159"/>
      <c r="D1393" s="165" t="s">
        <v>278</v>
      </c>
      <c r="E1393" s="161">
        <v>40962</v>
      </c>
      <c r="F1393" s="172" t="str">
        <f t="shared" si="66"/>
        <v>2011-12</v>
      </c>
      <c r="G1393" s="68"/>
      <c r="H1393" s="167" t="s">
        <v>279</v>
      </c>
      <c r="I1393" s="173">
        <v>150735.53351548137</v>
      </c>
      <c r="J1393" s="168">
        <f>IFERROR(MIN('MP Calculations'!$E$30/I1393,1),"-")</f>
        <v>0.24630200300931615</v>
      </c>
      <c r="K1393" s="12"/>
      <c r="L1393" s="159">
        <v>0.43046000000000001</v>
      </c>
      <c r="M1393" s="159" t="s">
        <v>280</v>
      </c>
      <c r="N1393" s="159">
        <v>350</v>
      </c>
      <c r="O1393" s="185">
        <f t="shared" si="67"/>
        <v>150.661</v>
      </c>
      <c r="P1393" s="215">
        <f t="shared" si="68"/>
        <v>37.10810607538658</v>
      </c>
      <c r="Q1393" s="215" cm="1">
        <f t="array" ref="Q1393">IF(P1393="-",0,P1393/(1+'General inputs'!$H$32)^IFERROR(INDEX('MP Calculations'!$C$40:$C$130,MATCH(F1393,'MP Calculations'!$D$40:$D$130,0),0),-1))</f>
        <v>58.346350686644584</v>
      </c>
    </row>
    <row r="1394" spans="3:17">
      <c r="C1394" s="159"/>
      <c r="D1394" s="165" t="s">
        <v>282</v>
      </c>
      <c r="E1394" s="161">
        <v>40962</v>
      </c>
      <c r="F1394" s="172" t="str">
        <f t="shared" si="66"/>
        <v>2011-12</v>
      </c>
      <c r="G1394" s="68"/>
      <c r="H1394" s="167" t="s">
        <v>279</v>
      </c>
      <c r="I1394" s="173">
        <v>150735.53351548137</v>
      </c>
      <c r="J1394" s="168">
        <f>IFERROR(MIN('MP Calculations'!$E$30/I1394,1),"-")</f>
        <v>0.24630200300931615</v>
      </c>
      <c r="K1394" s="12"/>
      <c r="L1394" s="159">
        <v>0.40234399999999998</v>
      </c>
      <c r="M1394" s="159" t="s">
        <v>280</v>
      </c>
      <c r="N1394" s="159">
        <v>511</v>
      </c>
      <c r="O1394" s="185">
        <f t="shared" si="67"/>
        <v>205.59778399999999</v>
      </c>
      <c r="P1394" s="215">
        <f t="shared" si="68"/>
        <v>50.639146013476733</v>
      </c>
      <c r="Q1394" s="215" cm="1">
        <f t="array" ref="Q1394">IF(P1394="-",0,P1394/(1+'General inputs'!$H$32)^IFERROR(INDEX('MP Calculations'!$C$40:$C$130,MATCH(F1394,'MP Calculations'!$D$40:$D$130,0),0),-1))</f>
        <v>79.621669879139304</v>
      </c>
    </row>
    <row r="1395" spans="3:17">
      <c r="C1395" s="159"/>
      <c r="D1395" s="165" t="s">
        <v>282</v>
      </c>
      <c r="E1395" s="161">
        <v>40962</v>
      </c>
      <c r="F1395" s="172" t="str">
        <f t="shared" si="66"/>
        <v>2011-12</v>
      </c>
      <c r="G1395" s="68"/>
      <c r="H1395" s="167" t="s">
        <v>279</v>
      </c>
      <c r="I1395" s="173">
        <v>150735.53351548137</v>
      </c>
      <c r="J1395" s="168">
        <f>IFERROR(MIN('MP Calculations'!$E$30/I1395,1),"-")</f>
        <v>0.24630200300931615</v>
      </c>
      <c r="K1395" s="12"/>
      <c r="L1395" s="159">
        <v>20.191362000000002</v>
      </c>
      <c r="M1395" s="159" t="s">
        <v>280</v>
      </c>
      <c r="N1395" s="159">
        <v>511</v>
      </c>
      <c r="O1395" s="185">
        <f t="shared" si="67"/>
        <v>10317.785982000001</v>
      </c>
      <c r="P1395" s="215">
        <f t="shared" si="68"/>
        <v>2541.2913539880442</v>
      </c>
      <c r="Q1395" s="215" cm="1">
        <f t="array" ref="Q1395">IF(P1395="-",0,P1395/(1+'General inputs'!$H$32)^IFERROR(INDEX('MP Calculations'!$C$40:$C$130,MATCH(F1395,'MP Calculations'!$D$40:$D$130,0),0),-1))</f>
        <v>3995.7597468191348</v>
      </c>
    </row>
    <row r="1396" spans="3:17">
      <c r="C1396" s="159"/>
      <c r="D1396" s="165" t="s">
        <v>282</v>
      </c>
      <c r="E1396" s="161">
        <v>40962</v>
      </c>
      <c r="F1396" s="172" t="str">
        <f t="shared" si="66"/>
        <v>2011-12</v>
      </c>
      <c r="G1396" s="68"/>
      <c r="H1396" s="167" t="s">
        <v>279</v>
      </c>
      <c r="I1396" s="173">
        <v>150735.53351548137</v>
      </c>
      <c r="J1396" s="168">
        <f>IFERROR(MIN('MP Calculations'!$E$30/I1396,1),"-")</f>
        <v>0.24630200300931615</v>
      </c>
      <c r="K1396" s="12"/>
      <c r="L1396" s="159">
        <v>0.40234399999999998</v>
      </c>
      <c r="M1396" s="159" t="s">
        <v>280</v>
      </c>
      <c r="N1396" s="159">
        <v>511</v>
      </c>
      <c r="O1396" s="185">
        <f t="shared" si="67"/>
        <v>205.59778399999999</v>
      </c>
      <c r="P1396" s="215">
        <f t="shared" si="68"/>
        <v>50.639146013476733</v>
      </c>
      <c r="Q1396" s="215" cm="1">
        <f t="array" ref="Q1396">IF(P1396="-",0,P1396/(1+'General inputs'!$H$32)^IFERROR(INDEX('MP Calculations'!$C$40:$C$130,MATCH(F1396,'MP Calculations'!$D$40:$D$130,0),0),-1))</f>
        <v>79.621669879139304</v>
      </c>
    </row>
    <row r="1397" spans="3:17">
      <c r="C1397" s="159"/>
      <c r="D1397" s="165" t="s">
        <v>282</v>
      </c>
      <c r="E1397" s="161">
        <v>40962</v>
      </c>
      <c r="F1397" s="172" t="str">
        <f t="shared" si="66"/>
        <v>2011-12</v>
      </c>
      <c r="G1397" s="68"/>
      <c r="H1397" s="167" t="s">
        <v>279</v>
      </c>
      <c r="I1397" s="173">
        <v>150735.53351548137</v>
      </c>
      <c r="J1397" s="168">
        <f>IFERROR(MIN('MP Calculations'!$E$30/I1397,1),"-")</f>
        <v>0.24630200300931615</v>
      </c>
      <c r="K1397" s="12"/>
      <c r="L1397" s="159">
        <v>0.96328000000000003</v>
      </c>
      <c r="M1397" s="159" t="s">
        <v>280</v>
      </c>
      <c r="N1397" s="159">
        <v>511</v>
      </c>
      <c r="O1397" s="185">
        <f t="shared" si="67"/>
        <v>492.23608000000002</v>
      </c>
      <c r="P1397" s="215">
        <f t="shared" si="68"/>
        <v>121.23873245745399</v>
      </c>
      <c r="Q1397" s="215" cm="1">
        <f t="array" ref="Q1397">IF(P1397="-",0,P1397/(1+'General inputs'!$H$32)^IFERROR(INDEX('MP Calculations'!$C$40:$C$130,MATCH(F1397,'MP Calculations'!$D$40:$D$130,0),0),-1))</f>
        <v>190.62782634058743</v>
      </c>
    </row>
    <row r="1398" spans="3:17">
      <c r="C1398" s="159"/>
      <c r="D1398" s="165" t="s">
        <v>282</v>
      </c>
      <c r="E1398" s="161">
        <v>40962</v>
      </c>
      <c r="F1398" s="172" t="str">
        <f t="shared" si="66"/>
        <v>2011-12</v>
      </c>
      <c r="G1398" s="68"/>
      <c r="H1398" s="167" t="s">
        <v>279</v>
      </c>
      <c r="I1398" s="173">
        <v>150735.53351548137</v>
      </c>
      <c r="J1398" s="168">
        <f>IFERROR(MIN('MP Calculations'!$E$30/I1398,1),"-")</f>
        <v>0.24630200300931615</v>
      </c>
      <c r="K1398" s="12"/>
      <c r="L1398" s="159">
        <v>2.7640250000000002</v>
      </c>
      <c r="M1398" s="159" t="s">
        <v>280</v>
      </c>
      <c r="N1398" s="159">
        <v>511</v>
      </c>
      <c r="O1398" s="185">
        <f t="shared" si="67"/>
        <v>1412.4167750000001</v>
      </c>
      <c r="P1398" s="215">
        <f t="shared" si="68"/>
        <v>347.88108076645864</v>
      </c>
      <c r="Q1398" s="215" cm="1">
        <f t="array" ref="Q1398">IF(P1398="-",0,P1398/(1+'General inputs'!$H$32)^IFERROR(INDEX('MP Calculations'!$C$40:$C$130,MATCH(F1398,'MP Calculations'!$D$40:$D$130,0),0),-1))</f>
        <v>546.98538088722091</v>
      </c>
    </row>
    <row r="1399" spans="3:17">
      <c r="C1399" s="159"/>
      <c r="D1399" s="165" t="s">
        <v>282</v>
      </c>
      <c r="E1399" s="161">
        <v>40962</v>
      </c>
      <c r="F1399" s="172" t="str">
        <f t="shared" si="66"/>
        <v>2011-12</v>
      </c>
      <c r="G1399" s="68"/>
      <c r="H1399" s="167" t="s">
        <v>279</v>
      </c>
      <c r="I1399" s="173">
        <v>150735.53351548137</v>
      </c>
      <c r="J1399" s="168">
        <f>IFERROR(MIN('MP Calculations'!$E$30/I1399,1),"-")</f>
        <v>0.24630200300931615</v>
      </c>
      <c r="K1399" s="12"/>
      <c r="L1399" s="159">
        <v>2.4267910000000001</v>
      </c>
      <c r="M1399" s="159" t="s">
        <v>280</v>
      </c>
      <c r="N1399" s="159">
        <v>511</v>
      </c>
      <c r="O1399" s="185">
        <f t="shared" si="67"/>
        <v>1240.090201</v>
      </c>
      <c r="P1399" s="215">
        <f t="shared" si="68"/>
        <v>305.43670041852545</v>
      </c>
      <c r="Q1399" s="215" cm="1">
        <f t="array" ref="Q1399">IF(P1399="-",0,P1399/(1+'General inputs'!$H$32)^IFERROR(INDEX('MP Calculations'!$C$40:$C$130,MATCH(F1399,'MP Calculations'!$D$40:$D$130,0),0),-1))</f>
        <v>480.24862273990993</v>
      </c>
    </row>
    <row r="1400" spans="3:17">
      <c r="C1400" s="159"/>
      <c r="D1400" s="165" t="s">
        <v>282</v>
      </c>
      <c r="E1400" s="161">
        <v>40962</v>
      </c>
      <c r="F1400" s="172" t="str">
        <f t="shared" si="66"/>
        <v>2011-12</v>
      </c>
      <c r="G1400" s="68"/>
      <c r="H1400" s="167" t="s">
        <v>279</v>
      </c>
      <c r="I1400" s="173">
        <v>150735.53351548137</v>
      </c>
      <c r="J1400" s="168">
        <f>IFERROR(MIN('MP Calculations'!$E$30/I1400,1),"-")</f>
        <v>0.24630200300931615</v>
      </c>
      <c r="K1400" s="12"/>
      <c r="L1400" s="159">
        <v>0.53707499999999997</v>
      </c>
      <c r="M1400" s="159" t="s">
        <v>280</v>
      </c>
      <c r="N1400" s="159">
        <v>511</v>
      </c>
      <c r="O1400" s="185">
        <f t="shared" si="67"/>
        <v>274.44532499999997</v>
      </c>
      <c r="P1400" s="215">
        <f t="shared" si="68"/>
        <v>67.596433264042744</v>
      </c>
      <c r="Q1400" s="215" cm="1">
        <f t="array" ref="Q1400">IF(P1400="-",0,P1400/(1+'General inputs'!$H$32)^IFERROR(INDEX('MP Calculations'!$C$40:$C$130,MATCH(F1400,'MP Calculations'!$D$40:$D$130,0),0),-1))</f>
        <v>106.28419549027383</v>
      </c>
    </row>
    <row r="1401" spans="3:17">
      <c r="C1401" s="159"/>
      <c r="D1401" s="165" t="s">
        <v>282</v>
      </c>
      <c r="E1401" s="161">
        <v>40962</v>
      </c>
      <c r="F1401" s="172" t="str">
        <f t="shared" si="66"/>
        <v>2011-12</v>
      </c>
      <c r="G1401" s="68"/>
      <c r="H1401" s="167" t="s">
        <v>279</v>
      </c>
      <c r="I1401" s="173">
        <v>150735.53351548137</v>
      </c>
      <c r="J1401" s="168">
        <f>IFERROR(MIN('MP Calculations'!$E$30/I1401,1),"-")</f>
        <v>0.24630200300931615</v>
      </c>
      <c r="K1401" s="12"/>
      <c r="L1401" s="159">
        <v>0.29344999999999999</v>
      </c>
      <c r="M1401" s="159" t="s">
        <v>280</v>
      </c>
      <c r="N1401" s="159">
        <v>511</v>
      </c>
      <c r="O1401" s="185">
        <f t="shared" si="67"/>
        <v>149.95294999999999</v>
      </c>
      <c r="P1401" s="215">
        <f t="shared" si="68"/>
        <v>36.933711942155831</v>
      </c>
      <c r="Q1401" s="215" cm="1">
        <f t="array" ref="Q1401">IF(P1401="-",0,P1401/(1+'General inputs'!$H$32)^IFERROR(INDEX('MP Calculations'!$C$40:$C$130,MATCH(F1401,'MP Calculations'!$D$40:$D$130,0),0),-1))</f>
        <v>58.072144796575628</v>
      </c>
    </row>
    <row r="1402" spans="3:17">
      <c r="C1402" s="159"/>
      <c r="D1402" s="165" t="s">
        <v>282</v>
      </c>
      <c r="E1402" s="161">
        <v>40962</v>
      </c>
      <c r="F1402" s="172" t="str">
        <f t="shared" si="66"/>
        <v>2011-12</v>
      </c>
      <c r="G1402" s="68"/>
      <c r="H1402" s="167" t="s">
        <v>279</v>
      </c>
      <c r="I1402" s="173">
        <v>150735.53351548137</v>
      </c>
      <c r="J1402" s="168">
        <f>IFERROR(MIN('MP Calculations'!$E$30/I1402,1),"-")</f>
        <v>0.24630200300931615</v>
      </c>
      <c r="K1402" s="12"/>
      <c r="L1402" s="159">
        <v>23.342561</v>
      </c>
      <c r="M1402" s="159" t="s">
        <v>280</v>
      </c>
      <c r="N1402" s="159">
        <v>511</v>
      </c>
      <c r="O1402" s="185">
        <f t="shared" si="67"/>
        <v>11928.048671</v>
      </c>
      <c r="P1402" s="215">
        <f t="shared" si="68"/>
        <v>2937.9022796599115</v>
      </c>
      <c r="Q1402" s="215" cm="1">
        <f t="array" ref="Q1402">IF(P1402="-",0,P1402/(1+'General inputs'!$H$32)^IFERROR(INDEX('MP Calculations'!$C$40:$C$130,MATCH(F1402,'MP Calculations'!$D$40:$D$130,0),0),-1))</f>
        <v>4619.3647378255218</v>
      </c>
    </row>
    <row r="1403" spans="3:17">
      <c r="C1403" s="159"/>
      <c r="D1403" s="165" t="s">
        <v>278</v>
      </c>
      <c r="E1403" s="161">
        <v>40962</v>
      </c>
      <c r="F1403" s="172" t="str">
        <f t="shared" si="66"/>
        <v>2011-12</v>
      </c>
      <c r="G1403" s="68"/>
      <c r="H1403" s="167" t="s">
        <v>279</v>
      </c>
      <c r="I1403" s="173">
        <v>150735.53351548137</v>
      </c>
      <c r="J1403" s="168">
        <f>IFERROR(MIN('MP Calculations'!$E$30/I1403,1),"-")</f>
        <v>0.24630200300931615</v>
      </c>
      <c r="K1403" s="12"/>
      <c r="L1403" s="159">
        <v>0.44107299999999999</v>
      </c>
      <c r="M1403" s="159" t="s">
        <v>280</v>
      </c>
      <c r="N1403" s="159">
        <v>350</v>
      </c>
      <c r="O1403" s="185">
        <f t="shared" si="67"/>
        <v>154.37555</v>
      </c>
      <c r="P1403" s="215">
        <f t="shared" si="68"/>
        <v>38.023007180664834</v>
      </c>
      <c r="Q1403" s="215" cm="1">
        <f t="array" ref="Q1403">IF(P1403="-",0,P1403/(1+'General inputs'!$H$32)^IFERROR(INDEX('MP Calculations'!$C$40:$C$130,MATCH(F1403,'MP Calculations'!$D$40:$D$130,0),0),-1))</f>
        <v>59.784881142058232</v>
      </c>
    </row>
    <row r="1404" spans="3:17">
      <c r="C1404" s="159"/>
      <c r="D1404" s="165" t="s">
        <v>282</v>
      </c>
      <c r="E1404" s="161">
        <v>40962</v>
      </c>
      <c r="F1404" s="172" t="str">
        <f t="shared" si="66"/>
        <v>2011-12</v>
      </c>
      <c r="G1404" s="68"/>
      <c r="H1404" s="167" t="s">
        <v>279</v>
      </c>
      <c r="I1404" s="173">
        <v>150735.53351548137</v>
      </c>
      <c r="J1404" s="168">
        <f>IFERROR(MIN('MP Calculations'!$E$30/I1404,1),"-")</f>
        <v>0.24630200300931615</v>
      </c>
      <c r="K1404" s="12"/>
      <c r="L1404" s="159">
        <v>0.62791200000000003</v>
      </c>
      <c r="M1404" s="159" t="s">
        <v>280</v>
      </c>
      <c r="N1404" s="159">
        <v>511</v>
      </c>
      <c r="O1404" s="185">
        <f t="shared" si="67"/>
        <v>320.86303200000003</v>
      </c>
      <c r="P1404" s="215">
        <f t="shared" si="68"/>
        <v>79.029207473242309</v>
      </c>
      <c r="Q1404" s="215" cm="1">
        <f t="array" ref="Q1404">IF(P1404="-",0,P1404/(1+'General inputs'!$H$32)^IFERROR(INDEX('MP Calculations'!$C$40:$C$130,MATCH(F1404,'MP Calculations'!$D$40:$D$130,0),0),-1))</f>
        <v>124.26033935425933</v>
      </c>
    </row>
    <row r="1405" spans="3:17">
      <c r="C1405" s="159"/>
      <c r="D1405" s="165" t="s">
        <v>282</v>
      </c>
      <c r="E1405" s="161">
        <v>40962</v>
      </c>
      <c r="F1405" s="172" t="str">
        <f t="shared" si="66"/>
        <v>2011-12</v>
      </c>
      <c r="G1405" s="68"/>
      <c r="H1405" s="167" t="s">
        <v>279</v>
      </c>
      <c r="I1405" s="173">
        <v>150735.53351548137</v>
      </c>
      <c r="J1405" s="168">
        <f>IFERROR(MIN('MP Calculations'!$E$30/I1405,1),"-")</f>
        <v>0.24630200300931615</v>
      </c>
      <c r="K1405" s="12"/>
      <c r="L1405" s="159">
        <v>0.40234399999999998</v>
      </c>
      <c r="M1405" s="159" t="s">
        <v>280</v>
      </c>
      <c r="N1405" s="159">
        <v>511</v>
      </c>
      <c r="O1405" s="185">
        <f t="shared" si="67"/>
        <v>205.59778399999999</v>
      </c>
      <c r="P1405" s="215">
        <f t="shared" si="68"/>
        <v>50.639146013476733</v>
      </c>
      <c r="Q1405" s="215" cm="1">
        <f t="array" ref="Q1405">IF(P1405="-",0,P1405/(1+'General inputs'!$H$32)^IFERROR(INDEX('MP Calculations'!$C$40:$C$130,MATCH(F1405,'MP Calculations'!$D$40:$D$130,0),0),-1))</f>
        <v>79.621669879139304</v>
      </c>
    </row>
    <row r="1406" spans="3:17">
      <c r="C1406" s="159"/>
      <c r="D1406" s="165" t="s">
        <v>282</v>
      </c>
      <c r="E1406" s="161">
        <v>40962</v>
      </c>
      <c r="F1406" s="172" t="str">
        <f t="shared" si="66"/>
        <v>2011-12</v>
      </c>
      <c r="G1406" s="68"/>
      <c r="H1406" s="167" t="s">
        <v>279</v>
      </c>
      <c r="I1406" s="173">
        <v>150735.53351548137</v>
      </c>
      <c r="J1406" s="168">
        <f>IFERROR(MIN('MP Calculations'!$E$30/I1406,1),"-")</f>
        <v>0.24630200300931615</v>
      </c>
      <c r="K1406" s="12"/>
      <c r="L1406" s="159">
        <v>0.20417399999999999</v>
      </c>
      <c r="M1406" s="159" t="s">
        <v>280</v>
      </c>
      <c r="N1406" s="159">
        <v>511</v>
      </c>
      <c r="O1406" s="185">
        <f t="shared" si="67"/>
        <v>104.332914</v>
      </c>
      <c r="P1406" s="215">
        <f t="shared" si="68"/>
        <v>25.697405697998725</v>
      </c>
      <c r="Q1406" s="215" cm="1">
        <f t="array" ref="Q1406">IF(P1406="-",0,P1406/(1+'General inputs'!$H$32)^IFERROR(INDEX('MP Calculations'!$C$40:$C$130,MATCH(F1406,'MP Calculations'!$D$40:$D$130,0),0),-1))</f>
        <v>40.404914267152954</v>
      </c>
    </row>
    <row r="1407" spans="3:17">
      <c r="C1407" s="159"/>
      <c r="D1407" s="165" t="s">
        <v>278</v>
      </c>
      <c r="E1407" s="161">
        <v>41011</v>
      </c>
      <c r="F1407" s="172" t="str">
        <f t="shared" si="66"/>
        <v>2011-12</v>
      </c>
      <c r="G1407" s="68"/>
      <c r="H1407" s="167" t="s">
        <v>279</v>
      </c>
      <c r="I1407" s="173">
        <v>150735.53351548137</v>
      </c>
      <c r="J1407" s="168">
        <f>IFERROR(MIN('MP Calculations'!$E$30/I1407,1),"-")</f>
        <v>0.24630200300931615</v>
      </c>
      <c r="K1407" s="12"/>
      <c r="L1407" s="159">
        <v>109.908558</v>
      </c>
      <c r="M1407" s="159" t="s">
        <v>280</v>
      </c>
      <c r="N1407" s="159">
        <v>350</v>
      </c>
      <c r="O1407" s="185">
        <f t="shared" si="67"/>
        <v>38467.995300000002</v>
      </c>
      <c r="P1407" s="215">
        <f t="shared" si="68"/>
        <v>9474.7442941429599</v>
      </c>
      <c r="Q1407" s="215" cm="1">
        <f t="array" ref="Q1407">IF(P1407="-",0,P1407/(1+'General inputs'!$H$32)^IFERROR(INDEX('MP Calculations'!$C$40:$C$130,MATCH(F1407,'MP Calculations'!$D$40:$D$130,0),0),-1))</f>
        <v>14897.466125845414</v>
      </c>
    </row>
    <row r="1408" spans="3:17">
      <c r="C1408" s="159"/>
      <c r="D1408" s="165" t="s">
        <v>278</v>
      </c>
      <c r="E1408" s="161">
        <v>41011</v>
      </c>
      <c r="F1408" s="172" t="str">
        <f t="shared" si="66"/>
        <v>2011-12</v>
      </c>
      <c r="G1408" s="68"/>
      <c r="H1408" s="167" t="s">
        <v>279</v>
      </c>
      <c r="I1408" s="173">
        <v>150735.53351548137</v>
      </c>
      <c r="J1408" s="168">
        <f>IFERROR(MIN('MP Calculations'!$E$30/I1408,1),"-")</f>
        <v>0.24630200300931615</v>
      </c>
      <c r="K1408" s="12"/>
      <c r="L1408" s="159">
        <v>63.799954999999997</v>
      </c>
      <c r="M1408" s="159" t="s">
        <v>280</v>
      </c>
      <c r="N1408" s="159">
        <v>350</v>
      </c>
      <c r="O1408" s="185">
        <f t="shared" si="67"/>
        <v>22329.984249999998</v>
      </c>
      <c r="P1408" s="215">
        <f t="shared" si="68"/>
        <v>5499.9198479414817</v>
      </c>
      <c r="Q1408" s="215" cm="1">
        <f t="array" ref="Q1408">IF(P1408="-",0,P1408/(1+'General inputs'!$H$32)^IFERROR(INDEX('MP Calculations'!$C$40:$C$130,MATCH(F1408,'MP Calculations'!$D$40:$D$130,0),0),-1))</f>
        <v>8647.7130237934853</v>
      </c>
    </row>
    <row r="1409" spans="3:17">
      <c r="C1409" s="159"/>
      <c r="D1409" s="165" t="s">
        <v>278</v>
      </c>
      <c r="E1409" s="161">
        <v>41011</v>
      </c>
      <c r="F1409" s="172" t="str">
        <f t="shared" si="66"/>
        <v>2011-12</v>
      </c>
      <c r="G1409" s="68"/>
      <c r="H1409" s="167" t="s">
        <v>279</v>
      </c>
      <c r="I1409" s="173">
        <v>150735.53351548137</v>
      </c>
      <c r="J1409" s="168">
        <f>IFERROR(MIN('MP Calculations'!$E$30/I1409,1),"-")</f>
        <v>0.24630200300931615</v>
      </c>
      <c r="K1409" s="12"/>
      <c r="L1409" s="159">
        <v>1.407284</v>
      </c>
      <c r="M1409" s="159" t="s">
        <v>280</v>
      </c>
      <c r="N1409" s="159">
        <v>350</v>
      </c>
      <c r="O1409" s="185">
        <f t="shared" si="67"/>
        <v>492.54939999999999</v>
      </c>
      <c r="P1409" s="215">
        <f t="shared" si="68"/>
        <v>121.31590380103687</v>
      </c>
      <c r="Q1409" s="215" cm="1">
        <f t="array" ref="Q1409">IF(P1409="-",0,P1409/(1+'General inputs'!$H$32)^IFERROR(INDEX('MP Calculations'!$C$40:$C$130,MATCH(F1409,'MP Calculations'!$D$40:$D$130,0),0),-1))</f>
        <v>190.74916549668714</v>
      </c>
    </row>
    <row r="1410" spans="3:17">
      <c r="C1410" s="159"/>
      <c r="D1410" s="165" t="s">
        <v>278</v>
      </c>
      <c r="E1410" s="161">
        <v>41011</v>
      </c>
      <c r="F1410" s="172" t="str">
        <f t="shared" si="66"/>
        <v>2011-12</v>
      </c>
      <c r="G1410" s="68"/>
      <c r="H1410" s="167" t="s">
        <v>279</v>
      </c>
      <c r="I1410" s="173">
        <v>150735.53351548137</v>
      </c>
      <c r="J1410" s="168">
        <f>IFERROR(MIN('MP Calculations'!$E$30/I1410,1),"-")</f>
        <v>0.24630200300931615</v>
      </c>
      <c r="K1410" s="12"/>
      <c r="L1410" s="159">
        <v>2.063196</v>
      </c>
      <c r="M1410" s="159" t="s">
        <v>280</v>
      </c>
      <c r="N1410" s="159">
        <v>350</v>
      </c>
      <c r="O1410" s="185">
        <f t="shared" si="67"/>
        <v>722.11860000000001</v>
      </c>
      <c r="P1410" s="215">
        <f t="shared" si="68"/>
        <v>177.85925759028316</v>
      </c>
      <c r="Q1410" s="215" cm="1">
        <f t="array" ref="Q1410">IF(P1410="-",0,P1410/(1+'General inputs'!$H$32)^IFERROR(INDEX('MP Calculations'!$C$40:$C$130,MATCH(F1410,'MP Calculations'!$D$40:$D$130,0),0),-1))</f>
        <v>279.6542242049955</v>
      </c>
    </row>
    <row r="1411" spans="3:17">
      <c r="C1411" s="159"/>
      <c r="D1411" s="165" t="s">
        <v>278</v>
      </c>
      <c r="E1411" s="161">
        <v>41011</v>
      </c>
      <c r="F1411" s="172" t="str">
        <f t="shared" si="66"/>
        <v>2011-12</v>
      </c>
      <c r="G1411" s="68"/>
      <c r="H1411" s="167" t="s">
        <v>279</v>
      </c>
      <c r="I1411" s="173">
        <v>150735.53351548137</v>
      </c>
      <c r="J1411" s="168">
        <f>IFERROR(MIN('MP Calculations'!$E$30/I1411,1),"-")</f>
        <v>0.24630200300931615</v>
      </c>
      <c r="K1411" s="12"/>
      <c r="L1411" s="159">
        <v>7.3003559999999998</v>
      </c>
      <c r="M1411" s="159" t="s">
        <v>280</v>
      </c>
      <c r="N1411" s="159">
        <v>350</v>
      </c>
      <c r="O1411" s="185">
        <f t="shared" si="67"/>
        <v>2555.1246000000001</v>
      </c>
      <c r="P1411" s="215">
        <f t="shared" si="68"/>
        <v>629.33230691837775</v>
      </c>
      <c r="Q1411" s="215" cm="1">
        <f t="array" ref="Q1411">IF(P1411="-",0,P1411/(1+'General inputs'!$H$32)^IFERROR(INDEX('MP Calculations'!$C$40:$C$130,MATCH(F1411,'MP Calculations'!$D$40:$D$130,0),0),-1))</f>
        <v>989.52081799319319</v>
      </c>
    </row>
    <row r="1412" spans="3:17">
      <c r="C1412" s="159"/>
      <c r="D1412" s="165" t="s">
        <v>278</v>
      </c>
      <c r="E1412" s="161">
        <v>41011</v>
      </c>
      <c r="F1412" s="172" t="str">
        <f t="shared" si="66"/>
        <v>2011-12</v>
      </c>
      <c r="G1412" s="68"/>
      <c r="H1412" s="167" t="s">
        <v>279</v>
      </c>
      <c r="I1412" s="173">
        <v>150735.53351548137</v>
      </c>
      <c r="J1412" s="168">
        <f>IFERROR(MIN('MP Calculations'!$E$30/I1412,1),"-")</f>
        <v>0.24630200300931615</v>
      </c>
      <c r="K1412" s="12"/>
      <c r="L1412" s="159">
        <v>15.566705000000001</v>
      </c>
      <c r="M1412" s="159" t="s">
        <v>280</v>
      </c>
      <c r="N1412" s="159">
        <v>350</v>
      </c>
      <c r="O1412" s="185">
        <f t="shared" si="67"/>
        <v>5448.3467500000006</v>
      </c>
      <c r="P1412" s="215">
        <f t="shared" si="68"/>
        <v>1341.938717614298</v>
      </c>
      <c r="Q1412" s="215" cm="1">
        <f t="array" ref="Q1412">IF(P1412="-",0,P1412/(1+'General inputs'!$H$32)^IFERROR(INDEX('MP Calculations'!$C$40:$C$130,MATCH(F1412,'MP Calculations'!$D$40:$D$130,0),0),-1))</f>
        <v>2109.9763717082742</v>
      </c>
    </row>
    <row r="1413" spans="3:17">
      <c r="C1413" s="159"/>
      <c r="D1413" s="165" t="s">
        <v>278</v>
      </c>
      <c r="E1413" s="161">
        <v>41011</v>
      </c>
      <c r="F1413" s="172" t="str">
        <f t="shared" si="66"/>
        <v>2011-12</v>
      </c>
      <c r="G1413" s="68"/>
      <c r="H1413" s="167" t="s">
        <v>279</v>
      </c>
      <c r="I1413" s="173">
        <v>150735.53351548137</v>
      </c>
      <c r="J1413" s="168">
        <f>IFERROR(MIN('MP Calculations'!$E$30/I1413,1),"-")</f>
        <v>0.24630200300931615</v>
      </c>
      <c r="K1413" s="12"/>
      <c r="L1413" s="159">
        <v>1.000113</v>
      </c>
      <c r="M1413" s="159" t="s">
        <v>280</v>
      </c>
      <c r="N1413" s="159">
        <v>350</v>
      </c>
      <c r="O1413" s="185">
        <f t="shared" si="67"/>
        <v>350.03955000000002</v>
      </c>
      <c r="P1413" s="215">
        <f t="shared" si="68"/>
        <v>86.215442297479683</v>
      </c>
      <c r="Q1413" s="215" cm="1">
        <f t="array" ref="Q1413">IF(P1413="-",0,P1413/(1+'General inputs'!$H$32)^IFERROR(INDEX('MP Calculations'!$C$40:$C$130,MATCH(F1413,'MP Calculations'!$D$40:$D$130,0),0),-1))</f>
        <v>135.55950337841423</v>
      </c>
    </row>
    <row r="1414" spans="3:17">
      <c r="C1414" s="159"/>
      <c r="D1414" s="165" t="s">
        <v>278</v>
      </c>
      <c r="E1414" s="161">
        <v>41011</v>
      </c>
      <c r="F1414" s="172" t="str">
        <f t="shared" si="66"/>
        <v>2011-12</v>
      </c>
      <c r="G1414" s="68"/>
      <c r="H1414" s="167" t="s">
        <v>279</v>
      </c>
      <c r="I1414" s="173">
        <v>150735.53351548137</v>
      </c>
      <c r="J1414" s="168">
        <f>IFERROR(MIN('MP Calculations'!$E$30/I1414,1),"-")</f>
        <v>0.24630200300931615</v>
      </c>
      <c r="K1414" s="12"/>
      <c r="L1414" s="159">
        <v>52.965836000000003</v>
      </c>
      <c r="M1414" s="159" t="s">
        <v>280</v>
      </c>
      <c r="N1414" s="159">
        <v>350</v>
      </c>
      <c r="O1414" s="185">
        <f t="shared" si="67"/>
        <v>18538.042600000001</v>
      </c>
      <c r="P1414" s="215">
        <f t="shared" si="68"/>
        <v>4565.9570242520313</v>
      </c>
      <c r="Q1414" s="215" cm="1">
        <f t="array" ref="Q1414">IF(P1414="-",0,P1414/(1+'General inputs'!$H$32)^IFERROR(INDEX('MP Calculations'!$C$40:$C$130,MATCH(F1414,'MP Calculations'!$D$40:$D$130,0),0),-1))</f>
        <v>7179.2111733199481</v>
      </c>
    </row>
    <row r="1415" spans="3:17">
      <c r="C1415" s="159"/>
      <c r="D1415" s="165" t="s">
        <v>278</v>
      </c>
      <c r="E1415" s="161">
        <v>41037</v>
      </c>
      <c r="F1415" s="172" t="str">
        <f t="shared" si="66"/>
        <v>2011-12</v>
      </c>
      <c r="G1415" s="68"/>
      <c r="H1415" s="167" t="s">
        <v>279</v>
      </c>
      <c r="I1415" s="173">
        <v>150735.53351548137</v>
      </c>
      <c r="J1415" s="168">
        <f>IFERROR(MIN('MP Calculations'!$E$30/I1415,1),"-")</f>
        <v>0.24630200300931615</v>
      </c>
      <c r="K1415" s="12"/>
      <c r="L1415" s="159">
        <v>43.559179999999998</v>
      </c>
      <c r="M1415" s="159" t="s">
        <v>280</v>
      </c>
      <c r="N1415" s="159">
        <v>350</v>
      </c>
      <c r="O1415" s="185">
        <f t="shared" si="67"/>
        <v>15245.713</v>
      </c>
      <c r="P1415" s="215">
        <f t="shared" si="68"/>
        <v>3755.0496492051702</v>
      </c>
      <c r="Q1415" s="215" cm="1">
        <f t="array" ref="Q1415">IF(P1415="-",0,P1415/(1+'General inputs'!$H$32)^IFERROR(INDEX('MP Calculations'!$C$40:$C$130,MATCH(F1415,'MP Calculations'!$D$40:$D$130,0),0),-1))</f>
        <v>5904.1936344902551</v>
      </c>
    </row>
    <row r="1416" spans="3:17">
      <c r="C1416" s="159"/>
      <c r="D1416" s="165" t="s">
        <v>278</v>
      </c>
      <c r="E1416" s="161">
        <v>41037</v>
      </c>
      <c r="F1416" s="172" t="str">
        <f t="shared" si="66"/>
        <v>2011-12</v>
      </c>
      <c r="G1416" s="68"/>
      <c r="H1416" s="167" t="s">
        <v>279</v>
      </c>
      <c r="I1416" s="173">
        <v>150735.53351548137</v>
      </c>
      <c r="J1416" s="168">
        <f>IFERROR(MIN('MP Calculations'!$E$30/I1416,1),"-")</f>
        <v>0.24630200300931615</v>
      </c>
      <c r="K1416" s="12"/>
      <c r="L1416" s="159">
        <v>0.49996000000000002</v>
      </c>
      <c r="M1416" s="159" t="s">
        <v>280</v>
      </c>
      <c r="N1416" s="159">
        <v>350</v>
      </c>
      <c r="O1416" s="185">
        <f t="shared" si="67"/>
        <v>174.98600000000002</v>
      </c>
      <c r="P1416" s="215">
        <f t="shared" si="68"/>
        <v>43.099402298588203</v>
      </c>
      <c r="Q1416" s="215" cm="1">
        <f t="array" ref="Q1416">IF(P1416="-",0,P1416/(1+'General inputs'!$H$32)^IFERROR(INDEX('MP Calculations'!$C$40:$C$130,MATCH(F1416,'MP Calculations'!$D$40:$D$130,0),0),-1))</f>
        <v>67.766671675172688</v>
      </c>
    </row>
    <row r="1417" spans="3:17">
      <c r="C1417" s="159"/>
      <c r="D1417" s="165" t="s">
        <v>278</v>
      </c>
      <c r="E1417" s="161">
        <v>41037</v>
      </c>
      <c r="F1417" s="172" t="str">
        <f t="shared" si="66"/>
        <v>2011-12</v>
      </c>
      <c r="G1417" s="68"/>
      <c r="H1417" s="167" t="s">
        <v>279</v>
      </c>
      <c r="I1417" s="173">
        <v>150735.53351548137</v>
      </c>
      <c r="J1417" s="168">
        <f>IFERROR(MIN('MP Calculations'!$E$30/I1417,1),"-")</f>
        <v>0.24630200300931615</v>
      </c>
      <c r="K1417" s="12"/>
      <c r="L1417" s="159">
        <v>0.50002100000000005</v>
      </c>
      <c r="M1417" s="159" t="s">
        <v>280</v>
      </c>
      <c r="N1417" s="159">
        <v>350</v>
      </c>
      <c r="O1417" s="185">
        <f t="shared" si="67"/>
        <v>175.00735000000003</v>
      </c>
      <c r="P1417" s="215">
        <f t="shared" si="68"/>
        <v>43.104660846352452</v>
      </c>
      <c r="Q1417" s="215" cm="1">
        <f t="array" ref="Q1417">IF(P1417="-",0,P1417/(1+'General inputs'!$H$32)^IFERROR(INDEX('MP Calculations'!$C$40:$C$130,MATCH(F1417,'MP Calculations'!$D$40:$D$130,0),0),-1))</f>
        <v>67.77493987057268</v>
      </c>
    </row>
    <row r="1418" spans="3:17">
      <c r="C1418" s="159"/>
      <c r="D1418" s="165" t="s">
        <v>278</v>
      </c>
      <c r="E1418" s="161">
        <v>41037</v>
      </c>
      <c r="F1418" s="172" t="str">
        <f t="shared" si="66"/>
        <v>2011-12</v>
      </c>
      <c r="G1418" s="68"/>
      <c r="H1418" s="167" t="s">
        <v>279</v>
      </c>
      <c r="I1418" s="173">
        <v>150735.53351548137</v>
      </c>
      <c r="J1418" s="168">
        <f>IFERROR(MIN('MP Calculations'!$E$30/I1418,1),"-")</f>
        <v>0.24630200300931615</v>
      </c>
      <c r="K1418" s="12"/>
      <c r="L1418" s="159">
        <v>0.50002100000000005</v>
      </c>
      <c r="M1418" s="159" t="s">
        <v>280</v>
      </c>
      <c r="N1418" s="159">
        <v>350</v>
      </c>
      <c r="O1418" s="185">
        <f t="shared" si="67"/>
        <v>175.00735000000003</v>
      </c>
      <c r="P1418" s="215">
        <f t="shared" si="68"/>
        <v>43.104660846352452</v>
      </c>
      <c r="Q1418" s="215" cm="1">
        <f t="array" ref="Q1418">IF(P1418="-",0,P1418/(1+'General inputs'!$H$32)^IFERROR(INDEX('MP Calculations'!$C$40:$C$130,MATCH(F1418,'MP Calculations'!$D$40:$D$130,0),0),-1))</f>
        <v>67.77493987057268</v>
      </c>
    </row>
    <row r="1419" spans="3:17">
      <c r="C1419" s="159"/>
      <c r="D1419" s="165" t="s">
        <v>278</v>
      </c>
      <c r="E1419" s="161">
        <v>41037</v>
      </c>
      <c r="F1419" s="172" t="str">
        <f t="shared" si="66"/>
        <v>2011-12</v>
      </c>
      <c r="G1419" s="68"/>
      <c r="H1419" s="167" t="s">
        <v>279</v>
      </c>
      <c r="I1419" s="173">
        <v>150735.53351548137</v>
      </c>
      <c r="J1419" s="168">
        <f>IFERROR(MIN('MP Calculations'!$E$30/I1419,1),"-")</f>
        <v>0.24630200300931615</v>
      </c>
      <c r="K1419" s="12"/>
      <c r="L1419" s="159">
        <v>46.867885000000001</v>
      </c>
      <c r="M1419" s="159" t="s">
        <v>280</v>
      </c>
      <c r="N1419" s="159">
        <v>350</v>
      </c>
      <c r="O1419" s="185">
        <f t="shared" si="67"/>
        <v>16403.759750000001</v>
      </c>
      <c r="P1419" s="215">
        <f t="shared" si="68"/>
        <v>4040.2788833085992</v>
      </c>
      <c r="Q1419" s="215" cm="1">
        <f t="array" ref="Q1419">IF(P1419="-",0,P1419/(1+'General inputs'!$H$32)^IFERROR(INDEX('MP Calculations'!$C$40:$C$130,MATCH(F1419,'MP Calculations'!$D$40:$D$130,0),0),-1))</f>
        <v>6352.6693633585692</v>
      </c>
    </row>
    <row r="1420" spans="3:17">
      <c r="C1420" s="159"/>
      <c r="D1420" s="165" t="s">
        <v>281</v>
      </c>
      <c r="E1420" s="161">
        <v>41050</v>
      </c>
      <c r="F1420" s="172" t="str">
        <f t="shared" si="66"/>
        <v>2011-12</v>
      </c>
      <c r="G1420" s="68"/>
      <c r="H1420" s="167" t="s">
        <v>279</v>
      </c>
      <c r="I1420" s="173">
        <v>150735.53351548137</v>
      </c>
      <c r="J1420" s="168">
        <f>IFERROR(MIN('MP Calculations'!$E$30/I1420,1),"-")</f>
        <v>0.24630200300931615</v>
      </c>
      <c r="K1420" s="12"/>
      <c r="L1420" s="159">
        <v>60.222017999999998</v>
      </c>
      <c r="M1420" s="159" t="s">
        <v>280</v>
      </c>
      <c r="N1420" s="159">
        <v>940</v>
      </c>
      <c r="O1420" s="185">
        <f t="shared" si="67"/>
        <v>56608.696920000002</v>
      </c>
      <c r="P1420" s="215">
        <f t="shared" si="68"/>
        <v>13942.835439143306</v>
      </c>
      <c r="Q1420" s="215" cm="1">
        <f t="array" ref="Q1420">IF(P1420="-",0,P1420/(1+'General inputs'!$H$32)^IFERROR(INDEX('MP Calculations'!$C$40:$C$130,MATCH(F1420,'MP Calculations'!$D$40:$D$130,0),0),-1))</f>
        <v>21922.799413307341</v>
      </c>
    </row>
    <row r="1421" spans="3:17">
      <c r="C1421" s="159"/>
      <c r="D1421" s="165" t="s">
        <v>282</v>
      </c>
      <c r="E1421" s="161">
        <v>41052</v>
      </c>
      <c r="F1421" s="172" t="str">
        <f t="shared" si="66"/>
        <v>2011-12</v>
      </c>
      <c r="G1421" s="68"/>
      <c r="H1421" s="167" t="s">
        <v>279</v>
      </c>
      <c r="I1421" s="173">
        <v>150735.53351548137</v>
      </c>
      <c r="J1421" s="168">
        <f>IFERROR(MIN('MP Calculations'!$E$30/I1421,1),"-")</f>
        <v>0.24630200300931615</v>
      </c>
      <c r="K1421" s="12"/>
      <c r="L1421" s="159">
        <v>1.49915</v>
      </c>
      <c r="M1421" s="159" t="s">
        <v>280</v>
      </c>
      <c r="N1421" s="159">
        <v>511</v>
      </c>
      <c r="O1421" s="185">
        <f t="shared" si="67"/>
        <v>766.06565000000001</v>
      </c>
      <c r="P1421" s="215">
        <f t="shared" si="68"/>
        <v>188.68350403163373</v>
      </c>
      <c r="Q1421" s="215" cm="1">
        <f t="array" ref="Q1421">IF(P1421="-",0,P1421/(1+'General inputs'!$H$32)^IFERROR(INDEX('MP Calculations'!$C$40:$C$130,MATCH(F1421,'MP Calculations'!$D$40:$D$130,0),0),-1))</f>
        <v>296.67355894287397</v>
      </c>
    </row>
    <row r="1422" spans="3:17">
      <c r="C1422" s="159"/>
      <c r="D1422" s="165" t="s">
        <v>278</v>
      </c>
      <c r="E1422" s="161">
        <v>41079</v>
      </c>
      <c r="F1422" s="172" t="str">
        <f t="shared" si="66"/>
        <v>2011-12</v>
      </c>
      <c r="G1422" s="68"/>
      <c r="H1422" s="167" t="s">
        <v>279</v>
      </c>
      <c r="I1422" s="173">
        <v>150735.53351548137</v>
      </c>
      <c r="J1422" s="168">
        <f>IFERROR(MIN('MP Calculations'!$E$30/I1422,1),"-")</f>
        <v>0.24630200300931615</v>
      </c>
      <c r="K1422" s="12"/>
      <c r="L1422" s="159">
        <v>7.999943</v>
      </c>
      <c r="M1422" s="159" t="s">
        <v>280</v>
      </c>
      <c r="N1422" s="159">
        <v>350</v>
      </c>
      <c r="O1422" s="185">
        <f t="shared" si="67"/>
        <v>2799.9800500000001</v>
      </c>
      <c r="P1422" s="215">
        <f t="shared" si="68"/>
        <v>689.6406947011252</v>
      </c>
      <c r="Q1422" s="215" cm="1">
        <f t="array" ref="Q1422">IF(P1422="-",0,P1422/(1+'General inputs'!$H$32)^IFERROR(INDEX('MP Calculations'!$C$40:$C$130,MATCH(F1422,'MP Calculations'!$D$40:$D$130,0),0),-1))</f>
        <v>1084.3457690637169</v>
      </c>
    </row>
    <row r="1423" spans="3:17">
      <c r="C1423" s="159"/>
      <c r="D1423" s="165" t="s">
        <v>281</v>
      </c>
      <c r="E1423" s="161">
        <v>41101</v>
      </c>
      <c r="F1423" s="172" t="str">
        <f t="shared" si="66"/>
        <v>2012-13</v>
      </c>
      <c r="G1423" s="68"/>
      <c r="H1423" s="167" t="s">
        <v>279</v>
      </c>
      <c r="I1423" s="173">
        <v>150735.53351548137</v>
      </c>
      <c r="J1423" s="168">
        <f>IFERROR(MIN('MP Calculations'!$E$30/I1423,1),"-")</f>
        <v>0.24630200300931615</v>
      </c>
      <c r="K1423" s="12"/>
      <c r="L1423" s="159">
        <v>2.522049</v>
      </c>
      <c r="M1423" s="159" t="s">
        <v>280</v>
      </c>
      <c r="N1423" s="159">
        <v>940</v>
      </c>
      <c r="O1423" s="185">
        <f t="shared" si="67"/>
        <v>2370.72606</v>
      </c>
      <c r="P1423" s="215">
        <f t="shared" si="68"/>
        <v>583.91457716438424</v>
      </c>
      <c r="Q1423" s="215" cm="1">
        <f t="array" ref="Q1423">IF(P1423="-",0,P1423/(1+'General inputs'!$H$32)^IFERROR(INDEX('MP Calculations'!$C$40:$C$130,MATCH(F1423,'MP Calculations'!$D$40:$D$130,0),0),-1))</f>
        <v>881.10264911017782</v>
      </c>
    </row>
    <row r="1424" spans="3:17">
      <c r="C1424" s="159"/>
      <c r="D1424" s="165" t="s">
        <v>281</v>
      </c>
      <c r="E1424" s="161">
        <v>41101</v>
      </c>
      <c r="F1424" s="172" t="str">
        <f t="shared" si="66"/>
        <v>2012-13</v>
      </c>
      <c r="G1424" s="68"/>
      <c r="H1424" s="167" t="s">
        <v>279</v>
      </c>
      <c r="I1424" s="173">
        <v>150735.53351548137</v>
      </c>
      <c r="J1424" s="168">
        <f>IFERROR(MIN('MP Calculations'!$E$30/I1424,1),"-")</f>
        <v>0.24630200300931615</v>
      </c>
      <c r="K1424" s="12"/>
      <c r="L1424" s="159">
        <v>2.4781520000000001</v>
      </c>
      <c r="M1424" s="159" t="s">
        <v>280</v>
      </c>
      <c r="N1424" s="159">
        <v>940</v>
      </c>
      <c r="O1424" s="185">
        <f t="shared" si="67"/>
        <v>2329.46288</v>
      </c>
      <c r="P1424" s="215">
        <f t="shared" si="68"/>
        <v>573.75137327985033</v>
      </c>
      <c r="Q1424" s="215" cm="1">
        <f t="array" ref="Q1424">IF(P1424="-",0,P1424/(1+'General inputs'!$H$32)^IFERROR(INDEX('MP Calculations'!$C$40:$C$130,MATCH(F1424,'MP Calculations'!$D$40:$D$130,0),0),-1))</f>
        <v>865.76679997005829</v>
      </c>
    </row>
    <row r="1425" spans="3:17">
      <c r="C1425" s="159"/>
      <c r="D1425" s="165" t="s">
        <v>545</v>
      </c>
      <c r="E1425" s="161">
        <v>41121</v>
      </c>
      <c r="F1425" s="172" t="str">
        <f t="shared" si="66"/>
        <v>2012-13</v>
      </c>
      <c r="G1425" s="68"/>
      <c r="H1425" s="167" t="s">
        <v>279</v>
      </c>
      <c r="I1425" s="173">
        <v>150735.53351548137</v>
      </c>
      <c r="J1425" s="168">
        <f>IFERROR(MIN('MP Calculations'!$E$30/I1425,1),"-")</f>
        <v>0.24630200300931615</v>
      </c>
      <c r="K1425" s="12"/>
      <c r="L1425" s="159">
        <v>1</v>
      </c>
      <c r="M1425" s="159" t="s">
        <v>284</v>
      </c>
      <c r="N1425" s="159">
        <v>249052.47</v>
      </c>
      <c r="O1425" s="185">
        <f t="shared" si="67"/>
        <v>249052.47</v>
      </c>
      <c r="P1425" s="215">
        <f t="shared" si="68"/>
        <v>61342.122215417621</v>
      </c>
      <c r="Q1425" s="215" cm="1">
        <f t="array" ref="Q1425">IF(P1425="-",0,P1425/(1+'General inputs'!$H$32)^IFERROR(INDEX('MP Calculations'!$C$40:$C$130,MATCH(F1425,'MP Calculations'!$D$40:$D$130,0),0),-1))</f>
        <v>92562.694099052969</v>
      </c>
    </row>
    <row r="1426" spans="3:17">
      <c r="C1426" s="159"/>
      <c r="D1426" s="165" t="s">
        <v>539</v>
      </c>
      <c r="E1426" s="161">
        <v>41121</v>
      </c>
      <c r="F1426" s="172" t="str">
        <f t="shared" si="66"/>
        <v>2012-13</v>
      </c>
      <c r="G1426" s="68"/>
      <c r="H1426" s="167" t="s">
        <v>279</v>
      </c>
      <c r="I1426" s="173">
        <v>150735.53351548137</v>
      </c>
      <c r="J1426" s="168">
        <f>IFERROR(MIN('MP Calculations'!$E$30/I1426,1),"-")</f>
        <v>0.24630200300931615</v>
      </c>
      <c r="K1426" s="12"/>
      <c r="L1426" s="159">
        <v>1</v>
      </c>
      <c r="M1426" s="159" t="s">
        <v>284</v>
      </c>
      <c r="N1426" s="159">
        <v>45710.559999999998</v>
      </c>
      <c r="O1426" s="185">
        <f t="shared" si="67"/>
        <v>45710.559999999998</v>
      </c>
      <c r="P1426" s="215">
        <f t="shared" si="68"/>
        <v>11258.602486677526</v>
      </c>
      <c r="Q1426" s="215" cm="1">
        <f t="array" ref="Q1426">IF(P1426="-",0,P1426/(1+'General inputs'!$H$32)^IFERROR(INDEX('MP Calculations'!$C$40:$C$130,MATCH(F1426,'MP Calculations'!$D$40:$D$130,0),0),-1))</f>
        <v>16988.759767676289</v>
      </c>
    </row>
    <row r="1427" spans="3:17">
      <c r="C1427" s="159"/>
      <c r="D1427" s="165" t="s">
        <v>538</v>
      </c>
      <c r="E1427" s="161">
        <v>41121</v>
      </c>
      <c r="F1427" s="172" t="str">
        <f t="shared" si="66"/>
        <v>2012-13</v>
      </c>
      <c r="G1427" s="68"/>
      <c r="H1427" s="167" t="s">
        <v>279</v>
      </c>
      <c r="I1427" s="173">
        <v>150735.53351548137</v>
      </c>
      <c r="J1427" s="168">
        <f>IFERROR(MIN('MP Calculations'!$E$30/I1427,1),"-")</f>
        <v>0.24630200300931615</v>
      </c>
      <c r="K1427" s="12"/>
      <c r="L1427" s="159">
        <v>1</v>
      </c>
      <c r="M1427" s="159" t="s">
        <v>284</v>
      </c>
      <c r="N1427" s="159">
        <v>63125.18</v>
      </c>
      <c r="O1427" s="185">
        <f t="shared" si="67"/>
        <v>63125.18</v>
      </c>
      <c r="P1427" s="215">
        <f t="shared" si="68"/>
        <v>15547.858274323624</v>
      </c>
      <c r="Q1427" s="215" cm="1">
        <f t="array" ref="Q1427">IF(P1427="-",0,P1427/(1+'General inputs'!$H$32)^IFERROR(INDEX('MP Calculations'!$C$40:$C$130,MATCH(F1427,'MP Calculations'!$D$40:$D$130,0),0),-1))</f>
        <v>23461.067165034165</v>
      </c>
    </row>
    <row r="1428" spans="3:17">
      <c r="C1428" s="159"/>
      <c r="D1428" s="165" t="s">
        <v>541</v>
      </c>
      <c r="E1428" s="161">
        <v>41121</v>
      </c>
      <c r="F1428" s="172" t="str">
        <f t="shared" si="66"/>
        <v>2012-13</v>
      </c>
      <c r="G1428" s="68"/>
      <c r="H1428" s="167" t="s">
        <v>279</v>
      </c>
      <c r="I1428" s="173">
        <v>150735.53351548137</v>
      </c>
      <c r="J1428" s="168">
        <f>IFERROR(MIN('MP Calculations'!$E$30/I1428,1),"-")</f>
        <v>0.24630200300931615</v>
      </c>
      <c r="K1428" s="12"/>
      <c r="L1428" s="159">
        <v>1</v>
      </c>
      <c r="M1428" s="159" t="s">
        <v>284</v>
      </c>
      <c r="N1428" s="159">
        <v>51789.53</v>
      </c>
      <c r="O1428" s="185">
        <f t="shared" si="67"/>
        <v>51789.53</v>
      </c>
      <c r="P1428" s="215">
        <f t="shared" si="68"/>
        <v>12755.864973911068</v>
      </c>
      <c r="Q1428" s="215" cm="1">
        <f t="array" ref="Q1428">IF(P1428="-",0,P1428/(1+'General inputs'!$H$32)^IFERROR(INDEX('MP Calculations'!$C$40:$C$130,MATCH(F1428,'MP Calculations'!$D$40:$D$130,0),0),-1))</f>
        <v>19248.066172255694</v>
      </c>
    </row>
    <row r="1429" spans="3:17">
      <c r="C1429" s="159"/>
      <c r="D1429" s="165" t="s">
        <v>540</v>
      </c>
      <c r="E1429" s="161">
        <v>41121</v>
      </c>
      <c r="F1429" s="172" t="str">
        <f t="shared" si="66"/>
        <v>2012-13</v>
      </c>
      <c r="G1429" s="68"/>
      <c r="H1429" s="167" t="s">
        <v>279</v>
      </c>
      <c r="I1429" s="173">
        <v>150735.53351548137</v>
      </c>
      <c r="J1429" s="168">
        <f>IFERROR(MIN('MP Calculations'!$E$30/I1429,1),"-")</f>
        <v>0.24630200300931615</v>
      </c>
      <c r="K1429" s="12"/>
      <c r="L1429" s="159">
        <v>1</v>
      </c>
      <c r="M1429" s="159" t="s">
        <v>284</v>
      </c>
      <c r="N1429" s="159">
        <v>63125.18</v>
      </c>
      <c r="O1429" s="185">
        <f t="shared" si="67"/>
        <v>63125.18</v>
      </c>
      <c r="P1429" s="215">
        <f t="shared" si="68"/>
        <v>15547.858274323624</v>
      </c>
      <c r="Q1429" s="215" cm="1">
        <f t="array" ref="Q1429">IF(P1429="-",0,P1429/(1+'General inputs'!$H$32)^IFERROR(INDEX('MP Calculations'!$C$40:$C$130,MATCH(F1429,'MP Calculations'!$D$40:$D$130,0),0),-1))</f>
        <v>23461.067165034165</v>
      </c>
    </row>
    <row r="1430" spans="3:17">
      <c r="C1430" s="159"/>
      <c r="D1430" s="165" t="s">
        <v>536</v>
      </c>
      <c r="E1430" s="161">
        <v>41121</v>
      </c>
      <c r="F1430" s="172" t="str">
        <f t="shared" ref="F1430:F1493" si="69">IF(E1430="","-",IF(OR(E1430&lt;$E$15,E1430&gt;$E$16),"ERROR - date outside of range",IF(MONTH(E1430)&gt;=7,YEAR(E1430)&amp;"-"&amp;IF(YEAR(E1430)=1999,"00",IF(AND(YEAR(E1430)&gt;=2000,YEAR(E1430)&lt;2009),"0","")&amp;RIGHT(YEAR(E1430),2)+1),RIGHT(YEAR(E1430),4)-1&amp;"-"&amp;RIGHT(YEAR(E1430),2))))</f>
        <v>2012-13</v>
      </c>
      <c r="G1430" s="68"/>
      <c r="H1430" s="167" t="s">
        <v>279</v>
      </c>
      <c r="I1430" s="173">
        <v>150735.53351548137</v>
      </c>
      <c r="J1430" s="168">
        <f>IFERROR(MIN('MP Calculations'!$E$30/I1430,1),"-")</f>
        <v>0.24630200300931615</v>
      </c>
      <c r="K1430" s="12"/>
      <c r="L1430" s="159">
        <v>1</v>
      </c>
      <c r="M1430" s="159" t="s">
        <v>284</v>
      </c>
      <c r="N1430" s="159">
        <v>67956.23</v>
      </c>
      <c r="O1430" s="185">
        <f t="shared" ref="O1430:O1493" si="70">IF(N1430="","-",L1430*N1430)</f>
        <v>67956.23</v>
      </c>
      <c r="P1430" s="215">
        <f t="shared" ref="P1430:P1493" si="71">IF(O1430="-","-",IF(OR(E1430&lt;$E$15,E1430&gt;$E$16),0,O1430*J1430))</f>
        <v>16737.755565961779</v>
      </c>
      <c r="Q1430" s="215" cm="1">
        <f t="array" ref="Q1430">IF(P1430="-",0,P1430/(1+'General inputs'!$H$32)^IFERROR(INDEX('MP Calculations'!$C$40:$C$130,MATCH(F1430,'MP Calculations'!$D$40:$D$130,0),0),-1))</f>
        <v>25256.57235848689</v>
      </c>
    </row>
    <row r="1431" spans="3:17">
      <c r="C1431" s="159"/>
      <c r="D1431" s="165" t="s">
        <v>542</v>
      </c>
      <c r="E1431" s="161">
        <v>41121</v>
      </c>
      <c r="F1431" s="172" t="str">
        <f t="shared" si="69"/>
        <v>2012-13</v>
      </c>
      <c r="G1431" s="68"/>
      <c r="H1431" s="167" t="s">
        <v>279</v>
      </c>
      <c r="I1431" s="173">
        <v>150735.53351548137</v>
      </c>
      <c r="J1431" s="168">
        <f>IFERROR(MIN('MP Calculations'!$E$30/I1431,1),"-")</f>
        <v>0.24630200300931615</v>
      </c>
      <c r="K1431" s="12"/>
      <c r="L1431" s="159">
        <v>1</v>
      </c>
      <c r="M1431" s="159" t="s">
        <v>284</v>
      </c>
      <c r="N1431" s="159">
        <v>95435.77</v>
      </c>
      <c r="O1431" s="185">
        <f t="shared" si="70"/>
        <v>95435.77</v>
      </c>
      <c r="P1431" s="215">
        <f t="shared" si="71"/>
        <v>23506.021309736407</v>
      </c>
      <c r="Q1431" s="215" cm="1">
        <f t="array" ref="Q1431">IF(P1431="-",0,P1431/(1+'General inputs'!$H$32)^IFERROR(INDEX('MP Calculations'!$C$40:$C$130,MATCH(F1431,'MP Calculations'!$D$40:$D$130,0),0),-1))</f>
        <v>35469.601986350812</v>
      </c>
    </row>
    <row r="1432" spans="3:17">
      <c r="C1432" s="159"/>
      <c r="D1432" s="165" t="s">
        <v>530</v>
      </c>
      <c r="E1432" s="161">
        <v>41121</v>
      </c>
      <c r="F1432" s="172" t="str">
        <f t="shared" si="69"/>
        <v>2012-13</v>
      </c>
      <c r="G1432" s="68"/>
      <c r="H1432" s="167" t="s">
        <v>279</v>
      </c>
      <c r="I1432" s="173">
        <v>150735.53351548137</v>
      </c>
      <c r="J1432" s="168">
        <f>IFERROR(MIN('MP Calculations'!$E$30/I1432,1),"-")</f>
        <v>0.24630200300931615</v>
      </c>
      <c r="K1432" s="12"/>
      <c r="L1432" s="159">
        <v>1</v>
      </c>
      <c r="M1432" s="159" t="s">
        <v>284</v>
      </c>
      <c r="N1432" s="159">
        <v>57350.27</v>
      </c>
      <c r="O1432" s="185">
        <f t="shared" si="70"/>
        <v>57350.27</v>
      </c>
      <c r="P1432" s="215">
        <f t="shared" si="71"/>
        <v>14125.486374125094</v>
      </c>
      <c r="Q1432" s="215" cm="1">
        <f t="array" ref="Q1432">IF(P1432="-",0,P1432/(1+'General inputs'!$H$32)^IFERROR(INDEX('MP Calculations'!$C$40:$C$130,MATCH(F1432,'MP Calculations'!$D$40:$D$130,0),0),-1))</f>
        <v>21314.767520707963</v>
      </c>
    </row>
    <row r="1433" spans="3:17">
      <c r="C1433" s="159"/>
      <c r="D1433" s="165" t="s">
        <v>531</v>
      </c>
      <c r="E1433" s="161">
        <v>41121</v>
      </c>
      <c r="F1433" s="172" t="str">
        <f t="shared" si="69"/>
        <v>2012-13</v>
      </c>
      <c r="G1433" s="68"/>
      <c r="H1433" s="167" t="s">
        <v>279</v>
      </c>
      <c r="I1433" s="173">
        <v>150735.53351548137</v>
      </c>
      <c r="J1433" s="168">
        <f>IFERROR(MIN('MP Calculations'!$E$30/I1433,1),"-")</f>
        <v>0.24630200300931615</v>
      </c>
      <c r="K1433" s="12"/>
      <c r="L1433" s="159">
        <v>1</v>
      </c>
      <c r="M1433" s="159" t="s">
        <v>284</v>
      </c>
      <c r="N1433" s="159">
        <v>57751.59</v>
      </c>
      <c r="O1433" s="185">
        <f t="shared" si="70"/>
        <v>57751.59</v>
      </c>
      <c r="P1433" s="215">
        <f t="shared" si="71"/>
        <v>14224.332293972791</v>
      </c>
      <c r="Q1433" s="215" cm="1">
        <f t="array" ref="Q1433">IF(P1433="-",0,P1433/(1+'General inputs'!$H$32)^IFERROR(INDEX('MP Calculations'!$C$40:$C$130,MATCH(F1433,'MP Calculations'!$D$40:$D$130,0),0),-1))</f>
        <v>21463.921875193311</v>
      </c>
    </row>
    <row r="1434" spans="3:17">
      <c r="C1434" s="159"/>
      <c r="D1434" s="165" t="s">
        <v>532</v>
      </c>
      <c r="E1434" s="161">
        <v>41121</v>
      </c>
      <c r="F1434" s="172" t="str">
        <f t="shared" si="69"/>
        <v>2012-13</v>
      </c>
      <c r="G1434" s="68"/>
      <c r="H1434" s="167" t="s">
        <v>279</v>
      </c>
      <c r="I1434" s="173">
        <v>150735.53351548137</v>
      </c>
      <c r="J1434" s="168">
        <f>IFERROR(MIN('MP Calculations'!$E$30/I1434,1),"-")</f>
        <v>0.24630200300931615</v>
      </c>
      <c r="K1434" s="12"/>
      <c r="L1434" s="159">
        <v>1</v>
      </c>
      <c r="M1434" s="159" t="s">
        <v>284</v>
      </c>
      <c r="N1434" s="159">
        <v>58525.39</v>
      </c>
      <c r="O1434" s="185">
        <f t="shared" si="70"/>
        <v>58525.39</v>
      </c>
      <c r="P1434" s="215">
        <f t="shared" si="71"/>
        <v>14414.920783901402</v>
      </c>
      <c r="Q1434" s="215" cm="1">
        <f t="array" ref="Q1434">IF(P1434="-",0,P1434/(1+'General inputs'!$H$32)^IFERROR(INDEX('MP Calculations'!$C$40:$C$130,MATCH(F1434,'MP Calculations'!$D$40:$D$130,0),0),-1))</f>
        <v>21751.511926775001</v>
      </c>
    </row>
    <row r="1435" spans="3:17">
      <c r="C1435" s="159"/>
      <c r="D1435" s="165" t="s">
        <v>533</v>
      </c>
      <c r="E1435" s="161">
        <v>41121</v>
      </c>
      <c r="F1435" s="172" t="str">
        <f t="shared" si="69"/>
        <v>2012-13</v>
      </c>
      <c r="G1435" s="68"/>
      <c r="H1435" s="167" t="s">
        <v>279</v>
      </c>
      <c r="I1435" s="173">
        <v>150735.53351548137</v>
      </c>
      <c r="J1435" s="168">
        <f>IFERROR(MIN('MP Calculations'!$E$30/I1435,1),"-")</f>
        <v>0.24630200300931615</v>
      </c>
      <c r="K1435" s="12"/>
      <c r="L1435" s="159">
        <v>1</v>
      </c>
      <c r="M1435" s="159" t="s">
        <v>284</v>
      </c>
      <c r="N1435" s="159">
        <v>59176.88</v>
      </c>
      <c r="O1435" s="185">
        <f t="shared" si="70"/>
        <v>59176.88</v>
      </c>
      <c r="P1435" s="215">
        <f t="shared" si="71"/>
        <v>14575.384075841939</v>
      </c>
      <c r="Q1435" s="215" cm="1">
        <f t="array" ref="Q1435">IF(P1435="-",0,P1435/(1+'General inputs'!$H$32)^IFERROR(INDEX('MP Calculations'!$C$40:$C$130,MATCH(F1435,'MP Calculations'!$D$40:$D$130,0),0),-1))</f>
        <v>21993.644315900037</v>
      </c>
    </row>
    <row r="1436" spans="3:17">
      <c r="C1436" s="159"/>
      <c r="D1436" s="165" t="s">
        <v>534</v>
      </c>
      <c r="E1436" s="161">
        <v>41121</v>
      </c>
      <c r="F1436" s="172" t="str">
        <f t="shared" si="69"/>
        <v>2012-13</v>
      </c>
      <c r="G1436" s="68"/>
      <c r="H1436" s="167" t="s">
        <v>279</v>
      </c>
      <c r="I1436" s="173">
        <v>150735.53351548137</v>
      </c>
      <c r="J1436" s="168">
        <f>IFERROR(MIN('MP Calculations'!$E$30/I1436,1),"-")</f>
        <v>0.24630200300931615</v>
      </c>
      <c r="K1436" s="12"/>
      <c r="L1436" s="159">
        <v>1</v>
      </c>
      <c r="M1436" s="159" t="s">
        <v>284</v>
      </c>
      <c r="N1436" s="159">
        <v>59044.71</v>
      </c>
      <c r="O1436" s="185">
        <f t="shared" si="70"/>
        <v>59044.71</v>
      </c>
      <c r="P1436" s="215">
        <f t="shared" si="71"/>
        <v>14542.830340104199</v>
      </c>
      <c r="Q1436" s="215" cm="1">
        <f t="array" ref="Q1436">IF(P1436="-",0,P1436/(1+'General inputs'!$H$32)^IFERROR(INDEX('MP Calculations'!$C$40:$C$130,MATCH(F1436,'MP Calculations'!$D$40:$D$130,0),0),-1))</f>
        <v>21944.522091659212</v>
      </c>
    </row>
    <row r="1437" spans="3:17">
      <c r="C1437" s="159"/>
      <c r="D1437" s="165" t="s">
        <v>535</v>
      </c>
      <c r="E1437" s="161">
        <v>41121</v>
      </c>
      <c r="F1437" s="172" t="str">
        <f t="shared" si="69"/>
        <v>2012-13</v>
      </c>
      <c r="G1437" s="68"/>
      <c r="H1437" s="167" t="s">
        <v>279</v>
      </c>
      <c r="I1437" s="173">
        <v>150735.53351548137</v>
      </c>
      <c r="J1437" s="168">
        <f>IFERROR(MIN('MP Calculations'!$E$30/I1437,1),"-")</f>
        <v>0.24630200300931615</v>
      </c>
      <c r="K1437" s="12"/>
      <c r="L1437" s="159">
        <v>1</v>
      </c>
      <c r="M1437" s="159" t="s">
        <v>284</v>
      </c>
      <c r="N1437" s="159">
        <v>59993.599999999999</v>
      </c>
      <c r="O1437" s="185">
        <f t="shared" si="70"/>
        <v>59993.599999999999</v>
      </c>
      <c r="P1437" s="215">
        <f t="shared" si="71"/>
        <v>14776.543847739709</v>
      </c>
      <c r="Q1437" s="215" cm="1">
        <f t="array" ref="Q1437">IF(P1437="-",0,P1437/(1+'General inputs'!$H$32)^IFERROR(INDEX('MP Calculations'!$C$40:$C$130,MATCH(F1437,'MP Calculations'!$D$40:$D$130,0),0),-1))</f>
        <v>22297.185989365789</v>
      </c>
    </row>
    <row r="1438" spans="3:17">
      <c r="C1438" s="159"/>
      <c r="D1438" s="165" t="s">
        <v>525</v>
      </c>
      <c r="E1438" s="161">
        <v>41121</v>
      </c>
      <c r="F1438" s="172" t="str">
        <f t="shared" si="69"/>
        <v>2012-13</v>
      </c>
      <c r="G1438" s="68"/>
      <c r="H1438" s="167" t="s">
        <v>279</v>
      </c>
      <c r="I1438" s="173">
        <v>150735.53351548137</v>
      </c>
      <c r="J1438" s="168">
        <f>IFERROR(MIN('MP Calculations'!$E$30/I1438,1),"-")</f>
        <v>0.24630200300931615</v>
      </c>
      <c r="K1438" s="12"/>
      <c r="L1438" s="159">
        <v>1</v>
      </c>
      <c r="M1438" s="159" t="s">
        <v>284</v>
      </c>
      <c r="N1438" s="159">
        <v>137564.09</v>
      </c>
      <c r="O1438" s="185">
        <f t="shared" si="70"/>
        <v>137564.09</v>
      </c>
      <c r="P1438" s="215">
        <f t="shared" si="71"/>
        <v>33882.310909153835</v>
      </c>
      <c r="Q1438" s="215" cm="1">
        <f t="array" ref="Q1438">IF(P1438="-",0,P1438/(1+'General inputs'!$H$32)^IFERROR(INDEX('MP Calculations'!$C$40:$C$130,MATCH(F1438,'MP Calculations'!$D$40:$D$130,0),0),-1))</f>
        <v>51126.98854857609</v>
      </c>
    </row>
    <row r="1439" spans="3:17">
      <c r="C1439" s="159"/>
      <c r="D1439" s="165" t="s">
        <v>529</v>
      </c>
      <c r="E1439" s="161">
        <v>41121</v>
      </c>
      <c r="F1439" s="172" t="str">
        <f t="shared" si="69"/>
        <v>2012-13</v>
      </c>
      <c r="G1439" s="68"/>
      <c r="H1439" s="167" t="s">
        <v>279</v>
      </c>
      <c r="I1439" s="173">
        <v>150735.53351548137</v>
      </c>
      <c r="J1439" s="168">
        <f>IFERROR(MIN('MP Calculations'!$E$30/I1439,1),"-")</f>
        <v>0.24630200300931615</v>
      </c>
      <c r="K1439" s="12"/>
      <c r="L1439" s="159">
        <v>1</v>
      </c>
      <c r="M1439" s="159" t="s">
        <v>284</v>
      </c>
      <c r="N1439" s="159">
        <v>274946.32</v>
      </c>
      <c r="O1439" s="185">
        <f t="shared" si="70"/>
        <v>274946.32</v>
      </c>
      <c r="P1439" s="215">
        <f t="shared" si="71"/>
        <v>67719.829336040406</v>
      </c>
      <c r="Q1439" s="215" cm="1">
        <f t="array" ref="Q1439">IF(P1439="-",0,P1439/(1+'General inputs'!$H$32)^IFERROR(INDEX('MP Calculations'!$C$40:$C$130,MATCH(F1439,'MP Calculations'!$D$40:$D$130,0),0),-1))</f>
        <v>102186.38711682052</v>
      </c>
    </row>
    <row r="1440" spans="3:17">
      <c r="C1440" s="159"/>
      <c r="D1440" s="165" t="s">
        <v>543</v>
      </c>
      <c r="E1440" s="161">
        <v>41121</v>
      </c>
      <c r="F1440" s="172" t="str">
        <f t="shared" si="69"/>
        <v>2012-13</v>
      </c>
      <c r="G1440" s="68"/>
      <c r="H1440" s="167" t="s">
        <v>279</v>
      </c>
      <c r="I1440" s="173">
        <v>150735.53351548137</v>
      </c>
      <c r="J1440" s="168">
        <f>IFERROR(MIN('MP Calculations'!$E$30/I1440,1),"-")</f>
        <v>0.24630200300931615</v>
      </c>
      <c r="K1440" s="12"/>
      <c r="L1440" s="159">
        <v>1</v>
      </c>
      <c r="M1440" s="159" t="s">
        <v>284</v>
      </c>
      <c r="N1440" s="159">
        <v>108510.31</v>
      </c>
      <c r="O1440" s="185">
        <f t="shared" si="70"/>
        <v>108510.31</v>
      </c>
      <c r="P1440" s="215">
        <f t="shared" si="71"/>
        <v>26726.306700161829</v>
      </c>
      <c r="Q1440" s="215" cm="1">
        <f t="array" ref="Q1440">IF(P1440="-",0,P1440/(1+'General inputs'!$H$32)^IFERROR(INDEX('MP Calculations'!$C$40:$C$130,MATCH(F1440,'MP Calculations'!$D$40:$D$130,0),0),-1))</f>
        <v>40328.877810862134</v>
      </c>
    </row>
    <row r="1441" spans="3:17">
      <c r="C1441" s="159"/>
      <c r="D1441" s="165" t="s">
        <v>544</v>
      </c>
      <c r="E1441" s="161">
        <v>41121</v>
      </c>
      <c r="F1441" s="172" t="str">
        <f t="shared" si="69"/>
        <v>2012-13</v>
      </c>
      <c r="G1441" s="68"/>
      <c r="H1441" s="167" t="s">
        <v>279</v>
      </c>
      <c r="I1441" s="173">
        <v>150735.53351548137</v>
      </c>
      <c r="J1441" s="168">
        <f>IFERROR(MIN('MP Calculations'!$E$30/I1441,1),"-")</f>
        <v>0.24630200300931615</v>
      </c>
      <c r="K1441" s="12"/>
      <c r="L1441" s="159">
        <v>1</v>
      </c>
      <c r="M1441" s="159" t="s">
        <v>284</v>
      </c>
      <c r="N1441" s="159">
        <v>191257.31</v>
      </c>
      <c r="O1441" s="185">
        <f t="shared" si="70"/>
        <v>191257.31</v>
      </c>
      <c r="P1441" s="215">
        <f t="shared" si="71"/>
        <v>47107.058543173713</v>
      </c>
      <c r="Q1441" s="215" cm="1">
        <f t="array" ref="Q1441">IF(P1441="-",0,P1441/(1+'General inputs'!$H$32)^IFERROR(INDEX('MP Calculations'!$C$40:$C$130,MATCH(F1441,'MP Calculations'!$D$40:$D$130,0),0),-1))</f>
        <v>71082.579023358994</v>
      </c>
    </row>
    <row r="1442" spans="3:17">
      <c r="C1442" s="159"/>
      <c r="D1442" s="165" t="s">
        <v>526</v>
      </c>
      <c r="E1442" s="161">
        <v>41121</v>
      </c>
      <c r="F1442" s="172" t="str">
        <f t="shared" si="69"/>
        <v>2012-13</v>
      </c>
      <c r="G1442" s="68"/>
      <c r="H1442" s="167" t="s">
        <v>279</v>
      </c>
      <c r="I1442" s="173">
        <v>150735.53351548137</v>
      </c>
      <c r="J1442" s="168">
        <f>IFERROR(MIN('MP Calculations'!$E$30/I1442,1),"-")</f>
        <v>0.24630200300931615</v>
      </c>
      <c r="K1442" s="12"/>
      <c r="L1442" s="159">
        <v>1</v>
      </c>
      <c r="M1442" s="159" t="s">
        <v>284</v>
      </c>
      <c r="N1442" s="159">
        <v>84532.57</v>
      </c>
      <c r="O1442" s="185">
        <f t="shared" si="70"/>
        <v>84532.57</v>
      </c>
      <c r="P1442" s="215">
        <f t="shared" si="71"/>
        <v>20820.54131052523</v>
      </c>
      <c r="Q1442" s="215" cm="1">
        <f t="array" ref="Q1442">IF(P1442="-",0,P1442/(1+'General inputs'!$H$32)^IFERROR(INDEX('MP Calculations'!$C$40:$C$130,MATCH(F1442,'MP Calculations'!$D$40:$D$130,0),0),-1))</f>
        <v>31417.325105495973</v>
      </c>
    </row>
    <row r="1443" spans="3:17">
      <c r="C1443" s="159"/>
      <c r="D1443" s="165" t="s">
        <v>527</v>
      </c>
      <c r="E1443" s="161">
        <v>41121</v>
      </c>
      <c r="F1443" s="172" t="str">
        <f t="shared" si="69"/>
        <v>2012-13</v>
      </c>
      <c r="G1443" s="68"/>
      <c r="H1443" s="167" t="s">
        <v>279</v>
      </c>
      <c r="I1443" s="173">
        <v>150735.53351548137</v>
      </c>
      <c r="J1443" s="168">
        <f>IFERROR(MIN('MP Calculations'!$E$30/I1443,1),"-")</f>
        <v>0.24630200300931615</v>
      </c>
      <c r="K1443" s="12"/>
      <c r="L1443" s="159">
        <v>1</v>
      </c>
      <c r="M1443" s="159" t="s">
        <v>284</v>
      </c>
      <c r="N1443" s="159">
        <v>84532.57</v>
      </c>
      <c r="O1443" s="185">
        <f t="shared" si="70"/>
        <v>84532.57</v>
      </c>
      <c r="P1443" s="215">
        <f t="shared" si="71"/>
        <v>20820.54131052523</v>
      </c>
      <c r="Q1443" s="215" cm="1">
        <f t="array" ref="Q1443">IF(P1443="-",0,P1443/(1+'General inputs'!$H$32)^IFERROR(INDEX('MP Calculations'!$C$40:$C$130,MATCH(F1443,'MP Calculations'!$D$40:$D$130,0),0),-1))</f>
        <v>31417.325105495973</v>
      </c>
    </row>
    <row r="1444" spans="3:17">
      <c r="C1444" s="159"/>
      <c r="D1444" s="165" t="s">
        <v>528</v>
      </c>
      <c r="E1444" s="161">
        <v>41121</v>
      </c>
      <c r="F1444" s="172" t="str">
        <f t="shared" si="69"/>
        <v>2012-13</v>
      </c>
      <c r="G1444" s="68"/>
      <c r="H1444" s="167" t="s">
        <v>279</v>
      </c>
      <c r="I1444" s="173">
        <v>150735.53351548137</v>
      </c>
      <c r="J1444" s="168">
        <f>IFERROR(MIN('MP Calculations'!$E$30/I1444,1),"-")</f>
        <v>0.24630200300931615</v>
      </c>
      <c r="K1444" s="12"/>
      <c r="L1444" s="159">
        <v>1</v>
      </c>
      <c r="M1444" s="159" t="s">
        <v>284</v>
      </c>
      <c r="N1444" s="159">
        <v>84532.57</v>
      </c>
      <c r="O1444" s="185">
        <f t="shared" si="70"/>
        <v>84532.57</v>
      </c>
      <c r="P1444" s="215">
        <f t="shared" si="71"/>
        <v>20820.54131052523</v>
      </c>
      <c r="Q1444" s="215" cm="1">
        <f t="array" ref="Q1444">IF(P1444="-",0,P1444/(1+'General inputs'!$H$32)^IFERROR(INDEX('MP Calculations'!$C$40:$C$130,MATCH(F1444,'MP Calculations'!$D$40:$D$130,0),0),-1))</f>
        <v>31417.325105495973</v>
      </c>
    </row>
    <row r="1445" spans="3:17">
      <c r="C1445" s="159"/>
      <c r="D1445" s="165" t="s">
        <v>537</v>
      </c>
      <c r="E1445" s="161">
        <v>41121</v>
      </c>
      <c r="F1445" s="172" t="str">
        <f t="shared" si="69"/>
        <v>2012-13</v>
      </c>
      <c r="G1445" s="68"/>
      <c r="H1445" s="167" t="s">
        <v>279</v>
      </c>
      <c r="I1445" s="173">
        <v>150735.53351548137</v>
      </c>
      <c r="J1445" s="168">
        <f>IFERROR(MIN('MP Calculations'!$E$30/I1445,1),"-")</f>
        <v>0.24630200300931615</v>
      </c>
      <c r="K1445" s="12"/>
      <c r="L1445" s="159">
        <v>1</v>
      </c>
      <c r="M1445" s="159" t="s">
        <v>284</v>
      </c>
      <c r="N1445" s="159">
        <v>66764.990000000005</v>
      </c>
      <c r="O1445" s="185">
        <f t="shared" si="70"/>
        <v>66764.990000000005</v>
      </c>
      <c r="P1445" s="215">
        <f t="shared" si="71"/>
        <v>16444.350767896965</v>
      </c>
      <c r="Q1445" s="215" cm="1">
        <f t="array" ref="Q1445">IF(P1445="-",0,P1445/(1+'General inputs'!$H$32)^IFERROR(INDEX('MP Calculations'!$C$40:$C$130,MATCH(F1445,'MP Calculations'!$D$40:$D$130,0),0),-1))</f>
        <v>24813.836802728081</v>
      </c>
    </row>
    <row r="1446" spans="3:17">
      <c r="C1446" s="159"/>
      <c r="D1446" s="165" t="s">
        <v>292</v>
      </c>
      <c r="E1446" s="161">
        <v>41126</v>
      </c>
      <c r="F1446" s="172" t="str">
        <f t="shared" si="69"/>
        <v>2012-13</v>
      </c>
      <c r="G1446" s="68"/>
      <c r="H1446" s="167" t="s">
        <v>279</v>
      </c>
      <c r="I1446" s="173">
        <v>150735.53351548137</v>
      </c>
      <c r="J1446" s="168">
        <f>IFERROR(MIN('MP Calculations'!$E$30/I1446,1),"-")</f>
        <v>0.24630200300931615</v>
      </c>
      <c r="K1446" s="12"/>
      <c r="L1446" s="159">
        <v>13.999985000000001</v>
      </c>
      <c r="M1446" s="159" t="s">
        <v>280</v>
      </c>
      <c r="N1446" s="159">
        <v>1787</v>
      </c>
      <c r="O1446" s="185">
        <f t="shared" si="70"/>
        <v>25017.973195000002</v>
      </c>
      <c r="P1446" s="215">
        <f t="shared" si="71"/>
        <v>6161.9769091618809</v>
      </c>
      <c r="Q1446" s="215" cm="1">
        <f t="array" ref="Q1446">IF(P1446="-",0,P1446/(1+'General inputs'!$H$32)^IFERROR(INDEX('MP Calculations'!$C$40:$C$130,MATCH(F1446,'MP Calculations'!$D$40:$D$130,0),0),-1))</f>
        <v>9298.1651610485605</v>
      </c>
    </row>
    <row r="1447" spans="3:17">
      <c r="C1447" s="159"/>
      <c r="D1447" s="165" t="s">
        <v>292</v>
      </c>
      <c r="E1447" s="161">
        <v>41130</v>
      </c>
      <c r="F1447" s="172" t="str">
        <f t="shared" si="69"/>
        <v>2012-13</v>
      </c>
      <c r="G1447" s="68"/>
      <c r="H1447" s="167" t="s">
        <v>279</v>
      </c>
      <c r="I1447" s="173">
        <v>150735.53351548137</v>
      </c>
      <c r="J1447" s="168">
        <f>IFERROR(MIN('MP Calculations'!$E$30/I1447,1),"-")</f>
        <v>0.24630200300931615</v>
      </c>
      <c r="K1447" s="12"/>
      <c r="L1447" s="159">
        <v>4.0742409999999998</v>
      </c>
      <c r="M1447" s="159" t="s">
        <v>280</v>
      </c>
      <c r="N1447" s="159">
        <v>1787</v>
      </c>
      <c r="O1447" s="185">
        <f t="shared" si="70"/>
        <v>7280.6686669999999</v>
      </c>
      <c r="P1447" s="215">
        <f t="shared" si="71"/>
        <v>1793.2432759292678</v>
      </c>
      <c r="Q1447" s="215" cm="1">
        <f t="array" ref="Q1447">IF(P1447="-",0,P1447/(1+'General inputs'!$H$32)^IFERROR(INDEX('MP Calculations'!$C$40:$C$130,MATCH(F1447,'MP Calculations'!$D$40:$D$130,0),0),-1))</f>
        <v>2705.9290223464986</v>
      </c>
    </row>
    <row r="1448" spans="3:17">
      <c r="C1448" s="159"/>
      <c r="D1448" s="165" t="s">
        <v>292</v>
      </c>
      <c r="E1448" s="161">
        <v>41130</v>
      </c>
      <c r="F1448" s="172" t="str">
        <f t="shared" si="69"/>
        <v>2012-13</v>
      </c>
      <c r="G1448" s="68"/>
      <c r="H1448" s="167" t="s">
        <v>279</v>
      </c>
      <c r="I1448" s="173">
        <v>150735.53351548137</v>
      </c>
      <c r="J1448" s="168">
        <f>IFERROR(MIN('MP Calculations'!$E$30/I1448,1),"-")</f>
        <v>0.24630200300931615</v>
      </c>
      <c r="K1448" s="12"/>
      <c r="L1448" s="159">
        <v>2.106128</v>
      </c>
      <c r="M1448" s="159" t="s">
        <v>280</v>
      </c>
      <c r="N1448" s="159">
        <v>1787</v>
      </c>
      <c r="O1448" s="185">
        <f t="shared" si="70"/>
        <v>3763.6507360000001</v>
      </c>
      <c r="P1448" s="215">
        <f t="shared" si="71"/>
        <v>926.99471490428698</v>
      </c>
      <c r="Q1448" s="215" cm="1">
        <f t="array" ref="Q1448">IF(P1448="-",0,P1448/(1+'General inputs'!$H$32)^IFERROR(INDEX('MP Calculations'!$C$40:$C$130,MATCH(F1448,'MP Calculations'!$D$40:$D$130,0),0),-1))</f>
        <v>1398.7962125894337</v>
      </c>
    </row>
    <row r="1449" spans="3:17">
      <c r="C1449" s="159"/>
      <c r="D1449" s="165" t="s">
        <v>292</v>
      </c>
      <c r="E1449" s="161">
        <v>41130</v>
      </c>
      <c r="F1449" s="172" t="str">
        <f t="shared" si="69"/>
        <v>2012-13</v>
      </c>
      <c r="G1449" s="68"/>
      <c r="H1449" s="167" t="s">
        <v>279</v>
      </c>
      <c r="I1449" s="173">
        <v>150735.53351548137</v>
      </c>
      <c r="J1449" s="168">
        <f>IFERROR(MIN('MP Calculations'!$E$30/I1449,1),"-")</f>
        <v>0.24630200300931615</v>
      </c>
      <c r="K1449" s="12"/>
      <c r="L1449" s="159">
        <v>75.785168999999996</v>
      </c>
      <c r="M1449" s="159" t="s">
        <v>280</v>
      </c>
      <c r="N1449" s="159">
        <v>1787</v>
      </c>
      <c r="O1449" s="185">
        <f t="shared" si="70"/>
        <v>135428.097003</v>
      </c>
      <c r="P1449" s="215">
        <f t="shared" si="71"/>
        <v>33356.21155557887</v>
      </c>
      <c r="Q1449" s="215" cm="1">
        <f t="array" ref="Q1449">IF(P1449="-",0,P1449/(1+'General inputs'!$H$32)^IFERROR(INDEX('MP Calculations'!$C$40:$C$130,MATCH(F1449,'MP Calculations'!$D$40:$D$130,0),0),-1))</f>
        <v>50333.126651205515</v>
      </c>
    </row>
    <row r="1450" spans="3:17">
      <c r="C1450" s="159"/>
      <c r="D1450" s="165" t="s">
        <v>278</v>
      </c>
      <c r="E1450" s="161">
        <v>41130</v>
      </c>
      <c r="F1450" s="172" t="str">
        <f t="shared" si="69"/>
        <v>2012-13</v>
      </c>
      <c r="G1450" s="68"/>
      <c r="H1450" s="167" t="s">
        <v>279</v>
      </c>
      <c r="I1450" s="173">
        <v>150735.53351548137</v>
      </c>
      <c r="J1450" s="168">
        <f>IFERROR(MIN('MP Calculations'!$E$30/I1450,1),"-")</f>
        <v>0.24630200300931615</v>
      </c>
      <c r="K1450" s="12"/>
      <c r="L1450" s="159">
        <v>1.969741</v>
      </c>
      <c r="M1450" s="159" t="s">
        <v>280</v>
      </c>
      <c r="N1450" s="159">
        <v>350</v>
      </c>
      <c r="O1450" s="185">
        <f t="shared" si="70"/>
        <v>689.40935000000002</v>
      </c>
      <c r="P1450" s="215">
        <f t="shared" si="71"/>
        <v>169.80290379835068</v>
      </c>
      <c r="Q1450" s="215" cm="1">
        <f t="array" ref="Q1450">IF(P1450="-",0,P1450/(1+'General inputs'!$H$32)^IFERROR(INDEX('MP Calculations'!$C$40:$C$130,MATCH(F1450,'MP Calculations'!$D$40:$D$130,0),0),-1))</f>
        <v>256.22547237968342</v>
      </c>
    </row>
    <row r="1451" spans="3:17">
      <c r="C1451" s="159"/>
      <c r="D1451" s="165" t="s">
        <v>278</v>
      </c>
      <c r="E1451" s="161">
        <v>41130</v>
      </c>
      <c r="F1451" s="172" t="str">
        <f t="shared" si="69"/>
        <v>2012-13</v>
      </c>
      <c r="G1451" s="68"/>
      <c r="H1451" s="167" t="s">
        <v>279</v>
      </c>
      <c r="I1451" s="173">
        <v>150735.53351548137</v>
      </c>
      <c r="J1451" s="168">
        <f>IFERROR(MIN('MP Calculations'!$E$30/I1451,1),"-")</f>
        <v>0.24630200300931615</v>
      </c>
      <c r="K1451" s="12"/>
      <c r="L1451" s="159">
        <v>2.5304690000000001</v>
      </c>
      <c r="M1451" s="159" t="s">
        <v>280</v>
      </c>
      <c r="N1451" s="159">
        <v>350</v>
      </c>
      <c r="O1451" s="185">
        <f t="shared" si="70"/>
        <v>885.66415000000006</v>
      </c>
      <c r="P1451" s="215">
        <f t="shared" si="71"/>
        <v>218.14085413854346</v>
      </c>
      <c r="Q1451" s="215" cm="1">
        <f t="array" ref="Q1451">IF(P1451="-",0,P1451/(1+'General inputs'!$H$32)^IFERROR(INDEX('MP Calculations'!$C$40:$C$130,MATCH(F1451,'MP Calculations'!$D$40:$D$130,0),0),-1))</f>
        <v>329.16541558872223</v>
      </c>
    </row>
    <row r="1452" spans="3:17">
      <c r="C1452" s="159"/>
      <c r="D1452" s="165" t="s">
        <v>278</v>
      </c>
      <c r="E1452" s="161">
        <v>41130</v>
      </c>
      <c r="F1452" s="172" t="str">
        <f t="shared" si="69"/>
        <v>2012-13</v>
      </c>
      <c r="G1452" s="68"/>
      <c r="H1452" s="167" t="s">
        <v>279</v>
      </c>
      <c r="I1452" s="173">
        <v>150735.53351548137</v>
      </c>
      <c r="J1452" s="168">
        <f>IFERROR(MIN('MP Calculations'!$E$30/I1452,1),"-")</f>
        <v>0.24630200300931615</v>
      </c>
      <c r="K1452" s="12"/>
      <c r="L1452" s="159">
        <v>0.31414999999999998</v>
      </c>
      <c r="M1452" s="159" t="s">
        <v>280</v>
      </c>
      <c r="N1452" s="159">
        <v>350</v>
      </c>
      <c r="O1452" s="185">
        <f t="shared" si="70"/>
        <v>109.9525</v>
      </c>
      <c r="P1452" s="215">
        <f t="shared" si="71"/>
        <v>27.081520985881834</v>
      </c>
      <c r="Q1452" s="215" cm="1">
        <f t="array" ref="Q1452">IF(P1452="-",0,P1452/(1+'General inputs'!$H$32)^IFERROR(INDEX('MP Calculations'!$C$40:$C$130,MATCH(F1452,'MP Calculations'!$D$40:$D$130,0),0),-1))</f>
        <v>40.864881295600568</v>
      </c>
    </row>
    <row r="1453" spans="3:17">
      <c r="C1453" s="159"/>
      <c r="D1453" s="165" t="s">
        <v>278</v>
      </c>
      <c r="E1453" s="161">
        <v>41130</v>
      </c>
      <c r="F1453" s="172" t="str">
        <f t="shared" si="69"/>
        <v>2012-13</v>
      </c>
      <c r="G1453" s="68"/>
      <c r="H1453" s="167" t="s">
        <v>279</v>
      </c>
      <c r="I1453" s="173">
        <v>150735.53351548137</v>
      </c>
      <c r="J1453" s="168">
        <f>IFERROR(MIN('MP Calculations'!$E$30/I1453,1),"-")</f>
        <v>0.24630200300931615</v>
      </c>
      <c r="K1453" s="12"/>
      <c r="L1453" s="159">
        <v>3.7923450000000001</v>
      </c>
      <c r="M1453" s="159" t="s">
        <v>280</v>
      </c>
      <c r="N1453" s="159">
        <v>350</v>
      </c>
      <c r="O1453" s="185">
        <f t="shared" si="70"/>
        <v>1327.3207500000001</v>
      </c>
      <c r="P1453" s="215">
        <f t="shared" si="71"/>
        <v>326.92175936082776</v>
      </c>
      <c r="Q1453" s="215" cm="1">
        <f t="array" ref="Q1453">IF(P1453="-",0,P1453/(1+'General inputs'!$H$32)^IFERROR(INDEX('MP Calculations'!$C$40:$C$130,MATCH(F1453,'MP Calculations'!$D$40:$D$130,0),0),-1))</f>
        <v>493.31124703792557</v>
      </c>
    </row>
    <row r="1454" spans="3:17">
      <c r="C1454" s="159"/>
      <c r="D1454" s="165" t="s">
        <v>278</v>
      </c>
      <c r="E1454" s="161">
        <v>41130</v>
      </c>
      <c r="F1454" s="172" t="str">
        <f t="shared" si="69"/>
        <v>2012-13</v>
      </c>
      <c r="G1454" s="68"/>
      <c r="H1454" s="167" t="s">
        <v>279</v>
      </c>
      <c r="I1454" s="173">
        <v>150735.53351548137</v>
      </c>
      <c r="J1454" s="168">
        <f>IFERROR(MIN('MP Calculations'!$E$30/I1454,1),"-")</f>
        <v>0.24630200300931615</v>
      </c>
      <c r="K1454" s="12"/>
      <c r="L1454" s="159">
        <v>0.38912799999999997</v>
      </c>
      <c r="M1454" s="159" t="s">
        <v>280</v>
      </c>
      <c r="N1454" s="159">
        <v>350</v>
      </c>
      <c r="O1454" s="185">
        <f t="shared" si="70"/>
        <v>136.19479999999999</v>
      </c>
      <c r="P1454" s="215">
        <f t="shared" si="71"/>
        <v>33.545052039453211</v>
      </c>
      <c r="Q1454" s="215" cm="1">
        <f t="array" ref="Q1454">IF(P1454="-",0,P1454/(1+'General inputs'!$H$32)^IFERROR(INDEX('MP Calculations'!$C$40:$C$130,MATCH(F1454,'MP Calculations'!$D$40:$D$130,0),0),-1))</f>
        <v>50.618079034838317</v>
      </c>
    </row>
    <row r="1455" spans="3:17">
      <c r="C1455" s="159"/>
      <c r="D1455" s="165" t="s">
        <v>278</v>
      </c>
      <c r="E1455" s="161">
        <v>41130</v>
      </c>
      <c r="F1455" s="172" t="str">
        <f t="shared" si="69"/>
        <v>2012-13</v>
      </c>
      <c r="G1455" s="68"/>
      <c r="H1455" s="167" t="s">
        <v>279</v>
      </c>
      <c r="I1455" s="173">
        <v>150735.53351548137</v>
      </c>
      <c r="J1455" s="168">
        <f>IFERROR(MIN('MP Calculations'!$E$30/I1455,1),"-")</f>
        <v>0.24630200300931615</v>
      </c>
      <c r="K1455" s="12"/>
      <c r="L1455" s="159">
        <v>1.276103</v>
      </c>
      <c r="M1455" s="159" t="s">
        <v>280</v>
      </c>
      <c r="N1455" s="159">
        <v>350</v>
      </c>
      <c r="O1455" s="185">
        <f t="shared" si="70"/>
        <v>446.63605000000001</v>
      </c>
      <c r="P1455" s="215">
        <f t="shared" si="71"/>
        <v>110.00735373116908</v>
      </c>
      <c r="Q1455" s="215" cm="1">
        <f t="array" ref="Q1455">IF(P1455="-",0,P1455/(1+'General inputs'!$H$32)^IFERROR(INDEX('MP Calculations'!$C$40:$C$130,MATCH(F1455,'MP Calculations'!$D$40:$D$130,0),0),-1))</f>
        <v>165.99649089912387</v>
      </c>
    </row>
    <row r="1456" spans="3:17">
      <c r="C1456" s="159"/>
      <c r="D1456" s="165" t="s">
        <v>278</v>
      </c>
      <c r="E1456" s="161">
        <v>41130</v>
      </c>
      <c r="F1456" s="172" t="str">
        <f t="shared" si="69"/>
        <v>2012-13</v>
      </c>
      <c r="G1456" s="68"/>
      <c r="H1456" s="167" t="s">
        <v>279</v>
      </c>
      <c r="I1456" s="173">
        <v>150735.53351548137</v>
      </c>
      <c r="J1456" s="168">
        <f>IFERROR(MIN('MP Calculations'!$E$30/I1456,1),"-")</f>
        <v>0.24630200300931615</v>
      </c>
      <c r="K1456" s="12"/>
      <c r="L1456" s="159">
        <v>2.1221649999999999</v>
      </c>
      <c r="M1456" s="159" t="s">
        <v>280</v>
      </c>
      <c r="N1456" s="159">
        <v>350</v>
      </c>
      <c r="O1456" s="185">
        <f t="shared" si="70"/>
        <v>742.75774999999999</v>
      </c>
      <c r="P1456" s="215">
        <f t="shared" si="71"/>
        <v>182.9427215756929</v>
      </c>
      <c r="Q1456" s="215" cm="1">
        <f t="array" ref="Q1456">IF(P1456="-",0,P1456/(1+'General inputs'!$H$32)^IFERROR(INDEX('MP Calculations'!$C$40:$C$130,MATCH(F1456,'MP Calculations'!$D$40:$D$130,0),0),-1))</f>
        <v>276.05290725665503</v>
      </c>
    </row>
    <row r="1457" spans="3:17">
      <c r="C1457" s="159"/>
      <c r="D1457" s="165" t="s">
        <v>278</v>
      </c>
      <c r="E1457" s="161">
        <v>41130</v>
      </c>
      <c r="F1457" s="172" t="str">
        <f t="shared" si="69"/>
        <v>2012-13</v>
      </c>
      <c r="G1457" s="68"/>
      <c r="H1457" s="167" t="s">
        <v>279</v>
      </c>
      <c r="I1457" s="173">
        <v>150735.53351548137</v>
      </c>
      <c r="J1457" s="168">
        <f>IFERROR(MIN('MP Calculations'!$E$30/I1457,1),"-")</f>
        <v>0.24630200300931615</v>
      </c>
      <c r="K1457" s="12"/>
      <c r="L1457" s="159">
        <v>4.2348809999999997</v>
      </c>
      <c r="M1457" s="159" t="s">
        <v>280</v>
      </c>
      <c r="N1457" s="159">
        <v>350</v>
      </c>
      <c r="O1457" s="185">
        <f t="shared" si="70"/>
        <v>1482.2083499999999</v>
      </c>
      <c r="P1457" s="215">
        <f t="shared" si="71"/>
        <v>365.07088548213352</v>
      </c>
      <c r="Q1457" s="215" cm="1">
        <f t="array" ref="Q1457">IF(P1457="-",0,P1457/(1+'General inputs'!$H$32)^IFERROR(INDEX('MP Calculations'!$C$40:$C$130,MATCH(F1457,'MP Calculations'!$D$40:$D$130,0),0),-1))</f>
        <v>550.87668109499987</v>
      </c>
    </row>
    <row r="1458" spans="3:17">
      <c r="C1458" s="159"/>
      <c r="D1458" s="165" t="s">
        <v>278</v>
      </c>
      <c r="E1458" s="161">
        <v>41130</v>
      </c>
      <c r="F1458" s="172" t="str">
        <f t="shared" si="69"/>
        <v>2012-13</v>
      </c>
      <c r="G1458" s="68"/>
      <c r="H1458" s="167" t="s">
        <v>279</v>
      </c>
      <c r="I1458" s="173">
        <v>150735.53351548137</v>
      </c>
      <c r="J1458" s="168">
        <f>IFERROR(MIN('MP Calculations'!$E$30/I1458,1),"-")</f>
        <v>0.24630200300931615</v>
      </c>
      <c r="K1458" s="12"/>
      <c r="L1458" s="159">
        <v>2.4240430000000002</v>
      </c>
      <c r="M1458" s="159" t="s">
        <v>280</v>
      </c>
      <c r="N1458" s="159">
        <v>350</v>
      </c>
      <c r="O1458" s="185">
        <f t="shared" si="70"/>
        <v>848.41505000000006</v>
      </c>
      <c r="P1458" s="215">
        <f t="shared" si="71"/>
        <v>208.96632619824913</v>
      </c>
      <c r="Q1458" s="215" cm="1">
        <f t="array" ref="Q1458">IF(P1458="-",0,P1458/(1+'General inputs'!$H$32)^IFERROR(INDEX('MP Calculations'!$C$40:$C$130,MATCH(F1458,'MP Calculations'!$D$40:$D$130,0),0),-1))</f>
        <v>315.32143705373704</v>
      </c>
    </row>
    <row r="1459" spans="3:17">
      <c r="C1459" s="159"/>
      <c r="D1459" s="165" t="s">
        <v>278</v>
      </c>
      <c r="E1459" s="161">
        <v>41130</v>
      </c>
      <c r="F1459" s="172" t="str">
        <f t="shared" si="69"/>
        <v>2012-13</v>
      </c>
      <c r="G1459" s="68"/>
      <c r="H1459" s="167" t="s">
        <v>279</v>
      </c>
      <c r="I1459" s="173">
        <v>150735.53351548137</v>
      </c>
      <c r="J1459" s="168">
        <f>IFERROR(MIN('MP Calculations'!$E$30/I1459,1),"-")</f>
        <v>0.24630200300931615</v>
      </c>
      <c r="K1459" s="12"/>
      <c r="L1459" s="159">
        <v>7.5875519999999996</v>
      </c>
      <c r="M1459" s="159" t="s">
        <v>280</v>
      </c>
      <c r="N1459" s="159">
        <v>350</v>
      </c>
      <c r="O1459" s="185">
        <f t="shared" si="70"/>
        <v>2655.6432</v>
      </c>
      <c r="P1459" s="215">
        <f t="shared" si="71"/>
        <v>654.09023943806994</v>
      </c>
      <c r="Q1459" s="215" cm="1">
        <f t="array" ref="Q1459">IF(P1459="-",0,P1459/(1+'General inputs'!$H$32)^IFERROR(INDEX('MP Calculations'!$C$40:$C$130,MATCH(F1459,'MP Calculations'!$D$40:$D$130,0),0),-1))</f>
        <v>986.99478530700821</v>
      </c>
    </row>
    <row r="1460" spans="3:17">
      <c r="C1460" s="159"/>
      <c r="D1460" s="165" t="s">
        <v>278</v>
      </c>
      <c r="E1460" s="161">
        <v>41130</v>
      </c>
      <c r="F1460" s="172" t="str">
        <f t="shared" si="69"/>
        <v>2012-13</v>
      </c>
      <c r="G1460" s="68"/>
      <c r="H1460" s="167" t="s">
        <v>279</v>
      </c>
      <c r="I1460" s="173">
        <v>150735.53351548137</v>
      </c>
      <c r="J1460" s="168">
        <f>IFERROR(MIN('MP Calculations'!$E$30/I1460,1),"-")</f>
        <v>0.24630200300931615</v>
      </c>
      <c r="K1460" s="12"/>
      <c r="L1460" s="159">
        <v>86.177533999999994</v>
      </c>
      <c r="M1460" s="159" t="s">
        <v>280</v>
      </c>
      <c r="N1460" s="159">
        <v>350</v>
      </c>
      <c r="O1460" s="185">
        <f t="shared" si="70"/>
        <v>30162.136899999998</v>
      </c>
      <c r="P1460" s="215">
        <f t="shared" si="71"/>
        <v>7428.9947335112047</v>
      </c>
      <c r="Q1460" s="215" cm="1">
        <f t="array" ref="Q1460">IF(P1460="-",0,P1460/(1+'General inputs'!$H$32)^IFERROR(INDEX('MP Calculations'!$C$40:$C$130,MATCH(F1460,'MP Calculations'!$D$40:$D$130,0),0),-1))</f>
        <v>11210.042009414552</v>
      </c>
    </row>
    <row r="1461" spans="3:17">
      <c r="C1461" s="159"/>
      <c r="D1461" s="165" t="s">
        <v>291</v>
      </c>
      <c r="E1461" s="161">
        <v>41130</v>
      </c>
      <c r="F1461" s="172" t="str">
        <f t="shared" si="69"/>
        <v>2012-13</v>
      </c>
      <c r="G1461" s="68"/>
      <c r="H1461" s="167" t="s">
        <v>279</v>
      </c>
      <c r="I1461" s="173">
        <v>150735.53351548137</v>
      </c>
      <c r="J1461" s="168">
        <f>IFERROR(MIN('MP Calculations'!$E$30/I1461,1),"-")</f>
        <v>0.24630200300931615</v>
      </c>
      <c r="K1461" s="12"/>
      <c r="L1461" s="159">
        <v>0.25799899999999998</v>
      </c>
      <c r="M1461" s="159" t="s">
        <v>280</v>
      </c>
      <c r="N1461" s="159">
        <v>589</v>
      </c>
      <c r="O1461" s="185">
        <f t="shared" si="70"/>
        <v>151.961411</v>
      </c>
      <c r="P1461" s="215">
        <f t="shared" si="71"/>
        <v>37.428399909421927</v>
      </c>
      <c r="Q1461" s="215" cm="1">
        <f t="array" ref="Q1461">IF(P1461="-",0,P1461/(1+'General inputs'!$H$32)^IFERROR(INDEX('MP Calculations'!$C$40:$C$130,MATCH(F1461,'MP Calculations'!$D$40:$D$130,0),0),-1))</f>
        <v>56.477888379318067</v>
      </c>
    </row>
    <row r="1462" spans="3:17">
      <c r="C1462" s="159"/>
      <c r="D1462" s="165" t="s">
        <v>278</v>
      </c>
      <c r="E1462" s="161">
        <v>41130</v>
      </c>
      <c r="F1462" s="172" t="str">
        <f t="shared" si="69"/>
        <v>2012-13</v>
      </c>
      <c r="G1462" s="68"/>
      <c r="H1462" s="167" t="s">
        <v>279</v>
      </c>
      <c r="I1462" s="173">
        <v>150735.53351548137</v>
      </c>
      <c r="J1462" s="168">
        <f>IFERROR(MIN('MP Calculations'!$E$30/I1462,1),"-")</f>
        <v>0.24630200300931615</v>
      </c>
      <c r="K1462" s="12"/>
      <c r="L1462" s="159">
        <v>0.33715400000000001</v>
      </c>
      <c r="M1462" s="159" t="s">
        <v>280</v>
      </c>
      <c r="N1462" s="159">
        <v>350</v>
      </c>
      <c r="O1462" s="185">
        <f t="shared" si="70"/>
        <v>118.0039</v>
      </c>
      <c r="P1462" s="215">
        <f t="shared" si="71"/>
        <v>29.064596932911041</v>
      </c>
      <c r="Q1462" s="215" cm="1">
        <f t="array" ref="Q1462">IF(P1462="-",0,P1462/(1+'General inputs'!$H$32)^IFERROR(INDEX('MP Calculations'!$C$40:$C$130,MATCH(F1462,'MP Calculations'!$D$40:$D$130,0),0),-1))</f>
        <v>43.857259870561556</v>
      </c>
    </row>
    <row r="1463" spans="3:17">
      <c r="C1463" s="159"/>
      <c r="D1463" s="165" t="s">
        <v>282</v>
      </c>
      <c r="E1463" s="161">
        <v>41164</v>
      </c>
      <c r="F1463" s="172" t="str">
        <f t="shared" si="69"/>
        <v>2012-13</v>
      </c>
      <c r="G1463" s="68"/>
      <c r="H1463" s="167" t="s">
        <v>279</v>
      </c>
      <c r="I1463" s="173">
        <v>150735.53351548137</v>
      </c>
      <c r="J1463" s="168">
        <f>IFERROR(MIN('MP Calculations'!$E$30/I1463,1),"-")</f>
        <v>0.24630200300931615</v>
      </c>
      <c r="K1463" s="12"/>
      <c r="L1463" s="159">
        <v>0.36727799999999999</v>
      </c>
      <c r="M1463" s="159" t="s">
        <v>280</v>
      </c>
      <c r="N1463" s="159">
        <v>511</v>
      </c>
      <c r="O1463" s="185">
        <f t="shared" si="70"/>
        <v>187.679058</v>
      </c>
      <c r="P1463" s="215">
        <f t="shared" si="71"/>
        <v>46.225727908301621</v>
      </c>
      <c r="Q1463" s="215" cm="1">
        <f t="array" ref="Q1463">IF(P1463="-",0,P1463/(1+'General inputs'!$H$32)^IFERROR(INDEX('MP Calculations'!$C$40:$C$130,MATCH(F1463,'MP Calculations'!$D$40:$D$130,0),0),-1))</f>
        <v>69.752687995635696</v>
      </c>
    </row>
    <row r="1464" spans="3:17">
      <c r="C1464" s="159"/>
      <c r="D1464" s="165" t="s">
        <v>289</v>
      </c>
      <c r="E1464" s="161">
        <v>41182</v>
      </c>
      <c r="F1464" s="172" t="str">
        <f t="shared" si="69"/>
        <v>2012-13</v>
      </c>
      <c r="G1464" s="68"/>
      <c r="H1464" s="167" t="s">
        <v>279</v>
      </c>
      <c r="I1464" s="173">
        <v>150735.53351548137</v>
      </c>
      <c r="J1464" s="168">
        <f>IFERROR(MIN('MP Calculations'!$E$30/I1464,1),"-")</f>
        <v>0.24630200300931615</v>
      </c>
      <c r="K1464" s="12"/>
      <c r="L1464" s="159">
        <v>5.7000330000000003</v>
      </c>
      <c r="M1464" s="159" t="s">
        <v>280</v>
      </c>
      <c r="N1464" s="159">
        <v>726</v>
      </c>
      <c r="O1464" s="185">
        <f t="shared" si="70"/>
        <v>4138.2239580000005</v>
      </c>
      <c r="P1464" s="215">
        <f t="shared" si="71"/>
        <v>1019.2528497565403</v>
      </c>
      <c r="Q1464" s="215" cm="1">
        <f t="array" ref="Q1464">IF(P1464="-",0,P1464/(1+'General inputs'!$H$32)^IFERROR(INDEX('MP Calculations'!$C$40:$C$130,MATCH(F1464,'MP Calculations'!$D$40:$D$130,0),0),-1))</f>
        <v>1538.0098753396271</v>
      </c>
    </row>
    <row r="1465" spans="3:17">
      <c r="C1465" s="159"/>
      <c r="D1465" s="165" t="s">
        <v>278</v>
      </c>
      <c r="E1465" s="161">
        <v>41226</v>
      </c>
      <c r="F1465" s="172" t="str">
        <f t="shared" si="69"/>
        <v>2012-13</v>
      </c>
      <c r="G1465" s="68"/>
      <c r="H1465" s="167" t="s">
        <v>279</v>
      </c>
      <c r="I1465" s="173">
        <v>150735.53351548137</v>
      </c>
      <c r="J1465" s="168">
        <f>IFERROR(MIN('MP Calculations'!$E$30/I1465,1),"-")</f>
        <v>0.24630200300931615</v>
      </c>
      <c r="K1465" s="12"/>
      <c r="L1465" s="159">
        <v>0.99576200000000004</v>
      </c>
      <c r="M1465" s="159" t="s">
        <v>280</v>
      </c>
      <c r="N1465" s="159">
        <v>350</v>
      </c>
      <c r="O1465" s="185">
        <f t="shared" si="70"/>
        <v>348.51670000000001</v>
      </c>
      <c r="P1465" s="215">
        <f t="shared" si="71"/>
        <v>85.840361292196931</v>
      </c>
      <c r="Q1465" s="215" cm="1">
        <f t="array" ref="Q1465">IF(P1465="-",0,P1465/(1+'General inputs'!$H$32)^IFERROR(INDEX('MP Calculations'!$C$40:$C$130,MATCH(F1465,'MP Calculations'!$D$40:$D$130,0),0),-1))</f>
        <v>129.52951115285632</v>
      </c>
    </row>
    <row r="1466" spans="3:17">
      <c r="C1466" s="159"/>
      <c r="D1466" s="165" t="s">
        <v>282</v>
      </c>
      <c r="E1466" s="161">
        <v>41226</v>
      </c>
      <c r="F1466" s="172" t="str">
        <f t="shared" si="69"/>
        <v>2012-13</v>
      </c>
      <c r="G1466" s="68"/>
      <c r="H1466" s="167" t="s">
        <v>279</v>
      </c>
      <c r="I1466" s="173">
        <v>150735.53351548137</v>
      </c>
      <c r="J1466" s="168">
        <f>IFERROR(MIN('MP Calculations'!$E$30/I1466,1),"-")</f>
        <v>0.24630200300931615</v>
      </c>
      <c r="K1466" s="12"/>
      <c r="L1466" s="159">
        <v>0.49452400000000002</v>
      </c>
      <c r="M1466" s="159" t="s">
        <v>280</v>
      </c>
      <c r="N1466" s="159">
        <v>511</v>
      </c>
      <c r="O1466" s="185">
        <f t="shared" si="70"/>
        <v>252.701764</v>
      </c>
      <c r="P1466" s="215">
        <f t="shared" si="71"/>
        <v>62.240950637187495</v>
      </c>
      <c r="Q1466" s="215" cm="1">
        <f t="array" ref="Q1466">IF(P1466="-",0,P1466/(1+'General inputs'!$H$32)^IFERROR(INDEX('MP Calculations'!$C$40:$C$130,MATCH(F1466,'MP Calculations'!$D$40:$D$130,0),0),-1))</f>
        <v>93.918988554592829</v>
      </c>
    </row>
    <row r="1467" spans="3:17">
      <c r="C1467" s="159"/>
      <c r="D1467" s="165" t="s">
        <v>282</v>
      </c>
      <c r="E1467" s="161">
        <v>41226</v>
      </c>
      <c r="F1467" s="172" t="str">
        <f t="shared" si="69"/>
        <v>2012-13</v>
      </c>
      <c r="G1467" s="68"/>
      <c r="H1467" s="167" t="s">
        <v>279</v>
      </c>
      <c r="I1467" s="173">
        <v>150735.53351548137</v>
      </c>
      <c r="J1467" s="168">
        <f>IFERROR(MIN('MP Calculations'!$E$30/I1467,1),"-")</f>
        <v>0.24630200300931615</v>
      </c>
      <c r="K1467" s="12"/>
      <c r="L1467" s="159">
        <v>0.70292699999999997</v>
      </c>
      <c r="M1467" s="159" t="s">
        <v>280</v>
      </c>
      <c r="N1467" s="159">
        <v>511</v>
      </c>
      <c r="O1467" s="185">
        <f t="shared" si="70"/>
        <v>359.195697</v>
      </c>
      <c r="P1467" s="215">
        <f t="shared" si="71"/>
        <v>88.470619643427412</v>
      </c>
      <c r="Q1467" s="215" cm="1">
        <f t="array" ref="Q1467">IF(P1467="-",0,P1467/(1+'General inputs'!$H$32)^IFERROR(INDEX('MP Calculations'!$C$40:$C$130,MATCH(F1467,'MP Calculations'!$D$40:$D$130,0),0),-1))</f>
        <v>133.4984608789751</v>
      </c>
    </row>
    <row r="1468" spans="3:17">
      <c r="C1468" s="159"/>
      <c r="D1468" s="165" t="s">
        <v>278</v>
      </c>
      <c r="E1468" s="161">
        <v>41261</v>
      </c>
      <c r="F1468" s="172" t="str">
        <f t="shared" si="69"/>
        <v>2012-13</v>
      </c>
      <c r="G1468" s="68"/>
      <c r="H1468" s="167" t="s">
        <v>279</v>
      </c>
      <c r="I1468" s="173">
        <v>150735.53351548137</v>
      </c>
      <c r="J1468" s="168">
        <f>IFERROR(MIN('MP Calculations'!$E$30/I1468,1),"-")</f>
        <v>0.24630200300931615</v>
      </c>
      <c r="K1468" s="12"/>
      <c r="L1468" s="159">
        <v>1.112112</v>
      </c>
      <c r="M1468" s="159" t="s">
        <v>280</v>
      </c>
      <c r="N1468" s="159">
        <v>350</v>
      </c>
      <c r="O1468" s="185">
        <f t="shared" si="70"/>
        <v>389.23919999999998</v>
      </c>
      <c r="P1468" s="215">
        <f t="shared" si="71"/>
        <v>95.870394609743812</v>
      </c>
      <c r="Q1468" s="215" cm="1">
        <f t="array" ref="Q1468">IF(P1468="-",0,P1468/(1+'General inputs'!$H$32)^IFERROR(INDEX('MP Calculations'!$C$40:$C$130,MATCH(F1468,'MP Calculations'!$D$40:$D$130,0),0),-1))</f>
        <v>144.66441148309067</v>
      </c>
    </row>
    <row r="1469" spans="3:17">
      <c r="C1469" s="159"/>
      <c r="D1469" s="165" t="s">
        <v>278</v>
      </c>
      <c r="E1469" s="161">
        <v>41261</v>
      </c>
      <c r="F1469" s="172" t="str">
        <f t="shared" si="69"/>
        <v>2012-13</v>
      </c>
      <c r="G1469" s="68"/>
      <c r="H1469" s="167" t="s">
        <v>279</v>
      </c>
      <c r="I1469" s="173">
        <v>150735.53351548137</v>
      </c>
      <c r="J1469" s="168">
        <f>IFERROR(MIN('MP Calculations'!$E$30/I1469,1),"-")</f>
        <v>0.24630200300931615</v>
      </c>
      <c r="K1469" s="12"/>
      <c r="L1469" s="159">
        <v>85.206485999999998</v>
      </c>
      <c r="M1469" s="159" t="s">
        <v>280</v>
      </c>
      <c r="N1469" s="159">
        <v>350</v>
      </c>
      <c r="O1469" s="185">
        <f t="shared" si="70"/>
        <v>29822.270099999998</v>
      </c>
      <c r="P1469" s="215">
        <f t="shared" si="71"/>
        <v>7345.2848599148383</v>
      </c>
      <c r="Q1469" s="215" cm="1">
        <f t="array" ref="Q1469">IF(P1469="-",0,P1469/(1+'General inputs'!$H$32)^IFERROR(INDEX('MP Calculations'!$C$40:$C$130,MATCH(F1469,'MP Calculations'!$D$40:$D$130,0),0),-1))</f>
        <v>11083.727314993637</v>
      </c>
    </row>
    <row r="1470" spans="3:17">
      <c r="C1470" s="159"/>
      <c r="D1470" s="165" t="s">
        <v>278</v>
      </c>
      <c r="E1470" s="161">
        <v>41261</v>
      </c>
      <c r="F1470" s="172" t="str">
        <f t="shared" si="69"/>
        <v>2012-13</v>
      </c>
      <c r="G1470" s="68"/>
      <c r="H1470" s="167" t="s">
        <v>279</v>
      </c>
      <c r="I1470" s="173">
        <v>150735.53351548137</v>
      </c>
      <c r="J1470" s="168">
        <f>IFERROR(MIN('MP Calculations'!$E$30/I1470,1),"-")</f>
        <v>0.24630200300931615</v>
      </c>
      <c r="K1470" s="12"/>
      <c r="L1470" s="159">
        <v>0.49915399999999999</v>
      </c>
      <c r="M1470" s="159" t="s">
        <v>280</v>
      </c>
      <c r="N1470" s="159">
        <v>350</v>
      </c>
      <c r="O1470" s="185">
        <f t="shared" si="70"/>
        <v>174.7039</v>
      </c>
      <c r="P1470" s="215">
        <f t="shared" si="71"/>
        <v>43.029920503539266</v>
      </c>
      <c r="Q1470" s="215" cm="1">
        <f t="array" ref="Q1470">IF(P1470="-",0,P1470/(1+'General inputs'!$H$32)^IFERROR(INDEX('MP Calculations'!$C$40:$C$130,MATCH(F1470,'MP Calculations'!$D$40:$D$130,0),0),-1))</f>
        <v>64.930348426624874</v>
      </c>
    </row>
    <row r="1471" spans="3:17">
      <c r="C1471" s="159"/>
      <c r="D1471" s="165" t="s">
        <v>278</v>
      </c>
      <c r="E1471" s="161">
        <v>41261</v>
      </c>
      <c r="F1471" s="172" t="str">
        <f t="shared" si="69"/>
        <v>2012-13</v>
      </c>
      <c r="G1471" s="68"/>
      <c r="H1471" s="167" t="s">
        <v>279</v>
      </c>
      <c r="I1471" s="173">
        <v>150735.53351548137</v>
      </c>
      <c r="J1471" s="168">
        <f>IFERROR(MIN('MP Calculations'!$E$30/I1471,1),"-")</f>
        <v>0.24630200300931615</v>
      </c>
      <c r="K1471" s="12"/>
      <c r="L1471" s="159">
        <v>0.96705300000000005</v>
      </c>
      <c r="M1471" s="159" t="s">
        <v>280</v>
      </c>
      <c r="N1471" s="159">
        <v>350</v>
      </c>
      <c r="O1471" s="185">
        <f t="shared" si="70"/>
        <v>338.46854999999999</v>
      </c>
      <c r="P1471" s="215">
        <f t="shared" si="71"/>
        <v>83.365481820658871</v>
      </c>
      <c r="Q1471" s="215" cm="1">
        <f t="array" ref="Q1471">IF(P1471="-",0,P1471/(1+'General inputs'!$H$32)^IFERROR(INDEX('MP Calculations'!$C$40:$C$130,MATCH(F1471,'MP Calculations'!$D$40:$D$130,0),0),-1))</f>
        <v>125.79502165065864</v>
      </c>
    </row>
    <row r="1472" spans="3:17">
      <c r="C1472" s="159"/>
      <c r="D1472" s="165" t="s">
        <v>278</v>
      </c>
      <c r="E1472" s="161">
        <v>41261</v>
      </c>
      <c r="F1472" s="172" t="str">
        <f t="shared" si="69"/>
        <v>2012-13</v>
      </c>
      <c r="G1472" s="68"/>
      <c r="H1472" s="167" t="s">
        <v>279</v>
      </c>
      <c r="I1472" s="173">
        <v>150735.53351548137</v>
      </c>
      <c r="J1472" s="168">
        <f>IFERROR(MIN('MP Calculations'!$E$30/I1472,1),"-")</f>
        <v>0.24630200300931615</v>
      </c>
      <c r="K1472" s="12"/>
      <c r="L1472" s="159">
        <v>3.4999449999999999</v>
      </c>
      <c r="M1472" s="159" t="s">
        <v>280</v>
      </c>
      <c r="N1472" s="159">
        <v>350</v>
      </c>
      <c r="O1472" s="185">
        <f t="shared" si="70"/>
        <v>1224.9807499999999</v>
      </c>
      <c r="P1472" s="215">
        <f t="shared" si="71"/>
        <v>301.71521237285435</v>
      </c>
      <c r="Q1472" s="215" cm="1">
        <f t="array" ref="Q1472">IF(P1472="-",0,P1472/(1+'General inputs'!$H$32)^IFERROR(INDEX('MP Calculations'!$C$40:$C$130,MATCH(F1472,'MP Calculations'!$D$40:$D$130,0),0),-1))</f>
        <v>455.27562300216687</v>
      </c>
    </row>
    <row r="1473" spans="3:17">
      <c r="C1473" s="159"/>
      <c r="D1473" s="165" t="s">
        <v>278</v>
      </c>
      <c r="E1473" s="161">
        <v>41261</v>
      </c>
      <c r="F1473" s="172" t="str">
        <f t="shared" si="69"/>
        <v>2012-13</v>
      </c>
      <c r="G1473" s="68"/>
      <c r="H1473" s="167" t="s">
        <v>279</v>
      </c>
      <c r="I1473" s="173">
        <v>150735.53351548137</v>
      </c>
      <c r="J1473" s="168">
        <f>IFERROR(MIN('MP Calculations'!$E$30/I1473,1),"-")</f>
        <v>0.24630200300931615</v>
      </c>
      <c r="K1473" s="12"/>
      <c r="L1473" s="159">
        <v>30.257069999999999</v>
      </c>
      <c r="M1473" s="159" t="s">
        <v>280</v>
      </c>
      <c r="N1473" s="159">
        <v>350</v>
      </c>
      <c r="O1473" s="185">
        <f t="shared" si="70"/>
        <v>10589.9745</v>
      </c>
      <c r="P1473" s="215">
        <f t="shared" si="71"/>
        <v>2608.3319311675814</v>
      </c>
      <c r="Q1473" s="215" cm="1">
        <f t="array" ref="Q1473">IF(P1473="-",0,P1473/(1+'General inputs'!$H$32)^IFERROR(INDEX('MP Calculations'!$C$40:$C$130,MATCH(F1473,'MP Calculations'!$D$40:$D$130,0),0),-1))</f>
        <v>3935.8636762778196</v>
      </c>
    </row>
    <row r="1474" spans="3:17">
      <c r="C1474" s="159"/>
      <c r="D1474" s="165" t="s">
        <v>278</v>
      </c>
      <c r="E1474" s="161">
        <v>41261</v>
      </c>
      <c r="F1474" s="172" t="str">
        <f t="shared" si="69"/>
        <v>2012-13</v>
      </c>
      <c r="G1474" s="68"/>
      <c r="H1474" s="167" t="s">
        <v>279</v>
      </c>
      <c r="I1474" s="173">
        <v>150735.53351548137</v>
      </c>
      <c r="J1474" s="168">
        <f>IFERROR(MIN('MP Calculations'!$E$30/I1474,1),"-")</f>
        <v>0.24630200300931615</v>
      </c>
      <c r="K1474" s="12"/>
      <c r="L1474" s="159">
        <v>5.8131360000000001</v>
      </c>
      <c r="M1474" s="159" t="s">
        <v>280</v>
      </c>
      <c r="N1474" s="159">
        <v>350</v>
      </c>
      <c r="O1474" s="185">
        <f t="shared" si="70"/>
        <v>2034.5976000000001</v>
      </c>
      <c r="P1474" s="215">
        <f t="shared" si="71"/>
        <v>501.12546419794745</v>
      </c>
      <c r="Q1474" s="215" cm="1">
        <f t="array" ref="Q1474">IF(P1474="-",0,P1474/(1+'General inputs'!$H$32)^IFERROR(INDEX('MP Calculations'!$C$40:$C$130,MATCH(F1474,'MP Calculations'!$D$40:$D$130,0),0),-1))</f>
        <v>756.1773439286402</v>
      </c>
    </row>
    <row r="1475" spans="3:17">
      <c r="C1475" s="159"/>
      <c r="D1475" s="165" t="s">
        <v>278</v>
      </c>
      <c r="E1475" s="161">
        <v>41261</v>
      </c>
      <c r="F1475" s="172" t="str">
        <f t="shared" si="69"/>
        <v>2012-13</v>
      </c>
      <c r="G1475" s="68"/>
      <c r="H1475" s="167" t="s">
        <v>279</v>
      </c>
      <c r="I1475" s="173">
        <v>150735.53351548137</v>
      </c>
      <c r="J1475" s="168">
        <f>IFERROR(MIN('MP Calculations'!$E$30/I1475,1),"-")</f>
        <v>0.24630200300931615</v>
      </c>
      <c r="K1475" s="12"/>
      <c r="L1475" s="159">
        <v>25.049327999999999</v>
      </c>
      <c r="M1475" s="159" t="s">
        <v>280</v>
      </c>
      <c r="N1475" s="159">
        <v>350</v>
      </c>
      <c r="O1475" s="185">
        <f t="shared" si="70"/>
        <v>8767.264799999999</v>
      </c>
      <c r="P1475" s="215">
        <f t="shared" si="71"/>
        <v>2159.3948811530713</v>
      </c>
      <c r="Q1475" s="215" cm="1">
        <f t="array" ref="Q1475">IF(P1475="-",0,P1475/(1+'General inputs'!$H$32)^IFERROR(INDEX('MP Calculations'!$C$40:$C$130,MATCH(F1475,'MP Calculations'!$D$40:$D$130,0),0),-1))</f>
        <v>3258.4364642831874</v>
      </c>
    </row>
    <row r="1476" spans="3:17">
      <c r="C1476" s="159"/>
      <c r="D1476" s="165" t="s">
        <v>546</v>
      </c>
      <c r="E1476" s="161">
        <v>41274</v>
      </c>
      <c r="F1476" s="172" t="str">
        <f t="shared" si="69"/>
        <v>2012-13</v>
      </c>
      <c r="G1476" s="68"/>
      <c r="H1476" s="167" t="s">
        <v>279</v>
      </c>
      <c r="I1476" s="173">
        <v>150735.53351548137</v>
      </c>
      <c r="J1476" s="168">
        <f>IFERROR(MIN('MP Calculations'!$E$30/I1476,1),"-")</f>
        <v>0.24630200300931615</v>
      </c>
      <c r="K1476" s="12"/>
      <c r="L1476" s="159">
        <v>1</v>
      </c>
      <c r="M1476" s="159" t="s">
        <v>284</v>
      </c>
      <c r="N1476" s="159">
        <v>653668.76</v>
      </c>
      <c r="O1476" s="185">
        <f t="shared" si="70"/>
        <v>653668.76</v>
      </c>
      <c r="P1476" s="215">
        <f t="shared" si="71"/>
        <v>160999.92489261596</v>
      </c>
      <c r="Q1476" s="215" cm="1">
        <f t="array" ref="Q1476">IF(P1476="-",0,P1476/(1+'General inputs'!$H$32)^IFERROR(INDEX('MP Calculations'!$C$40:$C$130,MATCH(F1476,'MP Calculations'!$D$40:$D$130,0),0),-1))</f>
        <v>242942.14578151854</v>
      </c>
    </row>
    <row r="1477" spans="3:17">
      <c r="C1477" s="159"/>
      <c r="D1477" s="165" t="s">
        <v>547</v>
      </c>
      <c r="E1477" s="161">
        <v>41275</v>
      </c>
      <c r="F1477" s="172" t="str">
        <f t="shared" si="69"/>
        <v>2012-13</v>
      </c>
      <c r="G1477" s="68"/>
      <c r="H1477" s="167" t="s">
        <v>279</v>
      </c>
      <c r="I1477" s="173">
        <v>150735.53351548137</v>
      </c>
      <c r="J1477" s="168">
        <f>IFERROR(MIN('MP Calculations'!$E$30/I1477,1),"-")</f>
        <v>0.24630200300931615</v>
      </c>
      <c r="K1477" s="12"/>
      <c r="L1477" s="159">
        <v>1</v>
      </c>
      <c r="M1477" s="159" t="s">
        <v>284</v>
      </c>
      <c r="N1477" s="159">
        <v>47922.79</v>
      </c>
      <c r="O1477" s="185">
        <f t="shared" si="70"/>
        <v>47922.79</v>
      </c>
      <c r="P1477" s="215">
        <f t="shared" si="71"/>
        <v>11803.479166794827</v>
      </c>
      <c r="Q1477" s="215" cm="1">
        <f t="array" ref="Q1477">IF(P1477="-",0,P1477/(1+'General inputs'!$H$32)^IFERROR(INDEX('MP Calculations'!$C$40:$C$130,MATCH(F1477,'MP Calculations'!$D$40:$D$130,0),0),-1))</f>
        <v>17810.95586461421</v>
      </c>
    </row>
    <row r="1478" spans="3:17">
      <c r="C1478" s="159"/>
      <c r="D1478" s="165" t="s">
        <v>278</v>
      </c>
      <c r="E1478" s="161">
        <v>41369</v>
      </c>
      <c r="F1478" s="172" t="str">
        <f t="shared" si="69"/>
        <v>2012-13</v>
      </c>
      <c r="G1478" s="68"/>
      <c r="H1478" s="167" t="s">
        <v>279</v>
      </c>
      <c r="I1478" s="173">
        <v>150735.53351548137</v>
      </c>
      <c r="J1478" s="168">
        <f>IFERROR(MIN('MP Calculations'!$E$30/I1478,1),"-")</f>
        <v>0.24630200300931615</v>
      </c>
      <c r="K1478" s="12"/>
      <c r="L1478" s="159">
        <v>2.7125379999999999</v>
      </c>
      <c r="M1478" s="159" t="s">
        <v>280</v>
      </c>
      <c r="N1478" s="159">
        <v>350</v>
      </c>
      <c r="O1478" s="185">
        <f t="shared" si="70"/>
        <v>949.38829999999996</v>
      </c>
      <c r="P1478" s="215">
        <f t="shared" si="71"/>
        <v>233.83623992360953</v>
      </c>
      <c r="Q1478" s="215" cm="1">
        <f t="array" ref="Q1478">IF(P1478="-",0,P1478/(1+'General inputs'!$H$32)^IFERROR(INDEX('MP Calculations'!$C$40:$C$130,MATCH(F1478,'MP Calculations'!$D$40:$D$130,0),0),-1))</f>
        <v>352.84909559065972</v>
      </c>
    </row>
    <row r="1479" spans="3:17">
      <c r="C1479" s="159"/>
      <c r="D1479" s="165" t="s">
        <v>278</v>
      </c>
      <c r="E1479" s="161">
        <v>41369</v>
      </c>
      <c r="F1479" s="172" t="str">
        <f t="shared" si="69"/>
        <v>2012-13</v>
      </c>
      <c r="G1479" s="68"/>
      <c r="H1479" s="167" t="s">
        <v>279</v>
      </c>
      <c r="I1479" s="173">
        <v>150735.53351548137</v>
      </c>
      <c r="J1479" s="168">
        <f>IFERROR(MIN('MP Calculations'!$E$30/I1479,1),"-")</f>
        <v>0.24630200300931615</v>
      </c>
      <c r="K1479" s="12"/>
      <c r="L1479" s="159">
        <v>13.885025000000001</v>
      </c>
      <c r="M1479" s="159" t="s">
        <v>280</v>
      </c>
      <c r="N1479" s="159">
        <v>350</v>
      </c>
      <c r="O1479" s="185">
        <f t="shared" si="70"/>
        <v>4859.75875</v>
      </c>
      <c r="P1479" s="215">
        <f t="shared" si="71"/>
        <v>1196.9683142670506</v>
      </c>
      <c r="Q1479" s="215" cm="1">
        <f t="array" ref="Q1479">IF(P1479="-",0,P1479/(1+'General inputs'!$H$32)^IFERROR(INDEX('MP Calculations'!$C$40:$C$130,MATCH(F1479,'MP Calculations'!$D$40:$D$130,0),0),-1))</f>
        <v>1806.175070544155</v>
      </c>
    </row>
    <row r="1480" spans="3:17">
      <c r="C1480" s="159"/>
      <c r="D1480" s="165" t="s">
        <v>278</v>
      </c>
      <c r="E1480" s="161">
        <v>41369</v>
      </c>
      <c r="F1480" s="172" t="str">
        <f t="shared" si="69"/>
        <v>2012-13</v>
      </c>
      <c r="G1480" s="68"/>
      <c r="H1480" s="167" t="s">
        <v>279</v>
      </c>
      <c r="I1480" s="173">
        <v>150735.53351548137</v>
      </c>
      <c r="J1480" s="168">
        <f>IFERROR(MIN('MP Calculations'!$E$30/I1480,1),"-")</f>
        <v>0.24630200300931615</v>
      </c>
      <c r="K1480" s="12"/>
      <c r="L1480" s="159">
        <v>1.688083</v>
      </c>
      <c r="M1480" s="159" t="s">
        <v>280</v>
      </c>
      <c r="N1480" s="159">
        <v>350</v>
      </c>
      <c r="O1480" s="185">
        <f t="shared" si="70"/>
        <v>590.82905000000005</v>
      </c>
      <c r="P1480" s="215">
        <f t="shared" si="71"/>
        <v>145.52237845109141</v>
      </c>
      <c r="Q1480" s="215" cm="1">
        <f t="array" ref="Q1480">IF(P1480="-",0,P1480/(1+'General inputs'!$H$32)^IFERROR(INDEX('MP Calculations'!$C$40:$C$130,MATCH(F1480,'MP Calculations'!$D$40:$D$130,0),0),-1))</f>
        <v>219.5871762283027</v>
      </c>
    </row>
    <row r="1481" spans="3:17">
      <c r="C1481" s="159"/>
      <c r="D1481" s="165" t="s">
        <v>278</v>
      </c>
      <c r="E1481" s="161">
        <v>41369</v>
      </c>
      <c r="F1481" s="172" t="str">
        <f t="shared" si="69"/>
        <v>2012-13</v>
      </c>
      <c r="G1481" s="68"/>
      <c r="H1481" s="167" t="s">
        <v>279</v>
      </c>
      <c r="I1481" s="173">
        <v>150735.53351548137</v>
      </c>
      <c r="J1481" s="168">
        <f>IFERROR(MIN('MP Calculations'!$E$30/I1481,1),"-")</f>
        <v>0.24630200300931615</v>
      </c>
      <c r="K1481" s="12"/>
      <c r="L1481" s="159">
        <v>27.547771999999998</v>
      </c>
      <c r="M1481" s="159" t="s">
        <v>280</v>
      </c>
      <c r="N1481" s="159">
        <v>350</v>
      </c>
      <c r="O1481" s="185">
        <f t="shared" si="70"/>
        <v>9641.7201999999997</v>
      </c>
      <c r="P1481" s="215">
        <f t="shared" si="71"/>
        <v>2374.7749977153844</v>
      </c>
      <c r="Q1481" s="215" cm="1">
        <f t="array" ref="Q1481">IF(P1481="-",0,P1481/(1+'General inputs'!$H$32)^IFERROR(INDEX('MP Calculations'!$C$40:$C$130,MATCH(F1481,'MP Calculations'!$D$40:$D$130,0),0),-1))</f>
        <v>3583.436042458281</v>
      </c>
    </row>
    <row r="1482" spans="3:17">
      <c r="C1482" s="159"/>
      <c r="D1482" s="165" t="s">
        <v>278</v>
      </c>
      <c r="E1482" s="161">
        <v>41369</v>
      </c>
      <c r="F1482" s="172" t="str">
        <f t="shared" si="69"/>
        <v>2012-13</v>
      </c>
      <c r="G1482" s="68"/>
      <c r="H1482" s="167" t="s">
        <v>279</v>
      </c>
      <c r="I1482" s="173">
        <v>150735.53351548137</v>
      </c>
      <c r="J1482" s="168">
        <f>IFERROR(MIN('MP Calculations'!$E$30/I1482,1),"-")</f>
        <v>0.24630200300931615</v>
      </c>
      <c r="K1482" s="12"/>
      <c r="L1482" s="159">
        <v>11.552982999999999</v>
      </c>
      <c r="M1482" s="159" t="s">
        <v>280</v>
      </c>
      <c r="N1482" s="159">
        <v>350</v>
      </c>
      <c r="O1482" s="185">
        <f t="shared" si="70"/>
        <v>4043.54405</v>
      </c>
      <c r="P1482" s="215">
        <f t="shared" si="71"/>
        <v>995.93299877140237</v>
      </c>
      <c r="Q1482" s="215" cm="1">
        <f t="array" ref="Q1482">IF(P1482="-",0,P1482/(1+'General inputs'!$H$32)^IFERROR(INDEX('MP Calculations'!$C$40:$C$130,MATCH(F1482,'MP Calculations'!$D$40:$D$130,0),0),-1))</f>
        <v>1502.8211965783585</v>
      </c>
    </row>
    <row r="1483" spans="3:17">
      <c r="C1483" s="159"/>
      <c r="D1483" s="165" t="s">
        <v>278</v>
      </c>
      <c r="E1483" s="161">
        <v>41369</v>
      </c>
      <c r="F1483" s="172" t="str">
        <f t="shared" si="69"/>
        <v>2012-13</v>
      </c>
      <c r="G1483" s="68"/>
      <c r="H1483" s="167" t="s">
        <v>279</v>
      </c>
      <c r="I1483" s="173">
        <v>150735.53351548137</v>
      </c>
      <c r="J1483" s="168">
        <f>IFERROR(MIN('MP Calculations'!$E$30/I1483,1),"-")</f>
        <v>0.24630200300931615</v>
      </c>
      <c r="K1483" s="12"/>
      <c r="L1483" s="159">
        <v>47.827781000000002</v>
      </c>
      <c r="M1483" s="159" t="s">
        <v>280</v>
      </c>
      <c r="N1483" s="159">
        <v>350</v>
      </c>
      <c r="O1483" s="185">
        <f t="shared" si="70"/>
        <v>16739.72335</v>
      </c>
      <c r="P1483" s="215">
        <f t="shared" si="71"/>
        <v>4123.0273909268199</v>
      </c>
      <c r="Q1483" s="215" cm="1">
        <f t="array" ref="Q1483">IF(P1483="-",0,P1483/(1+'General inputs'!$H$32)^IFERROR(INDEX('MP Calculations'!$C$40:$C$130,MATCH(F1483,'MP Calculations'!$D$40:$D$130,0),0),-1))</f>
        <v>6221.4757065000167</v>
      </c>
    </row>
    <row r="1484" spans="3:17">
      <c r="C1484" s="159"/>
      <c r="D1484" s="165" t="s">
        <v>278</v>
      </c>
      <c r="E1484" s="161">
        <v>41369</v>
      </c>
      <c r="F1484" s="172" t="str">
        <f t="shared" si="69"/>
        <v>2012-13</v>
      </c>
      <c r="G1484" s="68"/>
      <c r="H1484" s="167" t="s">
        <v>279</v>
      </c>
      <c r="I1484" s="173">
        <v>150735.53351548137</v>
      </c>
      <c r="J1484" s="168">
        <f>IFERROR(MIN('MP Calculations'!$E$30/I1484,1),"-")</f>
        <v>0.24630200300931615</v>
      </c>
      <c r="K1484" s="12"/>
      <c r="L1484" s="159">
        <v>20.733571999999999</v>
      </c>
      <c r="M1484" s="159" t="s">
        <v>280</v>
      </c>
      <c r="N1484" s="159">
        <v>350</v>
      </c>
      <c r="O1484" s="185">
        <f t="shared" si="70"/>
        <v>7256.7501999999995</v>
      </c>
      <c r="P1484" s="215">
        <f t="shared" si="71"/>
        <v>1787.3521095982555</v>
      </c>
      <c r="Q1484" s="215" cm="1">
        <f t="array" ref="Q1484">IF(P1484="-",0,P1484/(1+'General inputs'!$H$32)^IFERROR(INDEX('MP Calculations'!$C$40:$C$130,MATCH(F1484,'MP Calculations'!$D$40:$D$130,0),0),-1))</f>
        <v>2697.0394990093509</v>
      </c>
    </row>
    <row r="1485" spans="3:17">
      <c r="C1485" s="159"/>
      <c r="D1485" s="165" t="s">
        <v>278</v>
      </c>
      <c r="E1485" s="161">
        <v>41369</v>
      </c>
      <c r="F1485" s="172" t="str">
        <f t="shared" si="69"/>
        <v>2012-13</v>
      </c>
      <c r="G1485" s="68"/>
      <c r="H1485" s="167" t="s">
        <v>279</v>
      </c>
      <c r="I1485" s="173">
        <v>150735.53351548137</v>
      </c>
      <c r="J1485" s="168">
        <f>IFERROR(MIN('MP Calculations'!$E$30/I1485,1),"-")</f>
        <v>0.24630200300931615</v>
      </c>
      <c r="K1485" s="12"/>
      <c r="L1485" s="159">
        <v>23.528003999999999</v>
      </c>
      <c r="M1485" s="159" t="s">
        <v>280</v>
      </c>
      <c r="N1485" s="159">
        <v>350</v>
      </c>
      <c r="O1485" s="185">
        <f t="shared" si="70"/>
        <v>8234.8014000000003</v>
      </c>
      <c r="P1485" s="215">
        <f t="shared" si="71"/>
        <v>2028.248079203921</v>
      </c>
      <c r="Q1485" s="215" cm="1">
        <f t="array" ref="Q1485">IF(P1485="-",0,P1485/(1+'General inputs'!$H$32)^IFERROR(INDEX('MP Calculations'!$C$40:$C$130,MATCH(F1485,'MP Calculations'!$D$40:$D$130,0),0),-1))</f>
        <v>3060.5414311074815</v>
      </c>
    </row>
    <row r="1486" spans="3:17">
      <c r="C1486" s="159"/>
      <c r="D1486" s="165" t="s">
        <v>278</v>
      </c>
      <c r="E1486" s="161">
        <v>41369</v>
      </c>
      <c r="F1486" s="172" t="str">
        <f t="shared" si="69"/>
        <v>2012-13</v>
      </c>
      <c r="G1486" s="68"/>
      <c r="H1486" s="167" t="s">
        <v>279</v>
      </c>
      <c r="I1486" s="173">
        <v>150735.53351548137</v>
      </c>
      <c r="J1486" s="168">
        <f>IFERROR(MIN('MP Calculations'!$E$30/I1486,1),"-")</f>
        <v>0.24630200300931615</v>
      </c>
      <c r="K1486" s="12"/>
      <c r="L1486" s="159">
        <v>33.561186999999997</v>
      </c>
      <c r="M1486" s="159" t="s">
        <v>280</v>
      </c>
      <c r="N1486" s="159">
        <v>350</v>
      </c>
      <c r="O1486" s="185">
        <f t="shared" si="70"/>
        <v>11746.415449999999</v>
      </c>
      <c r="P1486" s="215">
        <f t="shared" si="71"/>
        <v>2893.1656535145776</v>
      </c>
      <c r="Q1486" s="215" cm="1">
        <f t="array" ref="Q1486">IF(P1486="-",0,P1486/(1+'General inputs'!$H$32)^IFERROR(INDEX('MP Calculations'!$C$40:$C$130,MATCH(F1486,'MP Calculations'!$D$40:$D$130,0),0),-1))</f>
        <v>4365.6658376395126</v>
      </c>
    </row>
    <row r="1487" spans="3:17">
      <c r="C1487" s="159"/>
      <c r="D1487" s="165" t="s">
        <v>278</v>
      </c>
      <c r="E1487" s="161">
        <v>41369</v>
      </c>
      <c r="F1487" s="172" t="str">
        <f t="shared" si="69"/>
        <v>2012-13</v>
      </c>
      <c r="G1487" s="68"/>
      <c r="H1487" s="167" t="s">
        <v>279</v>
      </c>
      <c r="I1487" s="173">
        <v>150735.53351548137</v>
      </c>
      <c r="J1487" s="168">
        <f>IFERROR(MIN('MP Calculations'!$E$30/I1487,1),"-")</f>
        <v>0.24630200300931615</v>
      </c>
      <c r="K1487" s="12"/>
      <c r="L1487" s="159">
        <v>0.99992700000000001</v>
      </c>
      <c r="M1487" s="159" t="s">
        <v>280</v>
      </c>
      <c r="N1487" s="159">
        <v>350</v>
      </c>
      <c r="O1487" s="185">
        <f t="shared" si="70"/>
        <v>349.97444999999999</v>
      </c>
      <c r="P1487" s="215">
        <f t="shared" si="71"/>
        <v>86.199408037083757</v>
      </c>
      <c r="Q1487" s="215" cm="1">
        <f t="array" ref="Q1487">IF(P1487="-",0,P1487/(1+'General inputs'!$H$32)^IFERROR(INDEX('MP Calculations'!$C$40:$C$130,MATCH(F1487,'MP Calculations'!$D$40:$D$130,0),0),-1))</f>
        <v>130.07129765801682</v>
      </c>
    </row>
    <row r="1488" spans="3:17">
      <c r="C1488" s="159"/>
      <c r="D1488" s="165" t="s">
        <v>278</v>
      </c>
      <c r="E1488" s="161">
        <v>41369</v>
      </c>
      <c r="F1488" s="172" t="str">
        <f t="shared" si="69"/>
        <v>2012-13</v>
      </c>
      <c r="G1488" s="68"/>
      <c r="H1488" s="167" t="s">
        <v>279</v>
      </c>
      <c r="I1488" s="173">
        <v>150735.53351548137</v>
      </c>
      <c r="J1488" s="168">
        <f>IFERROR(MIN('MP Calculations'!$E$30/I1488,1),"-")</f>
        <v>0.24630200300931615</v>
      </c>
      <c r="K1488" s="12"/>
      <c r="L1488" s="159">
        <v>0.50002899999999995</v>
      </c>
      <c r="M1488" s="159" t="s">
        <v>280</v>
      </c>
      <c r="N1488" s="159">
        <v>350</v>
      </c>
      <c r="O1488" s="185">
        <f t="shared" si="70"/>
        <v>175.01014999999998</v>
      </c>
      <c r="P1488" s="215">
        <f t="shared" si="71"/>
        <v>43.10535049196087</v>
      </c>
      <c r="Q1488" s="215" cm="1">
        <f t="array" ref="Q1488">IF(P1488="-",0,P1488/(1+'General inputs'!$H$32)^IFERROR(INDEX('MP Calculations'!$C$40:$C$130,MATCH(F1488,'MP Calculations'!$D$40:$D$130,0),0),-1))</f>
        <v>65.044169120986325</v>
      </c>
    </row>
    <row r="1489" spans="3:17">
      <c r="C1489" s="159"/>
      <c r="D1489" s="165" t="s">
        <v>278</v>
      </c>
      <c r="E1489" s="161">
        <v>41369</v>
      </c>
      <c r="F1489" s="172" t="str">
        <f t="shared" si="69"/>
        <v>2012-13</v>
      </c>
      <c r="G1489" s="68"/>
      <c r="H1489" s="167" t="s">
        <v>279</v>
      </c>
      <c r="I1489" s="173">
        <v>150735.53351548137</v>
      </c>
      <c r="J1489" s="168">
        <f>IFERROR(MIN('MP Calculations'!$E$30/I1489,1),"-")</f>
        <v>0.24630200300931615</v>
      </c>
      <c r="K1489" s="12"/>
      <c r="L1489" s="159">
        <v>1.699994</v>
      </c>
      <c r="M1489" s="159" t="s">
        <v>280</v>
      </c>
      <c r="N1489" s="159">
        <v>350</v>
      </c>
      <c r="O1489" s="185">
        <f t="shared" si="70"/>
        <v>594.99789999999996</v>
      </c>
      <c r="P1489" s="215">
        <f t="shared" si="71"/>
        <v>146.54917455633677</v>
      </c>
      <c r="Q1489" s="215" cm="1">
        <f t="array" ref="Q1489">IF(P1489="-",0,P1489/(1+'General inputs'!$H$32)^IFERROR(INDEX('MP Calculations'!$C$40:$C$130,MATCH(F1489,'MP Calculations'!$D$40:$D$130,0),0),-1))</f>
        <v>221.13656856034754</v>
      </c>
    </row>
    <row r="1490" spans="3:17">
      <c r="C1490" s="159"/>
      <c r="D1490" s="165" t="s">
        <v>278</v>
      </c>
      <c r="E1490" s="161">
        <v>41369</v>
      </c>
      <c r="F1490" s="172" t="str">
        <f t="shared" si="69"/>
        <v>2012-13</v>
      </c>
      <c r="G1490" s="68"/>
      <c r="H1490" s="167" t="s">
        <v>279</v>
      </c>
      <c r="I1490" s="173">
        <v>150735.53351548137</v>
      </c>
      <c r="J1490" s="168">
        <f>IFERROR(MIN('MP Calculations'!$E$30/I1490,1),"-")</f>
        <v>0.24630200300931615</v>
      </c>
      <c r="K1490" s="12"/>
      <c r="L1490" s="159">
        <v>7.3862269999999999</v>
      </c>
      <c r="M1490" s="159" t="s">
        <v>280</v>
      </c>
      <c r="N1490" s="159">
        <v>350</v>
      </c>
      <c r="O1490" s="185">
        <f t="shared" si="70"/>
        <v>2585.1794500000001</v>
      </c>
      <c r="P1490" s="215">
        <f t="shared" si="71"/>
        <v>636.73487667352231</v>
      </c>
      <c r="Q1490" s="215" cm="1">
        <f t="array" ref="Q1490">IF(P1490="-",0,P1490/(1+'General inputs'!$H$32)^IFERROR(INDEX('MP Calculations'!$C$40:$C$130,MATCH(F1490,'MP Calculations'!$D$40:$D$130,0),0),-1))</f>
        <v>960.80626954435741</v>
      </c>
    </row>
    <row r="1491" spans="3:17">
      <c r="C1491" s="159"/>
      <c r="D1491" s="165" t="s">
        <v>278</v>
      </c>
      <c r="E1491" s="161">
        <v>41443</v>
      </c>
      <c r="F1491" s="172" t="str">
        <f t="shared" si="69"/>
        <v>2012-13</v>
      </c>
      <c r="G1491" s="68"/>
      <c r="H1491" s="167" t="s">
        <v>279</v>
      </c>
      <c r="I1491" s="173">
        <v>150735.53351548137</v>
      </c>
      <c r="J1491" s="168">
        <f>IFERROR(MIN('MP Calculations'!$E$30/I1491,1),"-")</f>
        <v>0.24630200300931615</v>
      </c>
      <c r="K1491" s="12"/>
      <c r="L1491" s="159">
        <v>5.2000260000000003</v>
      </c>
      <c r="M1491" s="159" t="s">
        <v>280</v>
      </c>
      <c r="N1491" s="159">
        <v>350</v>
      </c>
      <c r="O1491" s="185">
        <f t="shared" si="70"/>
        <v>1820.0091</v>
      </c>
      <c r="P1491" s="215">
        <f t="shared" si="71"/>
        <v>448.27188682518278</v>
      </c>
      <c r="Q1491" s="215" cm="1">
        <f t="array" ref="Q1491">IF(P1491="-",0,P1491/(1+'General inputs'!$H$32)^IFERROR(INDEX('MP Calculations'!$C$40:$C$130,MATCH(F1491,'MP Calculations'!$D$40:$D$130,0),0),-1))</f>
        <v>676.42350859155374</v>
      </c>
    </row>
    <row r="1492" spans="3:17">
      <c r="C1492" s="159"/>
      <c r="D1492" s="165" t="s">
        <v>548</v>
      </c>
      <c r="E1492" s="161">
        <v>41455</v>
      </c>
      <c r="F1492" s="172" t="str">
        <f t="shared" si="69"/>
        <v>2012-13</v>
      </c>
      <c r="G1492" s="68"/>
      <c r="H1492" s="167" t="s">
        <v>279</v>
      </c>
      <c r="I1492" s="173">
        <v>150735.53351548137</v>
      </c>
      <c r="J1492" s="168">
        <f>IFERROR(MIN('MP Calculations'!$E$30/I1492,1),"-")</f>
        <v>0.24630200300931615</v>
      </c>
      <c r="K1492" s="12"/>
      <c r="L1492" s="159">
        <v>1</v>
      </c>
      <c r="M1492" s="159" t="s">
        <v>284</v>
      </c>
      <c r="N1492" s="159">
        <v>8393.4500000000007</v>
      </c>
      <c r="O1492" s="185">
        <f t="shared" si="70"/>
        <v>8393.4500000000007</v>
      </c>
      <c r="P1492" s="215">
        <f t="shared" si="71"/>
        <v>2067.3235471585449</v>
      </c>
      <c r="Q1492" s="215" cm="1">
        <f t="array" ref="Q1492">IF(P1492="-",0,P1492/(1+'General inputs'!$H$32)^IFERROR(INDEX('MP Calculations'!$C$40:$C$130,MATCH(F1492,'MP Calculations'!$D$40:$D$130,0),0),-1))</f>
        <v>3119.5046762061675</v>
      </c>
    </row>
    <row r="1493" spans="3:17">
      <c r="C1493" s="159"/>
      <c r="D1493" s="165" t="s">
        <v>549</v>
      </c>
      <c r="E1493" s="161">
        <v>41455</v>
      </c>
      <c r="F1493" s="172" t="str">
        <f t="shared" si="69"/>
        <v>2012-13</v>
      </c>
      <c r="G1493" s="68"/>
      <c r="H1493" s="167" t="s">
        <v>279</v>
      </c>
      <c r="I1493" s="173">
        <v>150735.53351548137</v>
      </c>
      <c r="J1493" s="168">
        <f>IFERROR(MIN('MP Calculations'!$E$30/I1493,1),"-")</f>
        <v>0.24630200300931615</v>
      </c>
      <c r="K1493" s="12"/>
      <c r="L1493" s="159">
        <v>1</v>
      </c>
      <c r="M1493" s="159" t="s">
        <v>284</v>
      </c>
      <c r="N1493" s="159">
        <v>3923.99</v>
      </c>
      <c r="O1493" s="185">
        <f t="shared" si="70"/>
        <v>3923.99</v>
      </c>
      <c r="P1493" s="215">
        <f t="shared" si="71"/>
        <v>966.48659678852641</v>
      </c>
      <c r="Q1493" s="215" cm="1">
        <f t="array" ref="Q1493">IF(P1493="-",0,P1493/(1+'General inputs'!$H$32)^IFERROR(INDEX('MP Calculations'!$C$40:$C$130,MATCH(F1493,'MP Calculations'!$D$40:$D$130,0),0),-1))</f>
        <v>1458.3878088731376</v>
      </c>
    </row>
    <row r="1494" spans="3:17">
      <c r="C1494" s="159"/>
      <c r="D1494" s="165" t="s">
        <v>550</v>
      </c>
      <c r="E1494" s="161">
        <v>41456</v>
      </c>
      <c r="F1494" s="172" t="str">
        <f t="shared" ref="F1494:F1557" si="72">IF(E1494="","-",IF(OR(E1494&lt;$E$15,E1494&gt;$E$16),"ERROR - date outside of range",IF(MONTH(E1494)&gt;=7,YEAR(E1494)&amp;"-"&amp;IF(YEAR(E1494)=1999,"00",IF(AND(YEAR(E1494)&gt;=2000,YEAR(E1494)&lt;2009),"0","")&amp;RIGHT(YEAR(E1494),2)+1),RIGHT(YEAR(E1494),4)-1&amp;"-"&amp;RIGHT(YEAR(E1494),2))))</f>
        <v>2013-14</v>
      </c>
      <c r="G1494" s="68"/>
      <c r="H1494" s="167" t="s">
        <v>279</v>
      </c>
      <c r="I1494" s="173">
        <v>150735.53351548137</v>
      </c>
      <c r="J1494" s="168">
        <f>IFERROR(MIN('MP Calculations'!$E$30/I1494,1),"-")</f>
        <v>0.24630200300931615</v>
      </c>
      <c r="K1494" s="12"/>
      <c r="L1494" s="159">
        <v>1</v>
      </c>
      <c r="M1494" s="159" t="s">
        <v>284</v>
      </c>
      <c r="N1494" s="159">
        <v>3236.65</v>
      </c>
      <c r="O1494" s="185">
        <f t="shared" ref="O1494:O1557" si="73">IF(N1494="","-",L1494*N1494)</f>
        <v>3236.65</v>
      </c>
      <c r="P1494" s="215">
        <f t="shared" ref="P1494:P1557" si="74">IF(O1494="-","-",IF(OR(E1494&lt;$E$15,E1494&gt;$E$16),0,O1494*J1494))</f>
        <v>797.19337804010308</v>
      </c>
      <c r="Q1494" s="215" cm="1">
        <f t="array" ref="Q1494">IF(P1494="-",0,P1494/(1+'General inputs'!$H$32)^IFERROR(INDEX('MP Calculations'!$C$40:$C$130,MATCH(F1494,'MP Calculations'!$D$40:$D$130,0),0),-1))</f>
        <v>1154.4447503779925</v>
      </c>
    </row>
    <row r="1495" spans="3:17">
      <c r="C1495" s="159"/>
      <c r="D1495" s="165" t="s">
        <v>551</v>
      </c>
      <c r="E1495" s="161">
        <v>41518</v>
      </c>
      <c r="F1495" s="172" t="str">
        <f t="shared" si="72"/>
        <v>2013-14</v>
      </c>
      <c r="G1495" s="68"/>
      <c r="H1495" s="167" t="s">
        <v>279</v>
      </c>
      <c r="I1495" s="173">
        <v>150735.53351548137</v>
      </c>
      <c r="J1495" s="168">
        <f>IFERROR(MIN('MP Calculations'!$E$30/I1495,1),"-")</f>
        <v>0.24630200300931615</v>
      </c>
      <c r="K1495" s="12"/>
      <c r="L1495" s="159">
        <v>1</v>
      </c>
      <c r="M1495" s="159" t="s">
        <v>284</v>
      </c>
      <c r="N1495" s="159">
        <v>12855.41</v>
      </c>
      <c r="O1495" s="185">
        <f t="shared" si="73"/>
        <v>12855.41</v>
      </c>
      <c r="P1495" s="215">
        <f t="shared" si="74"/>
        <v>3166.3132325059928</v>
      </c>
      <c r="Q1495" s="215" cm="1">
        <f t="array" ref="Q1495">IF(P1495="-",0,P1495/(1+'General inputs'!$H$32)^IFERROR(INDEX('MP Calculations'!$C$40:$C$130,MATCH(F1495,'MP Calculations'!$D$40:$D$130,0),0),-1))</f>
        <v>4585.2534529395361</v>
      </c>
    </row>
    <row r="1496" spans="3:17">
      <c r="C1496" s="159"/>
      <c r="D1496" s="165" t="s">
        <v>278</v>
      </c>
      <c r="E1496" s="161">
        <v>41527</v>
      </c>
      <c r="F1496" s="172" t="str">
        <f t="shared" si="72"/>
        <v>2013-14</v>
      </c>
      <c r="G1496" s="68"/>
      <c r="H1496" s="167" t="s">
        <v>279</v>
      </c>
      <c r="I1496" s="173">
        <v>150735.53351548137</v>
      </c>
      <c r="J1496" s="168">
        <f>IFERROR(MIN('MP Calculations'!$E$30/I1496,1),"-")</f>
        <v>0.24630200300931615</v>
      </c>
      <c r="K1496" s="12"/>
      <c r="L1496" s="159">
        <v>23.07395</v>
      </c>
      <c r="M1496" s="159" t="s">
        <v>280</v>
      </c>
      <c r="N1496" s="159">
        <v>350</v>
      </c>
      <c r="O1496" s="185">
        <f t="shared" si="73"/>
        <v>8075.8824999999997</v>
      </c>
      <c r="P1496" s="215">
        <f t="shared" si="74"/>
        <v>1989.1060358178836</v>
      </c>
      <c r="Q1496" s="215" cm="1">
        <f t="array" ref="Q1496">IF(P1496="-",0,P1496/(1+'General inputs'!$H$32)^IFERROR(INDEX('MP Calculations'!$C$40:$C$130,MATCH(F1496,'MP Calculations'!$D$40:$D$130,0),0),-1))</f>
        <v>2880.4968584167268</v>
      </c>
    </row>
    <row r="1497" spans="3:17">
      <c r="C1497" s="159"/>
      <c r="D1497" s="165" t="s">
        <v>278</v>
      </c>
      <c r="E1497" s="161">
        <v>41527</v>
      </c>
      <c r="F1497" s="172" t="str">
        <f t="shared" si="72"/>
        <v>2013-14</v>
      </c>
      <c r="G1497" s="68"/>
      <c r="H1497" s="167" t="s">
        <v>279</v>
      </c>
      <c r="I1497" s="173">
        <v>150735.53351548137</v>
      </c>
      <c r="J1497" s="168">
        <f>IFERROR(MIN('MP Calculations'!$E$30/I1497,1),"-")</f>
        <v>0.24630200300931615</v>
      </c>
      <c r="K1497" s="12"/>
      <c r="L1497" s="159">
        <v>88.002022999999994</v>
      </c>
      <c r="M1497" s="159" t="s">
        <v>280</v>
      </c>
      <c r="N1497" s="159">
        <v>350</v>
      </c>
      <c r="O1497" s="185">
        <f t="shared" si="73"/>
        <v>30800.708049999997</v>
      </c>
      <c r="P1497" s="215">
        <f t="shared" si="74"/>
        <v>7586.2760868201676</v>
      </c>
      <c r="Q1497" s="215" cm="1">
        <f t="array" ref="Q1497">IF(P1497="-",0,P1497/(1+'General inputs'!$H$32)^IFERROR(INDEX('MP Calculations'!$C$40:$C$130,MATCH(F1497,'MP Calculations'!$D$40:$D$130,0),0),-1))</f>
        <v>10985.962558895053</v>
      </c>
    </row>
    <row r="1498" spans="3:17">
      <c r="C1498" s="159"/>
      <c r="D1498" s="165" t="s">
        <v>282</v>
      </c>
      <c r="E1498" s="161">
        <v>41527</v>
      </c>
      <c r="F1498" s="172" t="str">
        <f t="shared" si="72"/>
        <v>2013-14</v>
      </c>
      <c r="G1498" s="68"/>
      <c r="H1498" s="167" t="s">
        <v>279</v>
      </c>
      <c r="I1498" s="173">
        <v>150735.53351548137</v>
      </c>
      <c r="J1498" s="168">
        <f>IFERROR(MIN('MP Calculations'!$E$30/I1498,1),"-")</f>
        <v>0.24630200300931615</v>
      </c>
      <c r="K1498" s="12"/>
      <c r="L1498" s="159">
        <v>36.055050999999999</v>
      </c>
      <c r="M1498" s="159" t="s">
        <v>280</v>
      </c>
      <c r="N1498" s="159">
        <v>511</v>
      </c>
      <c r="O1498" s="185">
        <f t="shared" si="73"/>
        <v>18424.131061</v>
      </c>
      <c r="P1498" s="215">
        <f t="shared" si="74"/>
        <v>4537.9003840304567</v>
      </c>
      <c r="Q1498" s="215" cm="1">
        <f t="array" ref="Q1498">IF(P1498="-",0,P1498/(1+'General inputs'!$H$32)^IFERROR(INDEX('MP Calculations'!$C$40:$C$130,MATCH(F1498,'MP Calculations'!$D$40:$D$130,0),0),-1))</f>
        <v>6571.4987359299157</v>
      </c>
    </row>
    <row r="1499" spans="3:17">
      <c r="C1499" s="159"/>
      <c r="D1499" s="165" t="s">
        <v>282</v>
      </c>
      <c r="E1499" s="161">
        <v>41527</v>
      </c>
      <c r="F1499" s="172" t="str">
        <f t="shared" si="72"/>
        <v>2013-14</v>
      </c>
      <c r="G1499" s="68"/>
      <c r="H1499" s="167" t="s">
        <v>279</v>
      </c>
      <c r="I1499" s="173">
        <v>150735.53351548137</v>
      </c>
      <c r="J1499" s="168">
        <f>IFERROR(MIN('MP Calculations'!$E$30/I1499,1),"-")</f>
        <v>0.24630200300931615</v>
      </c>
      <c r="K1499" s="12"/>
      <c r="L1499" s="159">
        <v>53.700017000000003</v>
      </c>
      <c r="M1499" s="159" t="s">
        <v>280</v>
      </c>
      <c r="N1499" s="159">
        <v>511</v>
      </c>
      <c r="O1499" s="185">
        <f t="shared" si="73"/>
        <v>27440.708687000002</v>
      </c>
      <c r="P1499" s="215">
        <f t="shared" si="74"/>
        <v>6758.7015136032423</v>
      </c>
      <c r="Q1499" s="215" cm="1">
        <f t="array" ref="Q1499">IF(P1499="-",0,P1499/(1+'General inputs'!$H$32)^IFERROR(INDEX('MP Calculations'!$C$40:$C$130,MATCH(F1499,'MP Calculations'!$D$40:$D$130,0),0),-1))</f>
        <v>9787.5216938374342</v>
      </c>
    </row>
    <row r="1500" spans="3:17">
      <c r="C1500" s="159"/>
      <c r="D1500" s="165" t="s">
        <v>282</v>
      </c>
      <c r="E1500" s="161">
        <v>41527</v>
      </c>
      <c r="F1500" s="172" t="str">
        <f t="shared" si="72"/>
        <v>2013-14</v>
      </c>
      <c r="G1500" s="68"/>
      <c r="H1500" s="167" t="s">
        <v>279</v>
      </c>
      <c r="I1500" s="173">
        <v>150735.53351548137</v>
      </c>
      <c r="J1500" s="168">
        <f>IFERROR(MIN('MP Calculations'!$E$30/I1500,1),"-")</f>
        <v>0.24630200300931615</v>
      </c>
      <c r="K1500" s="12"/>
      <c r="L1500" s="159">
        <v>7.8000040000000004</v>
      </c>
      <c r="M1500" s="159" t="s">
        <v>280</v>
      </c>
      <c r="N1500" s="159">
        <v>511</v>
      </c>
      <c r="O1500" s="185">
        <f t="shared" si="73"/>
        <v>3985.802044</v>
      </c>
      <c r="P1500" s="215">
        <f t="shared" si="74"/>
        <v>981.71102703582642</v>
      </c>
      <c r="Q1500" s="215" cm="1">
        <f t="array" ref="Q1500">IF(P1500="-",0,P1500/(1+'General inputs'!$H$32)^IFERROR(INDEX('MP Calculations'!$C$40:$C$130,MATCH(F1500,'MP Calculations'!$D$40:$D$130,0),0),-1))</f>
        <v>1421.6514747475544</v>
      </c>
    </row>
    <row r="1501" spans="3:17">
      <c r="C1501" s="159"/>
      <c r="D1501" s="165" t="s">
        <v>278</v>
      </c>
      <c r="E1501" s="161">
        <v>41527</v>
      </c>
      <c r="F1501" s="172" t="str">
        <f t="shared" si="72"/>
        <v>2013-14</v>
      </c>
      <c r="G1501" s="68"/>
      <c r="H1501" s="167" t="s">
        <v>279</v>
      </c>
      <c r="I1501" s="173">
        <v>150735.53351548137</v>
      </c>
      <c r="J1501" s="168">
        <f>IFERROR(MIN('MP Calculations'!$E$30/I1501,1),"-")</f>
        <v>0.24630200300931615</v>
      </c>
      <c r="K1501" s="12"/>
      <c r="L1501" s="159">
        <v>1.6594690000000001</v>
      </c>
      <c r="M1501" s="159" t="s">
        <v>280</v>
      </c>
      <c r="N1501" s="159">
        <v>350</v>
      </c>
      <c r="O1501" s="185">
        <f t="shared" si="73"/>
        <v>580.81415000000004</v>
      </c>
      <c r="P1501" s="215">
        <f t="shared" si="74"/>
        <v>143.0556885211534</v>
      </c>
      <c r="Q1501" s="215" cm="1">
        <f t="array" ref="Q1501">IF(P1501="-",0,P1501/(1+'General inputs'!$H$32)^IFERROR(INDEX('MP Calculations'!$C$40:$C$130,MATCH(F1501,'MP Calculations'!$D$40:$D$130,0),0),-1))</f>
        <v>207.16415009740192</v>
      </c>
    </row>
    <row r="1502" spans="3:17">
      <c r="C1502" s="159"/>
      <c r="D1502" s="165" t="s">
        <v>278</v>
      </c>
      <c r="E1502" s="161">
        <v>41527</v>
      </c>
      <c r="F1502" s="172" t="str">
        <f t="shared" si="72"/>
        <v>2013-14</v>
      </c>
      <c r="G1502" s="68"/>
      <c r="H1502" s="167" t="s">
        <v>279</v>
      </c>
      <c r="I1502" s="173">
        <v>150735.53351548137</v>
      </c>
      <c r="J1502" s="168">
        <f>IFERROR(MIN('MP Calculations'!$E$30/I1502,1),"-")</f>
        <v>0.24630200300931615</v>
      </c>
      <c r="K1502" s="12"/>
      <c r="L1502" s="159">
        <v>0.95128999999999997</v>
      </c>
      <c r="M1502" s="159" t="s">
        <v>280</v>
      </c>
      <c r="N1502" s="159">
        <v>350</v>
      </c>
      <c r="O1502" s="185">
        <f t="shared" si="73"/>
        <v>332.95150000000001</v>
      </c>
      <c r="P1502" s="215">
        <f t="shared" si="74"/>
        <v>82.006621354956323</v>
      </c>
      <c r="Q1502" s="215" cm="1">
        <f t="array" ref="Q1502">IF(P1502="-",0,P1502/(1+'General inputs'!$H$32)^IFERROR(INDEX('MP Calculations'!$C$40:$C$130,MATCH(F1502,'MP Calculations'!$D$40:$D$130,0),0),-1))</f>
        <v>118.75677361020752</v>
      </c>
    </row>
    <row r="1503" spans="3:17">
      <c r="C1503" s="159"/>
      <c r="D1503" s="165" t="s">
        <v>278</v>
      </c>
      <c r="E1503" s="161">
        <v>41527</v>
      </c>
      <c r="F1503" s="172" t="str">
        <f t="shared" si="72"/>
        <v>2013-14</v>
      </c>
      <c r="G1503" s="68"/>
      <c r="H1503" s="167" t="s">
        <v>279</v>
      </c>
      <c r="I1503" s="173">
        <v>150735.53351548137</v>
      </c>
      <c r="J1503" s="168">
        <f>IFERROR(MIN('MP Calculations'!$E$30/I1503,1),"-")</f>
        <v>0.24630200300931615</v>
      </c>
      <c r="K1503" s="12"/>
      <c r="L1503" s="159">
        <v>1.230577</v>
      </c>
      <c r="M1503" s="159" t="s">
        <v>280</v>
      </c>
      <c r="N1503" s="159">
        <v>350</v>
      </c>
      <c r="O1503" s="185">
        <f t="shared" si="73"/>
        <v>430.70195000000001</v>
      </c>
      <c r="P1503" s="215">
        <f t="shared" si="74"/>
        <v>106.08275298501833</v>
      </c>
      <c r="Q1503" s="215" cm="1">
        <f t="array" ref="Q1503">IF(P1503="-",0,P1503/(1+'General inputs'!$H$32)^IFERROR(INDEX('MP Calculations'!$C$40:$C$130,MATCH(F1503,'MP Calculations'!$D$40:$D$130,0),0),-1))</f>
        <v>153.62229624922824</v>
      </c>
    </row>
    <row r="1504" spans="3:17">
      <c r="C1504" s="159"/>
      <c r="D1504" s="165" t="s">
        <v>278</v>
      </c>
      <c r="E1504" s="161">
        <v>41527</v>
      </c>
      <c r="F1504" s="172" t="str">
        <f t="shared" si="72"/>
        <v>2013-14</v>
      </c>
      <c r="G1504" s="68"/>
      <c r="H1504" s="167" t="s">
        <v>279</v>
      </c>
      <c r="I1504" s="173">
        <v>150735.53351548137</v>
      </c>
      <c r="J1504" s="168">
        <f>IFERROR(MIN('MP Calculations'!$E$30/I1504,1),"-")</f>
        <v>0.24630200300931615</v>
      </c>
      <c r="K1504" s="12"/>
      <c r="L1504" s="159">
        <v>0.68301100000000003</v>
      </c>
      <c r="M1504" s="159" t="s">
        <v>280</v>
      </c>
      <c r="N1504" s="159">
        <v>350</v>
      </c>
      <c r="O1504" s="185">
        <f t="shared" si="73"/>
        <v>239.05385000000001</v>
      </c>
      <c r="P1504" s="215">
        <f t="shared" si="74"/>
        <v>58.879442082088616</v>
      </c>
      <c r="Q1504" s="215" cm="1">
        <f t="array" ref="Q1504">IF(P1504="-",0,P1504/(1+'General inputs'!$H$32)^IFERROR(INDEX('MP Calculations'!$C$40:$C$130,MATCH(F1504,'MP Calculations'!$D$40:$D$130,0),0),-1))</f>
        <v>85.265463423647319</v>
      </c>
    </row>
    <row r="1505" spans="3:17">
      <c r="C1505" s="159"/>
      <c r="D1505" s="165" t="s">
        <v>278</v>
      </c>
      <c r="E1505" s="161">
        <v>41527</v>
      </c>
      <c r="F1505" s="172" t="str">
        <f t="shared" si="72"/>
        <v>2013-14</v>
      </c>
      <c r="G1505" s="68"/>
      <c r="H1505" s="167" t="s">
        <v>279</v>
      </c>
      <c r="I1505" s="173">
        <v>150735.53351548137</v>
      </c>
      <c r="J1505" s="168">
        <f>IFERROR(MIN('MP Calculations'!$E$30/I1505,1),"-")</f>
        <v>0.24630200300931615</v>
      </c>
      <c r="K1505" s="12"/>
      <c r="L1505" s="159">
        <v>1.072738</v>
      </c>
      <c r="M1505" s="159" t="s">
        <v>280</v>
      </c>
      <c r="N1505" s="159">
        <v>350</v>
      </c>
      <c r="O1505" s="185">
        <f t="shared" si="73"/>
        <v>375.45830000000001</v>
      </c>
      <c r="P1505" s="215">
        <f t="shared" si="74"/>
        <v>92.476131336472733</v>
      </c>
      <c r="Q1505" s="215" cm="1">
        <f t="array" ref="Q1505">IF(P1505="-",0,P1505/(1+'General inputs'!$H$32)^IFERROR(INDEX('MP Calculations'!$C$40:$C$130,MATCH(F1505,'MP Calculations'!$D$40:$D$130,0),0),-1))</f>
        <v>133.91805212823303</v>
      </c>
    </row>
    <row r="1506" spans="3:17">
      <c r="C1506" s="159"/>
      <c r="D1506" s="165" t="s">
        <v>278</v>
      </c>
      <c r="E1506" s="161">
        <v>41527</v>
      </c>
      <c r="F1506" s="172" t="str">
        <f t="shared" si="72"/>
        <v>2013-14</v>
      </c>
      <c r="G1506" s="68"/>
      <c r="H1506" s="167" t="s">
        <v>279</v>
      </c>
      <c r="I1506" s="173">
        <v>150735.53351548137</v>
      </c>
      <c r="J1506" s="168">
        <f>IFERROR(MIN('MP Calculations'!$E$30/I1506,1),"-")</f>
        <v>0.24630200300931615</v>
      </c>
      <c r="K1506" s="12"/>
      <c r="L1506" s="159">
        <v>0.97093399999999996</v>
      </c>
      <c r="M1506" s="159" t="s">
        <v>280</v>
      </c>
      <c r="N1506" s="159">
        <v>350</v>
      </c>
      <c r="O1506" s="185">
        <f t="shared" si="73"/>
        <v>339.82689999999997</v>
      </c>
      <c r="P1506" s="215">
        <f t="shared" si="74"/>
        <v>83.700046146446567</v>
      </c>
      <c r="Q1506" s="215" cm="1">
        <f t="array" ref="Q1506">IF(P1506="-",0,P1506/(1+'General inputs'!$H$32)^IFERROR(INDEX('MP Calculations'!$C$40:$C$130,MATCH(F1506,'MP Calculations'!$D$40:$D$130,0),0),-1))</f>
        <v>121.20908369524879</v>
      </c>
    </row>
    <row r="1507" spans="3:17">
      <c r="C1507" s="159"/>
      <c r="D1507" s="165" t="s">
        <v>278</v>
      </c>
      <c r="E1507" s="161">
        <v>41527</v>
      </c>
      <c r="F1507" s="172" t="str">
        <f t="shared" si="72"/>
        <v>2013-14</v>
      </c>
      <c r="G1507" s="68"/>
      <c r="H1507" s="167" t="s">
        <v>279</v>
      </c>
      <c r="I1507" s="173">
        <v>150735.53351548137</v>
      </c>
      <c r="J1507" s="168">
        <f>IFERROR(MIN('MP Calculations'!$E$30/I1507,1),"-")</f>
        <v>0.24630200300931615</v>
      </c>
      <c r="K1507" s="12"/>
      <c r="L1507" s="159">
        <v>1.1239490000000001</v>
      </c>
      <c r="M1507" s="159" t="s">
        <v>280</v>
      </c>
      <c r="N1507" s="159">
        <v>350</v>
      </c>
      <c r="O1507" s="185">
        <f t="shared" si="73"/>
        <v>393.38215000000002</v>
      </c>
      <c r="P1507" s="215">
        <f t="shared" si="74"/>
        <v>96.890811493111258</v>
      </c>
      <c r="Q1507" s="215" cm="1">
        <f t="array" ref="Q1507">IF(P1507="-",0,P1507/(1+'General inputs'!$H$32)^IFERROR(INDEX('MP Calculations'!$C$40:$C$130,MATCH(F1507,'MP Calculations'!$D$40:$D$130,0),0),-1))</f>
        <v>140.31111116738234</v>
      </c>
    </row>
    <row r="1508" spans="3:17">
      <c r="C1508" s="159"/>
      <c r="D1508" s="165" t="s">
        <v>278</v>
      </c>
      <c r="E1508" s="161">
        <v>41527</v>
      </c>
      <c r="F1508" s="172" t="str">
        <f t="shared" si="72"/>
        <v>2013-14</v>
      </c>
      <c r="G1508" s="68"/>
      <c r="H1508" s="167" t="s">
        <v>279</v>
      </c>
      <c r="I1508" s="173">
        <v>150735.53351548137</v>
      </c>
      <c r="J1508" s="168">
        <f>IFERROR(MIN('MP Calculations'!$E$30/I1508,1),"-")</f>
        <v>0.24630200300931615</v>
      </c>
      <c r="K1508" s="12"/>
      <c r="L1508" s="159">
        <v>3.4254370000000001</v>
      </c>
      <c r="M1508" s="159" t="s">
        <v>280</v>
      </c>
      <c r="N1508" s="159">
        <v>350</v>
      </c>
      <c r="O1508" s="185">
        <f t="shared" si="73"/>
        <v>1198.9029499999999</v>
      </c>
      <c r="P1508" s="215">
        <f t="shared" si="74"/>
        <v>295.29219799877797</v>
      </c>
      <c r="Q1508" s="215" cm="1">
        <f t="array" ref="Q1508">IF(P1508="-",0,P1508/(1+'General inputs'!$H$32)^IFERROR(INDEX('MP Calculations'!$C$40:$C$130,MATCH(F1508,'MP Calculations'!$D$40:$D$130,0),0),-1))</f>
        <v>427.62338122447244</v>
      </c>
    </row>
    <row r="1509" spans="3:17">
      <c r="C1509" s="159"/>
      <c r="D1509" s="165" t="s">
        <v>278</v>
      </c>
      <c r="E1509" s="161">
        <v>41527</v>
      </c>
      <c r="F1509" s="172" t="str">
        <f t="shared" si="72"/>
        <v>2013-14</v>
      </c>
      <c r="G1509" s="68"/>
      <c r="H1509" s="167" t="s">
        <v>279</v>
      </c>
      <c r="I1509" s="173">
        <v>150735.53351548137</v>
      </c>
      <c r="J1509" s="168">
        <f>IFERROR(MIN('MP Calculations'!$E$30/I1509,1),"-")</f>
        <v>0.24630200300931615</v>
      </c>
      <c r="K1509" s="12"/>
      <c r="L1509" s="159">
        <v>0.96227399999999996</v>
      </c>
      <c r="M1509" s="159" t="s">
        <v>280</v>
      </c>
      <c r="N1509" s="159">
        <v>350</v>
      </c>
      <c r="O1509" s="185">
        <f t="shared" si="73"/>
        <v>336.79589999999996</v>
      </c>
      <c r="P1509" s="215">
        <f t="shared" si="74"/>
        <v>82.953504775325328</v>
      </c>
      <c r="Q1509" s="215" cm="1">
        <f t="array" ref="Q1509">IF(P1509="-",0,P1509/(1+'General inputs'!$H$32)^IFERROR(INDEX('MP Calculations'!$C$40:$C$130,MATCH(F1509,'MP Calculations'!$D$40:$D$130,0),0),-1))</f>
        <v>120.12798995993737</v>
      </c>
    </row>
    <row r="1510" spans="3:17">
      <c r="C1510" s="159"/>
      <c r="D1510" s="165" t="s">
        <v>278</v>
      </c>
      <c r="E1510" s="161">
        <v>41527</v>
      </c>
      <c r="F1510" s="172" t="str">
        <f t="shared" si="72"/>
        <v>2013-14</v>
      </c>
      <c r="G1510" s="68"/>
      <c r="H1510" s="167" t="s">
        <v>279</v>
      </c>
      <c r="I1510" s="173">
        <v>150735.53351548137</v>
      </c>
      <c r="J1510" s="168">
        <f>IFERROR(MIN('MP Calculations'!$E$30/I1510,1),"-")</f>
        <v>0.24630200300931615</v>
      </c>
      <c r="K1510" s="12"/>
      <c r="L1510" s="159">
        <v>0.35005900000000001</v>
      </c>
      <c r="M1510" s="159" t="s">
        <v>280</v>
      </c>
      <c r="N1510" s="159">
        <v>350</v>
      </c>
      <c r="O1510" s="185">
        <f t="shared" si="73"/>
        <v>122.52065</v>
      </c>
      <c r="P1510" s="215">
        <f t="shared" si="74"/>
        <v>30.177081505003372</v>
      </c>
      <c r="Q1510" s="215" cm="1">
        <f t="array" ref="Q1510">IF(P1510="-",0,P1510/(1+'General inputs'!$H$32)^IFERROR(INDEX('MP Calculations'!$C$40:$C$130,MATCH(F1510,'MP Calculations'!$D$40:$D$130,0),0),-1))</f>
        <v>43.700530241267792</v>
      </c>
    </row>
    <row r="1511" spans="3:17">
      <c r="C1511" s="159"/>
      <c r="D1511" s="165" t="s">
        <v>278</v>
      </c>
      <c r="E1511" s="161">
        <v>41527</v>
      </c>
      <c r="F1511" s="172" t="str">
        <f t="shared" si="72"/>
        <v>2013-14</v>
      </c>
      <c r="G1511" s="68"/>
      <c r="H1511" s="167" t="s">
        <v>279</v>
      </c>
      <c r="I1511" s="173">
        <v>150735.53351548137</v>
      </c>
      <c r="J1511" s="168">
        <f>IFERROR(MIN('MP Calculations'!$E$30/I1511,1),"-")</f>
        <v>0.24630200300931615</v>
      </c>
      <c r="K1511" s="12"/>
      <c r="L1511" s="159">
        <v>1.2000310000000001</v>
      </c>
      <c r="M1511" s="159" t="s">
        <v>280</v>
      </c>
      <c r="N1511" s="159">
        <v>350</v>
      </c>
      <c r="O1511" s="185">
        <f t="shared" si="73"/>
        <v>420.01085</v>
      </c>
      <c r="P1511" s="215">
        <f t="shared" si="74"/>
        <v>103.44951364064543</v>
      </c>
      <c r="Q1511" s="215" cm="1">
        <f t="array" ref="Q1511">IF(P1511="-",0,P1511/(1+'General inputs'!$H$32)^IFERROR(INDEX('MP Calculations'!$C$40:$C$130,MATCH(F1511,'MP Calculations'!$D$40:$D$130,0),0),-1))</f>
        <v>149.80900649878686</v>
      </c>
    </row>
    <row r="1512" spans="3:17">
      <c r="C1512" s="159"/>
      <c r="D1512" s="165" t="s">
        <v>278</v>
      </c>
      <c r="E1512" s="161">
        <v>41527</v>
      </c>
      <c r="F1512" s="172" t="str">
        <f t="shared" si="72"/>
        <v>2013-14</v>
      </c>
      <c r="G1512" s="68"/>
      <c r="H1512" s="167" t="s">
        <v>279</v>
      </c>
      <c r="I1512" s="173">
        <v>150735.53351548137</v>
      </c>
      <c r="J1512" s="168">
        <f>IFERROR(MIN('MP Calculations'!$E$30/I1512,1),"-")</f>
        <v>0.24630200300931615</v>
      </c>
      <c r="K1512" s="12"/>
      <c r="L1512" s="159">
        <v>0.249921</v>
      </c>
      <c r="M1512" s="159" t="s">
        <v>280</v>
      </c>
      <c r="N1512" s="159">
        <v>350</v>
      </c>
      <c r="O1512" s="185">
        <f t="shared" si="73"/>
        <v>87.472350000000006</v>
      </c>
      <c r="P1512" s="215">
        <f t="shared" si="74"/>
        <v>21.544615012931956</v>
      </c>
      <c r="Q1512" s="215" cm="1">
        <f t="array" ref="Q1512">IF(P1512="-",0,P1512/(1+'General inputs'!$H$32)^IFERROR(INDEX('MP Calculations'!$C$40:$C$130,MATCH(F1512,'MP Calculations'!$D$40:$D$130,0),0),-1))</f>
        <v>31.199541272836544</v>
      </c>
    </row>
    <row r="1513" spans="3:17">
      <c r="C1513" s="159"/>
      <c r="D1513" s="165" t="s">
        <v>278</v>
      </c>
      <c r="E1513" s="161">
        <v>41527</v>
      </c>
      <c r="F1513" s="172" t="str">
        <f t="shared" si="72"/>
        <v>2013-14</v>
      </c>
      <c r="G1513" s="68"/>
      <c r="H1513" s="167" t="s">
        <v>279</v>
      </c>
      <c r="I1513" s="173">
        <v>150735.53351548137</v>
      </c>
      <c r="J1513" s="168">
        <f>IFERROR(MIN('MP Calculations'!$E$30/I1513,1),"-")</f>
        <v>0.24630200300931615</v>
      </c>
      <c r="K1513" s="12"/>
      <c r="L1513" s="159">
        <v>12.037198999999999</v>
      </c>
      <c r="M1513" s="159" t="s">
        <v>280</v>
      </c>
      <c r="N1513" s="159">
        <v>350</v>
      </c>
      <c r="O1513" s="185">
        <f t="shared" si="73"/>
        <v>4213.0196500000002</v>
      </c>
      <c r="P1513" s="215">
        <f t="shared" si="74"/>
        <v>1037.6751785126082</v>
      </c>
      <c r="Q1513" s="215" cm="1">
        <f t="array" ref="Q1513">IF(P1513="-",0,P1513/(1+'General inputs'!$H$32)^IFERROR(INDEX('MP Calculations'!$C$40:$C$130,MATCH(F1513,'MP Calculations'!$D$40:$D$130,0),0),-1))</f>
        <v>1502.6951997224996</v>
      </c>
    </row>
    <row r="1514" spans="3:17">
      <c r="C1514" s="159"/>
      <c r="D1514" s="165" t="s">
        <v>278</v>
      </c>
      <c r="E1514" s="161">
        <v>41527</v>
      </c>
      <c r="F1514" s="172" t="str">
        <f t="shared" si="72"/>
        <v>2013-14</v>
      </c>
      <c r="G1514" s="68"/>
      <c r="H1514" s="167" t="s">
        <v>279</v>
      </c>
      <c r="I1514" s="173">
        <v>150735.53351548137</v>
      </c>
      <c r="J1514" s="168">
        <f>IFERROR(MIN('MP Calculations'!$E$30/I1514,1),"-")</f>
        <v>0.24630200300931615</v>
      </c>
      <c r="K1514" s="12"/>
      <c r="L1514" s="159">
        <v>65.188816000000003</v>
      </c>
      <c r="M1514" s="159" t="s">
        <v>280</v>
      </c>
      <c r="N1514" s="159">
        <v>350</v>
      </c>
      <c r="O1514" s="185">
        <f t="shared" si="73"/>
        <v>22816.085600000002</v>
      </c>
      <c r="P1514" s="215">
        <f t="shared" si="74"/>
        <v>5619.6475841120155</v>
      </c>
      <c r="Q1514" s="215" cm="1">
        <f t="array" ref="Q1514">IF(P1514="-",0,P1514/(1+'General inputs'!$H$32)^IFERROR(INDEX('MP Calculations'!$C$40:$C$130,MATCH(F1514,'MP Calculations'!$D$40:$D$130,0),0),-1))</f>
        <v>8138.0162344074624</v>
      </c>
    </row>
    <row r="1515" spans="3:17">
      <c r="C1515" s="159"/>
      <c r="D1515" s="165" t="s">
        <v>278</v>
      </c>
      <c r="E1515" s="161">
        <v>41527</v>
      </c>
      <c r="F1515" s="172" t="str">
        <f t="shared" si="72"/>
        <v>2013-14</v>
      </c>
      <c r="G1515" s="68"/>
      <c r="H1515" s="167" t="s">
        <v>279</v>
      </c>
      <c r="I1515" s="173">
        <v>150735.53351548137</v>
      </c>
      <c r="J1515" s="168">
        <f>IFERROR(MIN('MP Calculations'!$E$30/I1515,1),"-")</f>
        <v>0.24630200300931615</v>
      </c>
      <c r="K1515" s="12"/>
      <c r="L1515" s="159">
        <v>4.9000370000000002</v>
      </c>
      <c r="M1515" s="159" t="s">
        <v>280</v>
      </c>
      <c r="N1515" s="159">
        <v>350</v>
      </c>
      <c r="O1515" s="185">
        <f t="shared" si="73"/>
        <v>1715.01295</v>
      </c>
      <c r="P1515" s="215">
        <f t="shared" si="74"/>
        <v>422.41112477191621</v>
      </c>
      <c r="Q1515" s="215" cm="1">
        <f t="array" ref="Q1515">IF(P1515="-",0,P1515/(1+'General inputs'!$H$32)^IFERROR(INDEX('MP Calculations'!$C$40:$C$130,MATCH(F1515,'MP Calculations'!$D$40:$D$130,0),0),-1))</f>
        <v>611.70892650047881</v>
      </c>
    </row>
    <row r="1516" spans="3:17">
      <c r="C1516" s="159"/>
      <c r="D1516" s="165" t="s">
        <v>278</v>
      </c>
      <c r="E1516" s="161">
        <v>41530</v>
      </c>
      <c r="F1516" s="172" t="str">
        <f t="shared" si="72"/>
        <v>2013-14</v>
      </c>
      <c r="G1516" s="68"/>
      <c r="H1516" s="167" t="s">
        <v>279</v>
      </c>
      <c r="I1516" s="173">
        <v>150735.53351548137</v>
      </c>
      <c r="J1516" s="168">
        <f>IFERROR(MIN('MP Calculations'!$E$30/I1516,1),"-")</f>
        <v>0.24630200300931615</v>
      </c>
      <c r="K1516" s="12"/>
      <c r="L1516" s="159">
        <v>10.999981999999999</v>
      </c>
      <c r="M1516" s="159" t="s">
        <v>280</v>
      </c>
      <c r="N1516" s="159">
        <v>350</v>
      </c>
      <c r="O1516" s="185">
        <f t="shared" si="73"/>
        <v>3849.9936999999995</v>
      </c>
      <c r="P1516" s="215">
        <f t="shared" si="74"/>
        <v>948.26115988324807</v>
      </c>
      <c r="Q1516" s="215" cm="1">
        <f t="array" ref="Q1516">IF(P1516="-",0,P1516/(1+'General inputs'!$H$32)^IFERROR(INDEX('MP Calculations'!$C$40:$C$130,MATCH(F1516,'MP Calculations'!$D$40:$D$130,0),0),-1))</f>
        <v>1373.2115044732495</v>
      </c>
    </row>
    <row r="1517" spans="3:17">
      <c r="C1517" s="159"/>
      <c r="D1517" s="165" t="s">
        <v>292</v>
      </c>
      <c r="E1517" s="161">
        <v>41530</v>
      </c>
      <c r="F1517" s="172" t="str">
        <f t="shared" si="72"/>
        <v>2013-14</v>
      </c>
      <c r="G1517" s="68"/>
      <c r="H1517" s="167" t="s">
        <v>279</v>
      </c>
      <c r="I1517" s="173">
        <v>150735.53351548137</v>
      </c>
      <c r="J1517" s="168">
        <f>IFERROR(MIN('MP Calculations'!$E$30/I1517,1),"-")</f>
        <v>0.24630200300931615</v>
      </c>
      <c r="K1517" s="12"/>
      <c r="L1517" s="159">
        <v>6.2999619999999998</v>
      </c>
      <c r="M1517" s="159" t="s">
        <v>280</v>
      </c>
      <c r="N1517" s="159">
        <v>1787</v>
      </c>
      <c r="O1517" s="185">
        <f t="shared" si="73"/>
        <v>11258.032094</v>
      </c>
      <c r="P1517" s="215">
        <f t="shared" si="74"/>
        <v>2772.8758546953659</v>
      </c>
      <c r="Q1517" s="215" cm="1">
        <f t="array" ref="Q1517">IF(P1517="-",0,P1517/(1+'General inputs'!$H$32)^IFERROR(INDEX('MP Calculations'!$C$40:$C$130,MATCH(F1517,'MP Calculations'!$D$40:$D$130,0),0),-1))</f>
        <v>4015.5024641234791</v>
      </c>
    </row>
    <row r="1518" spans="3:17">
      <c r="C1518" s="159"/>
      <c r="D1518" s="165" t="s">
        <v>552</v>
      </c>
      <c r="E1518" s="161">
        <v>41542</v>
      </c>
      <c r="F1518" s="172" t="str">
        <f t="shared" si="72"/>
        <v>2013-14</v>
      </c>
      <c r="G1518" s="68"/>
      <c r="H1518" s="167" t="s">
        <v>279</v>
      </c>
      <c r="I1518" s="173">
        <v>150735.53351548137</v>
      </c>
      <c r="J1518" s="168">
        <f>IFERROR(MIN('MP Calculations'!$E$30/I1518,1),"-")</f>
        <v>0.24630200300931615</v>
      </c>
      <c r="K1518" s="12"/>
      <c r="L1518" s="159">
        <v>1</v>
      </c>
      <c r="M1518" s="159" t="s">
        <v>284</v>
      </c>
      <c r="N1518" s="159">
        <v>3248.38</v>
      </c>
      <c r="O1518" s="185">
        <f t="shared" si="73"/>
        <v>3248.38</v>
      </c>
      <c r="P1518" s="215">
        <f t="shared" si="74"/>
        <v>800.08250053540246</v>
      </c>
      <c r="Q1518" s="215" cm="1">
        <f t="array" ref="Q1518">IF(P1518="-",0,P1518/(1+'General inputs'!$H$32)^IFERROR(INDEX('MP Calculations'!$C$40:$C$130,MATCH(F1518,'MP Calculations'!$D$40:$D$130,0),0),-1))</f>
        <v>1158.6285938340147</v>
      </c>
    </row>
    <row r="1519" spans="3:17">
      <c r="C1519" s="159"/>
      <c r="D1519" s="165" t="s">
        <v>278</v>
      </c>
      <c r="E1519" s="161">
        <v>41551</v>
      </c>
      <c r="F1519" s="172" t="str">
        <f t="shared" si="72"/>
        <v>2013-14</v>
      </c>
      <c r="G1519" s="68"/>
      <c r="H1519" s="167" t="s">
        <v>279</v>
      </c>
      <c r="I1519" s="173">
        <v>150735.53351548137</v>
      </c>
      <c r="J1519" s="168">
        <f>IFERROR(MIN('MP Calculations'!$E$30/I1519,1),"-")</f>
        <v>0.24630200300931615</v>
      </c>
      <c r="K1519" s="12"/>
      <c r="L1519" s="159">
        <v>1.798721</v>
      </c>
      <c r="M1519" s="159" t="s">
        <v>280</v>
      </c>
      <c r="N1519" s="159">
        <v>350</v>
      </c>
      <c r="O1519" s="185">
        <f t="shared" si="73"/>
        <v>629.55235000000005</v>
      </c>
      <c r="P1519" s="215">
        <f t="shared" si="74"/>
        <v>155.06000480422207</v>
      </c>
      <c r="Q1519" s="215" cm="1">
        <f t="array" ref="Q1519">IF(P1519="-",0,P1519/(1+'General inputs'!$H$32)^IFERROR(INDEX('MP Calculations'!$C$40:$C$130,MATCH(F1519,'MP Calculations'!$D$40:$D$130,0),0),-1))</f>
        <v>224.54803749111849</v>
      </c>
    </row>
    <row r="1520" spans="3:17">
      <c r="C1520" s="159"/>
      <c r="D1520" s="165" t="s">
        <v>278</v>
      </c>
      <c r="E1520" s="161">
        <v>41551</v>
      </c>
      <c r="F1520" s="172" t="str">
        <f t="shared" si="72"/>
        <v>2013-14</v>
      </c>
      <c r="G1520" s="68"/>
      <c r="H1520" s="167" t="s">
        <v>279</v>
      </c>
      <c r="I1520" s="173">
        <v>150735.53351548137</v>
      </c>
      <c r="J1520" s="168">
        <f>IFERROR(MIN('MP Calculations'!$E$30/I1520,1),"-")</f>
        <v>0.24630200300931615</v>
      </c>
      <c r="K1520" s="12"/>
      <c r="L1520" s="159">
        <v>0.29996600000000001</v>
      </c>
      <c r="M1520" s="159" t="s">
        <v>280</v>
      </c>
      <c r="N1520" s="159">
        <v>350</v>
      </c>
      <c r="O1520" s="185">
        <f t="shared" si="73"/>
        <v>104.9881</v>
      </c>
      <c r="P1520" s="215">
        <f t="shared" si="74"/>
        <v>25.858779322142386</v>
      </c>
      <c r="Q1520" s="215" cm="1">
        <f t="array" ref="Q1520">IF(P1520="-",0,P1520/(1+'General inputs'!$H$32)^IFERROR(INDEX('MP Calculations'!$C$40:$C$130,MATCH(F1520,'MP Calculations'!$D$40:$D$130,0),0),-1))</f>
        <v>37.447039654321514</v>
      </c>
    </row>
    <row r="1521" spans="3:17">
      <c r="C1521" s="159"/>
      <c r="D1521" s="165" t="s">
        <v>278</v>
      </c>
      <c r="E1521" s="161">
        <v>41551</v>
      </c>
      <c r="F1521" s="172" t="str">
        <f t="shared" si="72"/>
        <v>2013-14</v>
      </c>
      <c r="G1521" s="68"/>
      <c r="H1521" s="167" t="s">
        <v>279</v>
      </c>
      <c r="I1521" s="173">
        <v>150735.53351548137</v>
      </c>
      <c r="J1521" s="168">
        <f>IFERROR(MIN('MP Calculations'!$E$30/I1521,1),"-")</f>
        <v>0.24630200300931615</v>
      </c>
      <c r="K1521" s="12"/>
      <c r="L1521" s="159">
        <v>0.29996600000000001</v>
      </c>
      <c r="M1521" s="159" t="s">
        <v>280</v>
      </c>
      <c r="N1521" s="159">
        <v>350</v>
      </c>
      <c r="O1521" s="185">
        <f t="shared" si="73"/>
        <v>104.9881</v>
      </c>
      <c r="P1521" s="215">
        <f t="shared" si="74"/>
        <v>25.858779322142386</v>
      </c>
      <c r="Q1521" s="215" cm="1">
        <f t="array" ref="Q1521">IF(P1521="-",0,P1521/(1+'General inputs'!$H$32)^IFERROR(INDEX('MP Calculations'!$C$40:$C$130,MATCH(F1521,'MP Calculations'!$D$40:$D$130,0),0),-1))</f>
        <v>37.447039654321514</v>
      </c>
    </row>
    <row r="1522" spans="3:17">
      <c r="C1522" s="159"/>
      <c r="D1522" s="165" t="s">
        <v>278</v>
      </c>
      <c r="E1522" s="161">
        <v>41551</v>
      </c>
      <c r="F1522" s="172" t="str">
        <f t="shared" si="72"/>
        <v>2013-14</v>
      </c>
      <c r="G1522" s="68"/>
      <c r="H1522" s="167" t="s">
        <v>279</v>
      </c>
      <c r="I1522" s="173">
        <v>150735.53351548137</v>
      </c>
      <c r="J1522" s="168">
        <f>IFERROR(MIN('MP Calculations'!$E$30/I1522,1),"-")</f>
        <v>0.24630200300931615</v>
      </c>
      <c r="K1522" s="12"/>
      <c r="L1522" s="159">
        <v>0.33501199999999998</v>
      </c>
      <c r="M1522" s="159" t="s">
        <v>280</v>
      </c>
      <c r="N1522" s="159">
        <v>350</v>
      </c>
      <c r="O1522" s="185">
        <f t="shared" si="73"/>
        <v>117.2542</v>
      </c>
      <c r="P1522" s="215">
        <f t="shared" si="74"/>
        <v>28.879944321254957</v>
      </c>
      <c r="Q1522" s="215" cm="1">
        <f t="array" ref="Q1522">IF(P1522="-",0,P1522/(1+'General inputs'!$H$32)^IFERROR(INDEX('MP Calculations'!$C$40:$C$130,MATCH(F1522,'MP Calculations'!$D$40:$D$130,0),0),-1))</f>
        <v>41.822098666760759</v>
      </c>
    </row>
    <row r="1523" spans="3:17">
      <c r="C1523" s="159"/>
      <c r="D1523" s="165" t="s">
        <v>278</v>
      </c>
      <c r="E1523" s="161">
        <v>41551</v>
      </c>
      <c r="F1523" s="172" t="str">
        <f t="shared" si="72"/>
        <v>2013-14</v>
      </c>
      <c r="G1523" s="68"/>
      <c r="H1523" s="167" t="s">
        <v>279</v>
      </c>
      <c r="I1523" s="173">
        <v>150735.53351548137</v>
      </c>
      <c r="J1523" s="168">
        <f>IFERROR(MIN('MP Calculations'!$E$30/I1523,1),"-")</f>
        <v>0.24630200300931615</v>
      </c>
      <c r="K1523" s="12"/>
      <c r="L1523" s="159">
        <v>0.76637900000000003</v>
      </c>
      <c r="M1523" s="159" t="s">
        <v>280</v>
      </c>
      <c r="N1523" s="159">
        <v>350</v>
      </c>
      <c r="O1523" s="185">
        <f t="shared" si="73"/>
        <v>268.23265000000004</v>
      </c>
      <c r="P1523" s="215">
        <f t="shared" si="74"/>
        <v>66.066238967496858</v>
      </c>
      <c r="Q1523" s="215" cm="1">
        <f t="array" ref="Q1523">IF(P1523="-",0,P1523/(1+'General inputs'!$H$32)^IFERROR(INDEX('MP Calculations'!$C$40:$C$130,MATCH(F1523,'MP Calculations'!$D$40:$D$130,0),0),-1))</f>
        <v>95.672925609033257</v>
      </c>
    </row>
    <row r="1524" spans="3:17">
      <c r="C1524" s="159"/>
      <c r="D1524" s="165" t="s">
        <v>553</v>
      </c>
      <c r="E1524" s="161">
        <v>41557</v>
      </c>
      <c r="F1524" s="172" t="str">
        <f t="shared" si="72"/>
        <v>2013-14</v>
      </c>
      <c r="G1524" s="68"/>
      <c r="H1524" s="167" t="s">
        <v>279</v>
      </c>
      <c r="I1524" s="173">
        <v>150735.53351548137</v>
      </c>
      <c r="J1524" s="168">
        <f>IFERROR(MIN('MP Calculations'!$E$30/I1524,1),"-")</f>
        <v>0.24630200300931615</v>
      </c>
      <c r="K1524" s="12"/>
      <c r="L1524" s="159">
        <v>1</v>
      </c>
      <c r="M1524" s="159" t="s">
        <v>284</v>
      </c>
      <c r="N1524" s="159">
        <v>6498.12</v>
      </c>
      <c r="O1524" s="185">
        <f t="shared" si="73"/>
        <v>6498.12</v>
      </c>
      <c r="P1524" s="215">
        <f t="shared" si="74"/>
        <v>1600.4999717948974</v>
      </c>
      <c r="Q1524" s="215" cm="1">
        <f t="array" ref="Q1524">IF(P1524="-",0,P1524/(1+'General inputs'!$H$32)^IFERROR(INDEX('MP Calculations'!$C$40:$C$130,MATCH(F1524,'MP Calculations'!$D$40:$D$130,0),0),-1))</f>
        <v>2317.7422709672783</v>
      </c>
    </row>
    <row r="1525" spans="3:17">
      <c r="C1525" s="159"/>
      <c r="D1525" s="165" t="s">
        <v>554</v>
      </c>
      <c r="E1525" s="161">
        <v>41561</v>
      </c>
      <c r="F1525" s="172" t="str">
        <f t="shared" si="72"/>
        <v>2013-14</v>
      </c>
      <c r="G1525" s="68"/>
      <c r="H1525" s="167" t="s">
        <v>279</v>
      </c>
      <c r="I1525" s="173">
        <v>150735.53351548137</v>
      </c>
      <c r="J1525" s="168">
        <f>IFERROR(MIN('MP Calculations'!$E$30/I1525,1),"-")</f>
        <v>0.24630200300931615</v>
      </c>
      <c r="K1525" s="12"/>
      <c r="L1525" s="159">
        <v>1</v>
      </c>
      <c r="M1525" s="159" t="s">
        <v>284</v>
      </c>
      <c r="N1525" s="159">
        <v>4724.8599999999997</v>
      </c>
      <c r="O1525" s="185">
        <f t="shared" si="73"/>
        <v>4724.8599999999997</v>
      </c>
      <c r="P1525" s="215">
        <f t="shared" si="74"/>
        <v>1163.7424819385974</v>
      </c>
      <c r="Q1525" s="215" cm="1">
        <f t="array" ref="Q1525">IF(P1525="-",0,P1525/(1+'General inputs'!$H$32)^IFERROR(INDEX('MP Calculations'!$C$40:$C$130,MATCH(F1525,'MP Calculations'!$D$40:$D$130,0),0),-1))</f>
        <v>1685.2578509480361</v>
      </c>
    </row>
    <row r="1526" spans="3:17">
      <c r="C1526" s="159"/>
      <c r="D1526" s="165" t="s">
        <v>555</v>
      </c>
      <c r="E1526" s="161">
        <v>41579</v>
      </c>
      <c r="F1526" s="172" t="str">
        <f t="shared" si="72"/>
        <v>2013-14</v>
      </c>
      <c r="G1526" s="68"/>
      <c r="H1526" s="167" t="s">
        <v>279</v>
      </c>
      <c r="I1526" s="173">
        <v>150735.53351548137</v>
      </c>
      <c r="J1526" s="168">
        <f>IFERROR(MIN('MP Calculations'!$E$30/I1526,1),"-")</f>
        <v>0.24630200300931615</v>
      </c>
      <c r="K1526" s="12"/>
      <c r="L1526" s="159">
        <v>1</v>
      </c>
      <c r="M1526" s="159" t="s">
        <v>284</v>
      </c>
      <c r="N1526" s="159">
        <v>17987.57</v>
      </c>
      <c r="O1526" s="185">
        <f t="shared" si="73"/>
        <v>17987.57</v>
      </c>
      <c r="P1526" s="215">
        <f t="shared" si="74"/>
        <v>4430.3745202702848</v>
      </c>
      <c r="Q1526" s="215" cm="1">
        <f t="array" ref="Q1526">IF(P1526="-",0,P1526/(1+'General inputs'!$H$32)^IFERROR(INDEX('MP Calculations'!$C$40:$C$130,MATCH(F1526,'MP Calculations'!$D$40:$D$130,0),0),-1))</f>
        <v>6415.7866184346985</v>
      </c>
    </row>
    <row r="1527" spans="3:17">
      <c r="C1527" s="159"/>
      <c r="D1527" s="165" t="s">
        <v>556</v>
      </c>
      <c r="E1527" s="161">
        <v>41610</v>
      </c>
      <c r="F1527" s="172" t="str">
        <f t="shared" si="72"/>
        <v>2013-14</v>
      </c>
      <c r="G1527" s="68"/>
      <c r="H1527" s="167" t="s">
        <v>279</v>
      </c>
      <c r="I1527" s="173">
        <v>150735.53351548137</v>
      </c>
      <c r="J1527" s="168">
        <f>IFERROR(MIN('MP Calculations'!$E$30/I1527,1),"-")</f>
        <v>0.24630200300931615</v>
      </c>
      <c r="K1527" s="12"/>
      <c r="L1527" s="159">
        <v>1</v>
      </c>
      <c r="M1527" s="159" t="s">
        <v>284</v>
      </c>
      <c r="N1527" s="159">
        <v>3632.12</v>
      </c>
      <c r="O1527" s="185">
        <f t="shared" si="73"/>
        <v>3632.12</v>
      </c>
      <c r="P1527" s="215">
        <f t="shared" si="74"/>
        <v>894.59843117019739</v>
      </c>
      <c r="Q1527" s="215" cm="1">
        <f t="array" ref="Q1527">IF(P1527="-",0,P1527/(1+'General inputs'!$H$32)^IFERROR(INDEX('MP Calculations'!$C$40:$C$130,MATCH(F1527,'MP Calculations'!$D$40:$D$130,0),0),-1))</f>
        <v>1295.5005535794462</v>
      </c>
    </row>
    <row r="1528" spans="3:17">
      <c r="C1528" s="159"/>
      <c r="D1528" s="165" t="s">
        <v>557</v>
      </c>
      <c r="E1528" s="161">
        <v>41619</v>
      </c>
      <c r="F1528" s="172" t="str">
        <f t="shared" si="72"/>
        <v>2013-14</v>
      </c>
      <c r="G1528" s="68"/>
      <c r="H1528" s="167" t="s">
        <v>279</v>
      </c>
      <c r="I1528" s="173">
        <v>150735.53351548137</v>
      </c>
      <c r="J1528" s="168">
        <f>IFERROR(MIN('MP Calculations'!$E$30/I1528,1),"-")</f>
        <v>0.24630200300931615</v>
      </c>
      <c r="K1528" s="12"/>
      <c r="L1528" s="159">
        <v>1</v>
      </c>
      <c r="M1528" s="159" t="s">
        <v>284</v>
      </c>
      <c r="N1528" s="159">
        <v>2047.63</v>
      </c>
      <c r="O1528" s="185">
        <f t="shared" si="73"/>
        <v>2047.63</v>
      </c>
      <c r="P1528" s="215">
        <f t="shared" si="74"/>
        <v>504.33537042196605</v>
      </c>
      <c r="Q1528" s="215" cm="1">
        <f t="array" ref="Q1528">IF(P1528="-",0,P1528/(1+'General inputs'!$H$32)^IFERROR(INDEX('MP Calculations'!$C$40:$C$130,MATCH(F1528,'MP Calculations'!$D$40:$D$130,0),0),-1))</f>
        <v>730.34640885374972</v>
      </c>
    </row>
    <row r="1529" spans="3:17">
      <c r="C1529" s="159"/>
      <c r="D1529" s="165" t="s">
        <v>558</v>
      </c>
      <c r="E1529" s="161">
        <v>41639</v>
      </c>
      <c r="F1529" s="172" t="str">
        <f t="shared" si="72"/>
        <v>2013-14</v>
      </c>
      <c r="G1529" s="68"/>
      <c r="H1529" s="167" t="s">
        <v>279</v>
      </c>
      <c r="I1529" s="173">
        <v>150735.53351548137</v>
      </c>
      <c r="J1529" s="168">
        <f>IFERROR(MIN('MP Calculations'!$E$30/I1529,1),"-")</f>
        <v>0.24630200300931615</v>
      </c>
      <c r="K1529" s="12"/>
      <c r="L1529" s="159">
        <v>1</v>
      </c>
      <c r="M1529" s="159" t="s">
        <v>284</v>
      </c>
      <c r="N1529" s="159">
        <v>11800.48</v>
      </c>
      <c r="O1529" s="185">
        <f t="shared" si="73"/>
        <v>11800.48</v>
      </c>
      <c r="P1529" s="215">
        <f t="shared" si="74"/>
        <v>2906.4818604713751</v>
      </c>
      <c r="Q1529" s="215" cm="1">
        <f t="array" ref="Q1529">IF(P1529="-",0,P1529/(1+'General inputs'!$H$32)^IFERROR(INDEX('MP Calculations'!$C$40:$C$130,MATCH(F1529,'MP Calculations'!$D$40:$D$130,0),0),-1))</f>
        <v>4208.982184647859</v>
      </c>
    </row>
    <row r="1530" spans="3:17">
      <c r="C1530" s="159"/>
      <c r="D1530" s="165" t="s">
        <v>278</v>
      </c>
      <c r="E1530" s="161">
        <v>41648</v>
      </c>
      <c r="F1530" s="172" t="str">
        <f t="shared" si="72"/>
        <v>2013-14</v>
      </c>
      <c r="G1530" s="68"/>
      <c r="H1530" s="167" t="s">
        <v>279</v>
      </c>
      <c r="I1530" s="173">
        <v>150735.53351548137</v>
      </c>
      <c r="J1530" s="168">
        <f>IFERROR(MIN('MP Calculations'!$E$30/I1530,1),"-")</f>
        <v>0.24630200300931615</v>
      </c>
      <c r="K1530" s="12"/>
      <c r="L1530" s="159">
        <v>6.9999650000000004</v>
      </c>
      <c r="M1530" s="159" t="s">
        <v>280</v>
      </c>
      <c r="N1530" s="159">
        <v>350</v>
      </c>
      <c r="O1530" s="185">
        <f t="shared" si="73"/>
        <v>2449.9877500000002</v>
      </c>
      <c r="P1530" s="215">
        <f t="shared" si="74"/>
        <v>603.43689017328779</v>
      </c>
      <c r="Q1530" s="215" cm="1">
        <f t="array" ref="Q1530">IF(P1530="-",0,P1530/(1+'General inputs'!$H$32)^IFERROR(INDEX('MP Calculations'!$C$40:$C$130,MATCH(F1530,'MP Calculations'!$D$40:$D$130,0),0),-1))</f>
        <v>873.85892712461657</v>
      </c>
    </row>
    <row r="1531" spans="3:17">
      <c r="C1531" s="159"/>
      <c r="D1531" s="165" t="s">
        <v>559</v>
      </c>
      <c r="E1531" s="161">
        <v>41651</v>
      </c>
      <c r="F1531" s="172" t="str">
        <f t="shared" si="72"/>
        <v>2013-14</v>
      </c>
      <c r="G1531" s="68"/>
      <c r="H1531" s="167" t="s">
        <v>279</v>
      </c>
      <c r="I1531" s="173">
        <v>150735.53351548137</v>
      </c>
      <c r="J1531" s="168">
        <f>IFERROR(MIN('MP Calculations'!$E$30/I1531,1),"-")</f>
        <v>0.24630200300931615</v>
      </c>
      <c r="K1531" s="12"/>
      <c r="L1531" s="159">
        <v>1</v>
      </c>
      <c r="M1531" s="159" t="s">
        <v>284</v>
      </c>
      <c r="N1531" s="159">
        <v>4373.09</v>
      </c>
      <c r="O1531" s="185">
        <f t="shared" si="73"/>
        <v>4373.09</v>
      </c>
      <c r="P1531" s="215">
        <f t="shared" si="74"/>
        <v>1077.1008263400104</v>
      </c>
      <c r="Q1531" s="215" cm="1">
        <f t="array" ref="Q1531">IF(P1531="-",0,P1531/(1+'General inputs'!$H$32)^IFERROR(INDEX('MP Calculations'!$C$40:$C$130,MATCH(F1531,'MP Calculations'!$D$40:$D$130,0),0),-1))</f>
        <v>1559.78891552392</v>
      </c>
    </row>
    <row r="1532" spans="3:17">
      <c r="C1532" s="159"/>
      <c r="D1532" s="165" t="s">
        <v>562</v>
      </c>
      <c r="E1532" s="161">
        <v>41696</v>
      </c>
      <c r="F1532" s="172" t="str">
        <f t="shared" si="72"/>
        <v>2013-14</v>
      </c>
      <c r="G1532" s="68"/>
      <c r="H1532" s="167" t="s">
        <v>279</v>
      </c>
      <c r="I1532" s="173">
        <v>150735.53351548137</v>
      </c>
      <c r="J1532" s="168">
        <f>IFERROR(MIN('MP Calculations'!$E$30/I1532,1),"-")</f>
        <v>0.24630200300931615</v>
      </c>
      <c r="K1532" s="12"/>
      <c r="L1532" s="159">
        <v>1</v>
      </c>
      <c r="M1532" s="159" t="s">
        <v>284</v>
      </c>
      <c r="N1532" s="159">
        <v>2769.26</v>
      </c>
      <c r="O1532" s="185">
        <f t="shared" si="73"/>
        <v>2769.26</v>
      </c>
      <c r="P1532" s="215">
        <f t="shared" si="74"/>
        <v>682.07428485357889</v>
      </c>
      <c r="Q1532" s="215" cm="1">
        <f t="array" ref="Q1532">IF(P1532="-",0,P1532/(1+'General inputs'!$H$32)^IFERROR(INDEX('MP Calculations'!$C$40:$C$130,MATCH(F1532,'MP Calculations'!$D$40:$D$130,0),0),-1))</f>
        <v>987.73660093978651</v>
      </c>
    </row>
    <row r="1533" spans="3:17">
      <c r="C1533" s="159"/>
      <c r="D1533" s="165" t="s">
        <v>561</v>
      </c>
      <c r="E1533" s="161">
        <v>41696</v>
      </c>
      <c r="F1533" s="172" t="str">
        <f t="shared" si="72"/>
        <v>2013-14</v>
      </c>
      <c r="G1533" s="68"/>
      <c r="H1533" s="167" t="s">
        <v>279</v>
      </c>
      <c r="I1533" s="173">
        <v>150735.53351548137</v>
      </c>
      <c r="J1533" s="168">
        <f>IFERROR(MIN('MP Calculations'!$E$30/I1533,1),"-")</f>
        <v>0.24630200300931615</v>
      </c>
      <c r="K1533" s="12"/>
      <c r="L1533" s="159">
        <v>1</v>
      </c>
      <c r="M1533" s="159" t="s">
        <v>284</v>
      </c>
      <c r="N1533" s="159">
        <v>2769.25</v>
      </c>
      <c r="O1533" s="185">
        <f t="shared" si="73"/>
        <v>2769.25</v>
      </c>
      <c r="P1533" s="215">
        <f t="shared" si="74"/>
        <v>682.07182183354871</v>
      </c>
      <c r="Q1533" s="215" cm="1">
        <f t="array" ref="Q1533">IF(P1533="-",0,P1533/(1+'General inputs'!$H$32)^IFERROR(INDEX('MP Calculations'!$C$40:$C$130,MATCH(F1533,'MP Calculations'!$D$40:$D$130,0),0),-1))</f>
        <v>987.73303415082125</v>
      </c>
    </row>
    <row r="1534" spans="3:17">
      <c r="C1534" s="159"/>
      <c r="D1534" s="165" t="s">
        <v>560</v>
      </c>
      <c r="E1534" s="161">
        <v>41696</v>
      </c>
      <c r="F1534" s="172" t="str">
        <f t="shared" si="72"/>
        <v>2013-14</v>
      </c>
      <c r="G1534" s="68"/>
      <c r="H1534" s="167" t="s">
        <v>279</v>
      </c>
      <c r="I1534" s="173">
        <v>150735.53351548137</v>
      </c>
      <c r="J1534" s="168">
        <f>IFERROR(MIN('MP Calculations'!$E$30/I1534,1),"-")</f>
        <v>0.24630200300931615</v>
      </c>
      <c r="K1534" s="12"/>
      <c r="L1534" s="159">
        <v>1</v>
      </c>
      <c r="M1534" s="159" t="s">
        <v>284</v>
      </c>
      <c r="N1534" s="159">
        <v>20616.57</v>
      </c>
      <c r="O1534" s="185">
        <f t="shared" si="73"/>
        <v>20616.57</v>
      </c>
      <c r="P1534" s="215">
        <f t="shared" si="74"/>
        <v>5077.902486181777</v>
      </c>
      <c r="Q1534" s="215" cm="1">
        <f t="array" ref="Q1534">IF(P1534="-",0,P1534/(1+'General inputs'!$H$32)^IFERROR(INDEX('MP Calculations'!$C$40:$C$130,MATCH(F1534,'MP Calculations'!$D$40:$D$130,0),0),-1))</f>
        <v>7353.4954373504734</v>
      </c>
    </row>
    <row r="1535" spans="3:17">
      <c r="C1535" s="159"/>
      <c r="D1535" s="165" t="s">
        <v>563</v>
      </c>
      <c r="E1535" s="161">
        <v>41712</v>
      </c>
      <c r="F1535" s="172" t="str">
        <f t="shared" si="72"/>
        <v>2013-14</v>
      </c>
      <c r="G1535" s="68"/>
      <c r="H1535" s="167" t="s">
        <v>279</v>
      </c>
      <c r="I1535" s="173">
        <v>150735.53351548137</v>
      </c>
      <c r="J1535" s="168">
        <f>IFERROR(MIN('MP Calculations'!$E$30/I1535,1),"-")</f>
        <v>0.24630200300931615</v>
      </c>
      <c r="K1535" s="12"/>
      <c r="L1535" s="159">
        <v>1</v>
      </c>
      <c r="M1535" s="159" t="s">
        <v>284</v>
      </c>
      <c r="N1535" s="159">
        <v>10216.61</v>
      </c>
      <c r="O1535" s="185">
        <f t="shared" si="73"/>
        <v>10216.61</v>
      </c>
      <c r="P1535" s="215">
        <f t="shared" si="74"/>
        <v>2516.3715069650098</v>
      </c>
      <c r="Q1535" s="215" cm="1">
        <f t="array" ref="Q1535">IF(P1535="-",0,P1535/(1+'General inputs'!$H$32)^IFERROR(INDEX('MP Calculations'!$C$40:$C$130,MATCH(F1535,'MP Calculations'!$D$40:$D$130,0),0),-1))</f>
        <v>3644.0491808379975</v>
      </c>
    </row>
    <row r="1536" spans="3:17">
      <c r="C1536" s="159"/>
      <c r="D1536" s="165" t="s">
        <v>564</v>
      </c>
      <c r="E1536" s="161">
        <v>41723</v>
      </c>
      <c r="F1536" s="172" t="str">
        <f t="shared" si="72"/>
        <v>2013-14</v>
      </c>
      <c r="G1536" s="68"/>
      <c r="H1536" s="167" t="s">
        <v>279</v>
      </c>
      <c r="I1536" s="173">
        <v>150735.53351548137</v>
      </c>
      <c r="J1536" s="168">
        <f>IFERROR(MIN('MP Calculations'!$E$30/I1536,1),"-")</f>
        <v>0.24630200300931615</v>
      </c>
      <c r="K1536" s="12"/>
      <c r="L1536" s="159">
        <v>1</v>
      </c>
      <c r="M1536" s="159" t="s">
        <v>284</v>
      </c>
      <c r="N1536" s="159">
        <v>807.43</v>
      </c>
      <c r="O1536" s="185">
        <f t="shared" si="73"/>
        <v>807.43</v>
      </c>
      <c r="P1536" s="215">
        <f t="shared" si="74"/>
        <v>198.87162628981213</v>
      </c>
      <c r="Q1536" s="215" cm="1">
        <f t="array" ref="Q1536">IF(P1536="-",0,P1536/(1+'General inputs'!$H$32)^IFERROR(INDEX('MP Calculations'!$C$40:$C$130,MATCH(F1536,'MP Calculations'!$D$40:$D$130,0),0),-1))</f>
        <v>287.99324140630051</v>
      </c>
    </row>
    <row r="1537" spans="3:17">
      <c r="C1537" s="159"/>
      <c r="D1537" s="165" t="s">
        <v>565</v>
      </c>
      <c r="E1537" s="161">
        <v>41734</v>
      </c>
      <c r="F1537" s="172" t="str">
        <f t="shared" si="72"/>
        <v>2013-14</v>
      </c>
      <c r="G1537" s="68"/>
      <c r="H1537" s="167" t="s">
        <v>279</v>
      </c>
      <c r="I1537" s="173">
        <v>150735.53351548137</v>
      </c>
      <c r="J1537" s="168">
        <f>IFERROR(MIN('MP Calculations'!$E$30/I1537,1),"-")</f>
        <v>0.24630200300931615</v>
      </c>
      <c r="K1537" s="12"/>
      <c r="L1537" s="159">
        <v>1</v>
      </c>
      <c r="M1537" s="159" t="s">
        <v>284</v>
      </c>
      <c r="N1537" s="159">
        <v>1096.07</v>
      </c>
      <c r="O1537" s="185">
        <f t="shared" si="73"/>
        <v>1096.07</v>
      </c>
      <c r="P1537" s="215">
        <f t="shared" si="74"/>
        <v>269.96423643842115</v>
      </c>
      <c r="Q1537" s="215" cm="1">
        <f t="array" ref="Q1537">IF(P1537="-",0,P1537/(1+'General inputs'!$H$32)^IFERROR(INDEX('MP Calculations'!$C$40:$C$130,MATCH(F1537,'MP Calculations'!$D$40:$D$130,0),0),-1))</f>
        <v>390.94503809395712</v>
      </c>
    </row>
    <row r="1538" spans="3:17">
      <c r="C1538" s="159"/>
      <c r="D1538" s="165" t="s">
        <v>566</v>
      </c>
      <c r="E1538" s="161">
        <v>41747</v>
      </c>
      <c r="F1538" s="172" t="str">
        <f t="shared" si="72"/>
        <v>2013-14</v>
      </c>
      <c r="G1538" s="68"/>
      <c r="H1538" s="167" t="s">
        <v>279</v>
      </c>
      <c r="I1538" s="173">
        <v>150735.53351548137</v>
      </c>
      <c r="J1538" s="168">
        <f>IFERROR(MIN('MP Calculations'!$E$30/I1538,1),"-")</f>
        <v>0.24630200300931615</v>
      </c>
      <c r="K1538" s="12"/>
      <c r="L1538" s="159">
        <v>1</v>
      </c>
      <c r="M1538" s="159" t="s">
        <v>284</v>
      </c>
      <c r="N1538" s="159">
        <v>10401.379999999999</v>
      </c>
      <c r="O1538" s="185">
        <f t="shared" si="73"/>
        <v>10401.379999999999</v>
      </c>
      <c r="P1538" s="215">
        <f t="shared" si="74"/>
        <v>2561.8807280610408</v>
      </c>
      <c r="Q1538" s="215" cm="1">
        <f t="array" ref="Q1538">IF(P1538="-",0,P1538/(1+'General inputs'!$H$32)^IFERROR(INDEX('MP Calculations'!$C$40:$C$130,MATCH(F1538,'MP Calculations'!$D$40:$D$130,0),0),-1))</f>
        <v>3709.952740545516</v>
      </c>
    </row>
    <row r="1539" spans="3:17">
      <c r="C1539" s="159"/>
      <c r="D1539" s="165" t="s">
        <v>567</v>
      </c>
      <c r="E1539" s="161">
        <v>41749</v>
      </c>
      <c r="F1539" s="172" t="str">
        <f t="shared" si="72"/>
        <v>2013-14</v>
      </c>
      <c r="G1539" s="68"/>
      <c r="H1539" s="167" t="s">
        <v>279</v>
      </c>
      <c r="I1539" s="173">
        <v>150735.53351548137</v>
      </c>
      <c r="J1539" s="168">
        <f>IFERROR(MIN('MP Calculations'!$E$30/I1539,1),"-")</f>
        <v>0.24630200300931615</v>
      </c>
      <c r="K1539" s="12"/>
      <c r="L1539" s="159">
        <v>1</v>
      </c>
      <c r="M1539" s="159" t="s">
        <v>284</v>
      </c>
      <c r="N1539" s="159">
        <v>1478.04</v>
      </c>
      <c r="O1539" s="185">
        <f t="shared" si="73"/>
        <v>1478.04</v>
      </c>
      <c r="P1539" s="215">
        <f t="shared" si="74"/>
        <v>364.04421252788961</v>
      </c>
      <c r="Q1539" s="215" cm="1">
        <f t="array" ref="Q1539">IF(P1539="-",0,P1539/(1+'General inputs'!$H$32)^IFERROR(INDEX('MP Calculations'!$C$40:$C$130,MATCH(F1539,'MP Calculations'!$D$40:$D$130,0),0),-1))</f>
        <v>527.18567619257192</v>
      </c>
    </row>
    <row r="1540" spans="3:17">
      <c r="C1540" s="159"/>
      <c r="D1540" s="165" t="s">
        <v>278</v>
      </c>
      <c r="E1540" s="161">
        <v>41772</v>
      </c>
      <c r="F1540" s="172" t="str">
        <f t="shared" si="72"/>
        <v>2013-14</v>
      </c>
      <c r="G1540" s="68"/>
      <c r="H1540" s="167" t="s">
        <v>279</v>
      </c>
      <c r="I1540" s="173">
        <v>150735.53351548137</v>
      </c>
      <c r="J1540" s="168">
        <f>IFERROR(MIN('MP Calculations'!$E$30/I1540,1),"-")</f>
        <v>0.24630200300931615</v>
      </c>
      <c r="K1540" s="12"/>
      <c r="L1540" s="159">
        <v>54.652771000000001</v>
      </c>
      <c r="M1540" s="159" t="s">
        <v>280</v>
      </c>
      <c r="N1540" s="159">
        <v>350</v>
      </c>
      <c r="O1540" s="185">
        <f t="shared" si="73"/>
        <v>19128.469850000001</v>
      </c>
      <c r="P1540" s="215">
        <f t="shared" si="74"/>
        <v>4711.3804385583135</v>
      </c>
      <c r="Q1540" s="215" cm="1">
        <f t="array" ref="Q1540">IF(P1540="-",0,P1540/(1+'General inputs'!$H$32)^IFERROR(INDEX('MP Calculations'!$C$40:$C$130,MATCH(F1540,'MP Calculations'!$D$40:$D$130,0),0),-1))</f>
        <v>6822.7215179572113</v>
      </c>
    </row>
    <row r="1541" spans="3:17">
      <c r="C1541" s="159"/>
      <c r="D1541" s="165" t="s">
        <v>278</v>
      </c>
      <c r="E1541" s="161">
        <v>41772</v>
      </c>
      <c r="F1541" s="172" t="str">
        <f t="shared" si="72"/>
        <v>2013-14</v>
      </c>
      <c r="G1541" s="68"/>
      <c r="H1541" s="167" t="s">
        <v>279</v>
      </c>
      <c r="I1541" s="173">
        <v>150735.53351548137</v>
      </c>
      <c r="J1541" s="168">
        <f>IFERROR(MIN('MP Calculations'!$E$30/I1541,1),"-")</f>
        <v>0.24630200300931615</v>
      </c>
      <c r="K1541" s="12"/>
      <c r="L1541" s="159">
        <v>63.286706000000002</v>
      </c>
      <c r="M1541" s="159" t="s">
        <v>280</v>
      </c>
      <c r="N1541" s="159">
        <v>350</v>
      </c>
      <c r="O1541" s="185">
        <f t="shared" si="73"/>
        <v>22150.347099999999</v>
      </c>
      <c r="P1541" s="215">
        <f t="shared" si="74"/>
        <v>5455.6748580815974</v>
      </c>
      <c r="Q1541" s="215" cm="1">
        <f t="array" ref="Q1541">IF(P1541="-",0,P1541/(1+'General inputs'!$H$32)^IFERROR(INDEX('MP Calculations'!$C$40:$C$130,MATCH(F1541,'MP Calculations'!$D$40:$D$130,0),0),-1))</f>
        <v>7900.5613608655221</v>
      </c>
    </row>
    <row r="1542" spans="3:17">
      <c r="C1542" s="159"/>
      <c r="D1542" s="165" t="s">
        <v>568</v>
      </c>
      <c r="E1542" s="161">
        <v>41774</v>
      </c>
      <c r="F1542" s="172" t="str">
        <f t="shared" si="72"/>
        <v>2013-14</v>
      </c>
      <c r="G1542" s="68"/>
      <c r="H1542" s="167" t="s">
        <v>279</v>
      </c>
      <c r="I1542" s="173">
        <v>150735.53351548137</v>
      </c>
      <c r="J1542" s="168">
        <f>IFERROR(MIN('MP Calculations'!$E$30/I1542,1),"-")</f>
        <v>0.24630200300931615</v>
      </c>
      <c r="K1542" s="12"/>
      <c r="L1542" s="159">
        <v>1</v>
      </c>
      <c r="M1542" s="159" t="s">
        <v>284</v>
      </c>
      <c r="N1542" s="159">
        <v>8140.16</v>
      </c>
      <c r="O1542" s="185">
        <f t="shared" si="73"/>
        <v>8140.16</v>
      </c>
      <c r="P1542" s="215">
        <f t="shared" si="74"/>
        <v>2004.9377128163148</v>
      </c>
      <c r="Q1542" s="215" cm="1">
        <f t="array" ref="Q1542">IF(P1542="-",0,P1542/(1+'General inputs'!$H$32)^IFERROR(INDEX('MP Calculations'!$C$40:$C$130,MATCH(F1542,'MP Calculations'!$D$40:$D$130,0),0),-1))</f>
        <v>2903.4232861869277</v>
      </c>
    </row>
    <row r="1543" spans="3:17">
      <c r="C1543" s="159"/>
      <c r="D1543" s="165" t="s">
        <v>278</v>
      </c>
      <c r="E1543" s="161">
        <v>41777</v>
      </c>
      <c r="F1543" s="172" t="str">
        <f t="shared" si="72"/>
        <v>2013-14</v>
      </c>
      <c r="G1543" s="68"/>
      <c r="H1543" s="167" t="s">
        <v>279</v>
      </c>
      <c r="I1543" s="173">
        <v>150735.53351548137</v>
      </c>
      <c r="J1543" s="168">
        <f>IFERROR(MIN('MP Calculations'!$E$30/I1543,1),"-")</f>
        <v>0.24630200300931615</v>
      </c>
      <c r="K1543" s="12"/>
      <c r="L1543" s="159">
        <v>9.6140170000000005</v>
      </c>
      <c r="M1543" s="159" t="s">
        <v>280</v>
      </c>
      <c r="N1543" s="159">
        <v>350</v>
      </c>
      <c r="O1543" s="185">
        <f t="shared" si="73"/>
        <v>3364.9059500000003</v>
      </c>
      <c r="P1543" s="215">
        <f t="shared" si="74"/>
        <v>828.78307542296591</v>
      </c>
      <c r="Q1543" s="215" cm="1">
        <f t="array" ref="Q1543">IF(P1543="-",0,P1543/(1+'General inputs'!$H$32)^IFERROR(INDEX('MP Calculations'!$C$40:$C$130,MATCH(F1543,'MP Calculations'!$D$40:$D$130,0),0),-1))</f>
        <v>1200.1909410943947</v>
      </c>
    </row>
    <row r="1544" spans="3:17">
      <c r="C1544" s="159"/>
      <c r="D1544" s="165" t="s">
        <v>569</v>
      </c>
      <c r="E1544" s="161">
        <v>41806</v>
      </c>
      <c r="F1544" s="172" t="str">
        <f t="shared" si="72"/>
        <v>2013-14</v>
      </c>
      <c r="G1544" s="68"/>
      <c r="H1544" s="167" t="s">
        <v>279</v>
      </c>
      <c r="I1544" s="173">
        <v>150735.53351548137</v>
      </c>
      <c r="J1544" s="168">
        <f>IFERROR(MIN('MP Calculations'!$E$30/I1544,1),"-")</f>
        <v>0.24630200300931615</v>
      </c>
      <c r="K1544" s="12"/>
      <c r="L1544" s="159">
        <v>1</v>
      </c>
      <c r="M1544" s="159" t="s">
        <v>284</v>
      </c>
      <c r="N1544" s="159">
        <v>3913.99</v>
      </c>
      <c r="O1544" s="185">
        <f t="shared" si="73"/>
        <v>3913.99</v>
      </c>
      <c r="P1544" s="215">
        <f t="shared" si="74"/>
        <v>964.02357675843325</v>
      </c>
      <c r="Q1544" s="215" cm="1">
        <f t="array" ref="Q1544">IF(P1544="-",0,P1544/(1+'General inputs'!$H$32)^IFERROR(INDEX('MP Calculations'!$C$40:$C$130,MATCH(F1544,'MP Calculations'!$D$40:$D$130,0),0),-1))</f>
        <v>1396.0376341377532</v>
      </c>
    </row>
    <row r="1545" spans="3:17">
      <c r="C1545" s="159"/>
      <c r="D1545" s="165" t="s">
        <v>570</v>
      </c>
      <c r="E1545" s="161">
        <v>41808</v>
      </c>
      <c r="F1545" s="172" t="str">
        <f t="shared" si="72"/>
        <v>2013-14</v>
      </c>
      <c r="G1545" s="68"/>
      <c r="H1545" s="167" t="s">
        <v>279</v>
      </c>
      <c r="I1545" s="173">
        <v>150735.53351548137</v>
      </c>
      <c r="J1545" s="168">
        <f>IFERROR(MIN('MP Calculations'!$E$30/I1545,1),"-")</f>
        <v>0.24630200300931615</v>
      </c>
      <c r="K1545" s="12"/>
      <c r="L1545" s="159">
        <v>1</v>
      </c>
      <c r="M1545" s="159" t="s">
        <v>284</v>
      </c>
      <c r="N1545" s="159">
        <v>9790.4699999999993</v>
      </c>
      <c r="O1545" s="185">
        <f t="shared" si="73"/>
        <v>9790.4699999999993</v>
      </c>
      <c r="P1545" s="215">
        <f t="shared" si="74"/>
        <v>2411.4123714026196</v>
      </c>
      <c r="Q1545" s="215" cm="1">
        <f t="array" ref="Q1545">IF(P1545="-",0,P1545/(1+'General inputs'!$H$32)^IFERROR(INDEX('MP Calculations'!$C$40:$C$130,MATCH(F1545,'MP Calculations'!$D$40:$D$130,0),0),-1))</f>
        <v>3492.054035880687</v>
      </c>
    </row>
    <row r="1546" spans="3:17">
      <c r="C1546" s="159"/>
      <c r="D1546" s="165" t="s">
        <v>571</v>
      </c>
      <c r="E1546" s="161">
        <v>41808</v>
      </c>
      <c r="F1546" s="172" t="str">
        <f t="shared" si="72"/>
        <v>2013-14</v>
      </c>
      <c r="G1546" s="68"/>
      <c r="H1546" s="167" t="s">
        <v>279</v>
      </c>
      <c r="I1546" s="173">
        <v>150735.53351548137</v>
      </c>
      <c r="J1546" s="168">
        <f>IFERROR(MIN('MP Calculations'!$E$30/I1546,1),"-")</f>
        <v>0.24630200300931615</v>
      </c>
      <c r="K1546" s="12"/>
      <c r="L1546" s="159">
        <v>1</v>
      </c>
      <c r="M1546" s="159" t="s">
        <v>284</v>
      </c>
      <c r="N1546" s="159">
        <v>1266.2</v>
      </c>
      <c r="O1546" s="185">
        <f t="shared" si="73"/>
        <v>1266.2</v>
      </c>
      <c r="P1546" s="215">
        <f t="shared" si="74"/>
        <v>311.86759621039613</v>
      </c>
      <c r="Q1546" s="215" cm="1">
        <f t="array" ref="Q1546">IF(P1546="-",0,P1546/(1+'General inputs'!$H$32)^IFERROR(INDEX('MP Calculations'!$C$40:$C$130,MATCH(F1546,'MP Calculations'!$D$40:$D$130,0),0),-1))</f>
        <v>451.62681875662003</v>
      </c>
    </row>
    <row r="1547" spans="3:17">
      <c r="C1547" s="159"/>
      <c r="D1547" s="165" t="s">
        <v>572</v>
      </c>
      <c r="E1547" s="161">
        <v>41808</v>
      </c>
      <c r="F1547" s="172" t="str">
        <f t="shared" si="72"/>
        <v>2013-14</v>
      </c>
      <c r="G1547" s="68"/>
      <c r="H1547" s="167" t="s">
        <v>279</v>
      </c>
      <c r="I1547" s="173">
        <v>150735.53351548137</v>
      </c>
      <c r="J1547" s="168">
        <f>IFERROR(MIN('MP Calculations'!$E$30/I1547,1),"-")</f>
        <v>0.24630200300931615</v>
      </c>
      <c r="K1547" s="12"/>
      <c r="L1547" s="159">
        <v>1</v>
      </c>
      <c r="M1547" s="159" t="s">
        <v>284</v>
      </c>
      <c r="N1547" s="159">
        <v>1032</v>
      </c>
      <c r="O1547" s="185">
        <f t="shared" si="73"/>
        <v>1032</v>
      </c>
      <c r="P1547" s="215">
        <f t="shared" si="74"/>
        <v>254.18366710561426</v>
      </c>
      <c r="Q1547" s="215" cm="1">
        <f t="array" ref="Q1547">IF(P1547="-",0,P1547/(1+'General inputs'!$H$32)^IFERROR(INDEX('MP Calculations'!$C$40:$C$130,MATCH(F1547,'MP Calculations'!$D$40:$D$130,0),0),-1))</f>
        <v>368.09262119478109</v>
      </c>
    </row>
    <row r="1548" spans="3:17">
      <c r="C1548" s="159"/>
      <c r="D1548" s="165" t="s">
        <v>573</v>
      </c>
      <c r="E1548" s="161">
        <v>41809</v>
      </c>
      <c r="F1548" s="172" t="str">
        <f t="shared" si="72"/>
        <v>2013-14</v>
      </c>
      <c r="G1548" s="68"/>
      <c r="H1548" s="167" t="s">
        <v>279</v>
      </c>
      <c r="I1548" s="173">
        <v>150735.53351548137</v>
      </c>
      <c r="J1548" s="168">
        <f>IFERROR(MIN('MP Calculations'!$E$30/I1548,1),"-")</f>
        <v>0.24630200300931615</v>
      </c>
      <c r="K1548" s="12"/>
      <c r="L1548" s="159">
        <v>1</v>
      </c>
      <c r="M1548" s="159" t="s">
        <v>284</v>
      </c>
      <c r="N1548" s="159">
        <v>18892.55</v>
      </c>
      <c r="O1548" s="185">
        <f t="shared" si="73"/>
        <v>18892.55</v>
      </c>
      <c r="P1548" s="215">
        <f t="shared" si="74"/>
        <v>4653.2729069536554</v>
      </c>
      <c r="Q1548" s="215" cm="1">
        <f t="array" ref="Q1548">IF(P1548="-",0,P1548/(1+'General inputs'!$H$32)^IFERROR(INDEX('MP Calculations'!$C$40:$C$130,MATCH(F1548,'MP Calculations'!$D$40:$D$130,0),0),-1))</f>
        <v>6738.5738861952141</v>
      </c>
    </row>
    <row r="1549" spans="3:17">
      <c r="C1549" s="159"/>
      <c r="D1549" s="165" t="s">
        <v>574</v>
      </c>
      <c r="E1549" s="161">
        <v>41821</v>
      </c>
      <c r="F1549" s="172" t="str">
        <f t="shared" si="72"/>
        <v>2014-15</v>
      </c>
      <c r="G1549" s="68"/>
      <c r="H1549" s="167" t="s">
        <v>279</v>
      </c>
      <c r="I1549" s="173">
        <v>150735.53351548137</v>
      </c>
      <c r="J1549" s="168">
        <f>IFERROR(MIN('MP Calculations'!$E$30/I1549,1),"-")</f>
        <v>0.24630200300931615</v>
      </c>
      <c r="K1549" s="12"/>
      <c r="L1549" s="159">
        <v>1</v>
      </c>
      <c r="M1549" s="159" t="s">
        <v>284</v>
      </c>
      <c r="N1549" s="159">
        <v>1721.02</v>
      </c>
      <c r="O1549" s="185">
        <f t="shared" si="73"/>
        <v>1721.02</v>
      </c>
      <c r="P1549" s="215">
        <f t="shared" si="74"/>
        <v>423.89067321909329</v>
      </c>
      <c r="Q1549" s="215" cm="1">
        <f t="array" ref="Q1549">IF(P1549="-",0,P1549/(1+'General inputs'!$H$32)^IFERROR(INDEX('MP Calculations'!$C$40:$C$130,MATCH(F1549,'MP Calculations'!$D$40:$D$130,0),0),-1))</f>
        <v>589.10893902662053</v>
      </c>
    </row>
    <row r="1550" spans="3:17">
      <c r="C1550" s="159"/>
      <c r="D1550" s="165" t="s">
        <v>575</v>
      </c>
      <c r="E1550" s="161">
        <v>41822</v>
      </c>
      <c r="F1550" s="172" t="str">
        <f t="shared" si="72"/>
        <v>2014-15</v>
      </c>
      <c r="G1550" s="68"/>
      <c r="H1550" s="167" t="s">
        <v>279</v>
      </c>
      <c r="I1550" s="173">
        <v>150735.53351548137</v>
      </c>
      <c r="J1550" s="168">
        <f>IFERROR(MIN('MP Calculations'!$E$30/I1550,1),"-")</f>
        <v>0.24630200300931615</v>
      </c>
      <c r="K1550" s="12"/>
      <c r="L1550" s="159">
        <v>1</v>
      </c>
      <c r="M1550" s="159" t="s">
        <v>284</v>
      </c>
      <c r="N1550" s="159">
        <v>10938.37</v>
      </c>
      <c r="O1550" s="185">
        <f t="shared" si="73"/>
        <v>10938.37</v>
      </c>
      <c r="P1550" s="215">
        <f t="shared" si="74"/>
        <v>2694.1424406570136</v>
      </c>
      <c r="Q1550" s="215" cm="1">
        <f t="array" ref="Q1550">IF(P1550="-",0,P1550/(1+'General inputs'!$H$32)^IFERROR(INDEX('MP Calculations'!$C$40:$C$130,MATCH(F1550,'MP Calculations'!$D$40:$D$130,0),0),-1))</f>
        <v>3744.2281585226292</v>
      </c>
    </row>
    <row r="1551" spans="3:17">
      <c r="C1551" s="159"/>
      <c r="D1551" s="165" t="s">
        <v>576</v>
      </c>
      <c r="E1551" s="161">
        <v>41850</v>
      </c>
      <c r="F1551" s="172" t="str">
        <f t="shared" si="72"/>
        <v>2014-15</v>
      </c>
      <c r="G1551" s="68"/>
      <c r="H1551" s="167" t="s">
        <v>279</v>
      </c>
      <c r="I1551" s="173">
        <v>150735.53351548137</v>
      </c>
      <c r="J1551" s="168">
        <f>IFERROR(MIN('MP Calculations'!$E$30/I1551,1),"-")</f>
        <v>0.24630200300931615</v>
      </c>
      <c r="K1551" s="12"/>
      <c r="L1551" s="159">
        <v>1</v>
      </c>
      <c r="M1551" s="159" t="s">
        <v>284</v>
      </c>
      <c r="N1551" s="159">
        <v>10635.65</v>
      </c>
      <c r="O1551" s="185">
        <f t="shared" si="73"/>
        <v>10635.65</v>
      </c>
      <c r="P1551" s="215">
        <f t="shared" si="74"/>
        <v>2619.5818983060331</v>
      </c>
      <c r="Q1551" s="215" cm="1">
        <f t="array" ref="Q1551">IF(P1551="-",0,P1551/(1+'General inputs'!$H$32)^IFERROR(INDEX('MP Calculations'!$C$40:$C$130,MATCH(F1551,'MP Calculations'!$D$40:$D$130,0),0),-1))</f>
        <v>3640.6064353455949</v>
      </c>
    </row>
    <row r="1552" spans="3:17">
      <c r="C1552" s="159"/>
      <c r="D1552" s="165" t="s">
        <v>577</v>
      </c>
      <c r="E1552" s="161">
        <v>41851</v>
      </c>
      <c r="F1552" s="172" t="str">
        <f t="shared" si="72"/>
        <v>2014-15</v>
      </c>
      <c r="G1552" s="68"/>
      <c r="H1552" s="167" t="s">
        <v>279</v>
      </c>
      <c r="I1552" s="173">
        <v>150735.53351548137</v>
      </c>
      <c r="J1552" s="168">
        <f>IFERROR(MIN('MP Calculations'!$E$30/I1552,1),"-")</f>
        <v>0.24630200300931615</v>
      </c>
      <c r="K1552" s="12"/>
      <c r="L1552" s="159">
        <v>1</v>
      </c>
      <c r="M1552" s="159" t="s">
        <v>284</v>
      </c>
      <c r="N1552" s="159">
        <v>7116.28</v>
      </c>
      <c r="O1552" s="185">
        <f t="shared" si="73"/>
        <v>7116.28</v>
      </c>
      <c r="P1552" s="215">
        <f t="shared" si="74"/>
        <v>1752.7540179751363</v>
      </c>
      <c r="Q1552" s="215" cm="1">
        <f t="array" ref="Q1552">IF(P1552="-",0,P1552/(1+'General inputs'!$H$32)^IFERROR(INDEX('MP Calculations'!$C$40:$C$130,MATCH(F1552,'MP Calculations'!$D$40:$D$130,0),0),-1))</f>
        <v>2435.9183278615928</v>
      </c>
    </row>
    <row r="1553" spans="3:17">
      <c r="C1553" s="159"/>
      <c r="D1553" s="165" t="s">
        <v>282</v>
      </c>
      <c r="E1553" s="161">
        <v>41898</v>
      </c>
      <c r="F1553" s="172" t="str">
        <f t="shared" si="72"/>
        <v>2014-15</v>
      </c>
      <c r="G1553" s="68"/>
      <c r="H1553" s="167" t="s">
        <v>279</v>
      </c>
      <c r="I1553" s="173">
        <v>150735.53351548137</v>
      </c>
      <c r="J1553" s="168">
        <f>IFERROR(MIN('MP Calculations'!$E$30/I1553,1),"-")</f>
        <v>0.24630200300931615</v>
      </c>
      <c r="K1553" s="12"/>
      <c r="L1553" s="159">
        <v>9.000432</v>
      </c>
      <c r="M1553" s="159" t="s">
        <v>280</v>
      </c>
      <c r="N1553" s="159">
        <v>511</v>
      </c>
      <c r="O1553" s="185">
        <f t="shared" si="73"/>
        <v>4599.2207520000002</v>
      </c>
      <c r="P1553" s="215">
        <f t="shared" si="74"/>
        <v>1132.7972834996133</v>
      </c>
      <c r="Q1553" s="215" cm="1">
        <f t="array" ref="Q1553">IF(P1553="-",0,P1553/(1+'General inputs'!$H$32)^IFERROR(INDEX('MP Calculations'!$C$40:$C$130,MATCH(F1553,'MP Calculations'!$D$40:$D$130,0),0),-1))</f>
        <v>1574.3233998209989</v>
      </c>
    </row>
    <row r="1554" spans="3:17">
      <c r="C1554" s="159"/>
      <c r="D1554" s="165" t="s">
        <v>578</v>
      </c>
      <c r="E1554" s="161">
        <v>41989</v>
      </c>
      <c r="F1554" s="172" t="str">
        <f t="shared" si="72"/>
        <v>2014-15</v>
      </c>
      <c r="G1554" s="68"/>
      <c r="H1554" s="167" t="s">
        <v>279</v>
      </c>
      <c r="I1554" s="173">
        <v>150735.53351548137</v>
      </c>
      <c r="J1554" s="168">
        <f>IFERROR(MIN('MP Calculations'!$E$30/I1554,1),"-")</f>
        <v>0.24630200300931615</v>
      </c>
      <c r="K1554" s="12"/>
      <c r="L1554" s="159">
        <v>1</v>
      </c>
      <c r="M1554" s="159" t="s">
        <v>284</v>
      </c>
      <c r="N1554" s="159">
        <v>1150.06</v>
      </c>
      <c r="O1554" s="185">
        <f t="shared" si="73"/>
        <v>1150.06</v>
      </c>
      <c r="P1554" s="215">
        <f t="shared" si="74"/>
        <v>283.26208158089412</v>
      </c>
      <c r="Q1554" s="215" cm="1">
        <f t="array" ref="Q1554">IF(P1554="-",0,P1554/(1+'General inputs'!$H$32)^IFERROR(INDEX('MP Calculations'!$C$40:$C$130,MATCH(F1554,'MP Calculations'!$D$40:$D$130,0),0),-1))</f>
        <v>393.66807266444033</v>
      </c>
    </row>
    <row r="1555" spans="3:17">
      <c r="C1555" s="159"/>
      <c r="D1555" s="165" t="s">
        <v>278</v>
      </c>
      <c r="E1555" s="161">
        <v>41996</v>
      </c>
      <c r="F1555" s="172" t="str">
        <f t="shared" si="72"/>
        <v>2014-15</v>
      </c>
      <c r="G1555" s="68"/>
      <c r="H1555" s="167" t="s">
        <v>279</v>
      </c>
      <c r="I1555" s="173">
        <v>150735.53351548137</v>
      </c>
      <c r="J1555" s="168">
        <f>IFERROR(MIN('MP Calculations'!$E$30/I1555,1),"-")</f>
        <v>0.24630200300931615</v>
      </c>
      <c r="K1555" s="12"/>
      <c r="L1555" s="159">
        <v>0.59995799999999999</v>
      </c>
      <c r="M1555" s="159" t="s">
        <v>280</v>
      </c>
      <c r="N1555" s="159">
        <v>350</v>
      </c>
      <c r="O1555" s="185">
        <f t="shared" si="73"/>
        <v>209.9853</v>
      </c>
      <c r="P1555" s="215">
        <f t="shared" si="74"/>
        <v>51.719799992512151</v>
      </c>
      <c r="Q1555" s="215" cm="1">
        <f t="array" ref="Q1555">IF(P1555="-",0,P1555/(1+'General inputs'!$H$32)^IFERROR(INDEX('MP Calculations'!$C$40:$C$130,MATCH(F1555,'MP Calculations'!$D$40:$D$130,0),0),-1))</f>
        <v>71.878430985221911</v>
      </c>
    </row>
    <row r="1556" spans="3:17">
      <c r="C1556" s="159"/>
      <c r="D1556" s="165" t="s">
        <v>278</v>
      </c>
      <c r="E1556" s="161">
        <v>41996</v>
      </c>
      <c r="F1556" s="172" t="str">
        <f t="shared" si="72"/>
        <v>2014-15</v>
      </c>
      <c r="G1556" s="68"/>
      <c r="H1556" s="167" t="s">
        <v>279</v>
      </c>
      <c r="I1556" s="173">
        <v>150735.53351548137</v>
      </c>
      <c r="J1556" s="168">
        <f>IFERROR(MIN('MP Calculations'!$E$30/I1556,1),"-")</f>
        <v>0.24630200300931615</v>
      </c>
      <c r="K1556" s="12"/>
      <c r="L1556" s="159">
        <v>1.4000919999999999</v>
      </c>
      <c r="M1556" s="159" t="s">
        <v>280</v>
      </c>
      <c r="N1556" s="159">
        <v>350</v>
      </c>
      <c r="O1556" s="185">
        <f t="shared" si="73"/>
        <v>490.03219999999999</v>
      </c>
      <c r="P1556" s="215">
        <f t="shared" si="74"/>
        <v>120.69591239906181</v>
      </c>
      <c r="Q1556" s="215" cm="1">
        <f t="array" ref="Q1556">IF(P1556="-",0,P1556/(1+'General inputs'!$H$32)^IFERROR(INDEX('MP Calculations'!$C$40:$C$130,MATCH(F1556,'MP Calculations'!$D$40:$D$130,0),0),-1))</f>
        <v>167.73910206207987</v>
      </c>
    </row>
    <row r="1557" spans="3:17">
      <c r="C1557" s="159"/>
      <c r="D1557" s="165" t="s">
        <v>278</v>
      </c>
      <c r="E1557" s="161">
        <v>41996</v>
      </c>
      <c r="F1557" s="172" t="str">
        <f t="shared" si="72"/>
        <v>2014-15</v>
      </c>
      <c r="G1557" s="68"/>
      <c r="H1557" s="167" t="s">
        <v>279</v>
      </c>
      <c r="I1557" s="173">
        <v>150735.53351548137</v>
      </c>
      <c r="J1557" s="168">
        <f>IFERROR(MIN('MP Calculations'!$E$30/I1557,1),"-")</f>
        <v>0.24630200300931615</v>
      </c>
      <c r="K1557" s="12"/>
      <c r="L1557" s="159">
        <v>19.27515</v>
      </c>
      <c r="M1557" s="159" t="s">
        <v>280</v>
      </c>
      <c r="N1557" s="159">
        <v>350</v>
      </c>
      <c r="O1557" s="185">
        <f t="shared" si="73"/>
        <v>6746.3024999999998</v>
      </c>
      <c r="P1557" s="215">
        <f t="shared" si="74"/>
        <v>1661.627818656757</v>
      </c>
      <c r="Q1557" s="215" cm="1">
        <f t="array" ref="Q1557">IF(P1557="-",0,P1557/(1+'General inputs'!$H$32)^IFERROR(INDEX('MP Calculations'!$C$40:$C$130,MATCH(F1557,'MP Calculations'!$D$40:$D$130,0),0),-1))</f>
        <v>2309.2742142029942</v>
      </c>
    </row>
    <row r="1558" spans="3:17">
      <c r="C1558" s="159"/>
      <c r="D1558" s="165" t="s">
        <v>278</v>
      </c>
      <c r="E1558" s="161">
        <v>41996</v>
      </c>
      <c r="F1558" s="172" t="str">
        <f t="shared" ref="F1558:F1621" si="75">IF(E1558="","-",IF(OR(E1558&lt;$E$15,E1558&gt;$E$16),"ERROR - date outside of range",IF(MONTH(E1558)&gt;=7,YEAR(E1558)&amp;"-"&amp;IF(YEAR(E1558)=1999,"00",IF(AND(YEAR(E1558)&gt;=2000,YEAR(E1558)&lt;2009),"0","")&amp;RIGHT(YEAR(E1558),2)+1),RIGHT(YEAR(E1558),4)-1&amp;"-"&amp;RIGHT(YEAR(E1558),2))))</f>
        <v>2014-15</v>
      </c>
      <c r="G1558" s="68"/>
      <c r="H1558" s="167" t="s">
        <v>279</v>
      </c>
      <c r="I1558" s="173">
        <v>150735.53351548137</v>
      </c>
      <c r="J1558" s="168">
        <f>IFERROR(MIN('MP Calculations'!$E$30/I1558,1),"-")</f>
        <v>0.24630200300931615</v>
      </c>
      <c r="K1558" s="12"/>
      <c r="L1558" s="159">
        <v>3.9532150000000001</v>
      </c>
      <c r="M1558" s="159" t="s">
        <v>280</v>
      </c>
      <c r="N1558" s="159">
        <v>350</v>
      </c>
      <c r="O1558" s="185">
        <f t="shared" ref="O1558:O1621" si="76">IF(N1558="","-",L1558*N1558)</f>
        <v>1383.6252500000001</v>
      </c>
      <c r="P1558" s="215">
        <f t="shared" ref="P1558:P1621" si="77">IF(O1558="-","-",IF(OR(E1558&lt;$E$15,E1558&gt;$E$16),0,O1558*J1558))</f>
        <v>340.7896704892658</v>
      </c>
      <c r="Q1558" s="215" cm="1">
        <f t="array" ref="Q1558">IF(P1558="-",0,P1558/(1+'General inputs'!$H$32)^IFERROR(INDEX('MP Calculations'!$C$40:$C$130,MATCH(F1558,'MP Calculations'!$D$40:$D$130,0),0),-1))</f>
        <v>473.61797250348195</v>
      </c>
    </row>
    <row r="1559" spans="3:17">
      <c r="C1559" s="159"/>
      <c r="D1559" s="165" t="s">
        <v>278</v>
      </c>
      <c r="E1559" s="161">
        <v>41996</v>
      </c>
      <c r="F1559" s="172" t="str">
        <f t="shared" si="75"/>
        <v>2014-15</v>
      </c>
      <c r="G1559" s="68"/>
      <c r="H1559" s="167" t="s">
        <v>279</v>
      </c>
      <c r="I1559" s="173">
        <v>150735.53351548137</v>
      </c>
      <c r="J1559" s="168">
        <f>IFERROR(MIN('MP Calculations'!$E$30/I1559,1),"-")</f>
        <v>0.24630200300931615</v>
      </c>
      <c r="K1559" s="12"/>
      <c r="L1559" s="159">
        <v>43.025491000000002</v>
      </c>
      <c r="M1559" s="159" t="s">
        <v>280</v>
      </c>
      <c r="N1559" s="159">
        <v>350</v>
      </c>
      <c r="O1559" s="185">
        <f t="shared" si="76"/>
        <v>15058.921850000001</v>
      </c>
      <c r="P1559" s="215">
        <f t="shared" si="77"/>
        <v>3709.0426148157567</v>
      </c>
      <c r="Q1559" s="215" cm="1">
        <f t="array" ref="Q1559">IF(P1559="-",0,P1559/(1+'General inputs'!$H$32)^IFERROR(INDEX('MP Calculations'!$C$40:$C$130,MATCH(F1559,'MP Calculations'!$D$40:$D$130,0),0),-1))</f>
        <v>5154.7021382309867</v>
      </c>
    </row>
    <row r="1560" spans="3:17">
      <c r="C1560" s="159"/>
      <c r="D1560" s="165" t="s">
        <v>278</v>
      </c>
      <c r="E1560" s="161">
        <v>41996</v>
      </c>
      <c r="F1560" s="172" t="str">
        <f t="shared" si="75"/>
        <v>2014-15</v>
      </c>
      <c r="G1560" s="68"/>
      <c r="H1560" s="167" t="s">
        <v>279</v>
      </c>
      <c r="I1560" s="173">
        <v>150735.53351548137</v>
      </c>
      <c r="J1560" s="168">
        <f>IFERROR(MIN('MP Calculations'!$E$30/I1560,1),"-")</f>
        <v>0.24630200300931615</v>
      </c>
      <c r="K1560" s="12"/>
      <c r="L1560" s="159">
        <v>1.6999789999999999</v>
      </c>
      <c r="M1560" s="159" t="s">
        <v>280</v>
      </c>
      <c r="N1560" s="159">
        <v>350</v>
      </c>
      <c r="O1560" s="185">
        <f t="shared" si="76"/>
        <v>594.99264999999991</v>
      </c>
      <c r="P1560" s="215">
        <f t="shared" si="77"/>
        <v>146.54788147082098</v>
      </c>
      <c r="Q1560" s="215" cm="1">
        <f t="array" ref="Q1560">IF(P1560="-",0,P1560/(1+'General inputs'!$H$32)^IFERROR(INDEX('MP Calculations'!$C$40:$C$130,MATCH(F1560,'MP Calculations'!$D$40:$D$130,0),0),-1))</f>
        <v>203.66729542372391</v>
      </c>
    </row>
    <row r="1561" spans="3:17">
      <c r="C1561" s="159"/>
      <c r="D1561" s="165" t="s">
        <v>278</v>
      </c>
      <c r="E1561" s="161">
        <v>41996</v>
      </c>
      <c r="F1561" s="172" t="str">
        <f t="shared" si="75"/>
        <v>2014-15</v>
      </c>
      <c r="G1561" s="68"/>
      <c r="H1561" s="167" t="s">
        <v>279</v>
      </c>
      <c r="I1561" s="173">
        <v>150735.53351548137</v>
      </c>
      <c r="J1561" s="168">
        <f>IFERROR(MIN('MP Calculations'!$E$30/I1561,1),"-")</f>
        <v>0.24630200300931615</v>
      </c>
      <c r="K1561" s="12"/>
      <c r="L1561" s="159">
        <v>63.079867999999998</v>
      </c>
      <c r="M1561" s="159" t="s">
        <v>280</v>
      </c>
      <c r="N1561" s="159">
        <v>350</v>
      </c>
      <c r="O1561" s="185">
        <f t="shared" si="76"/>
        <v>22077.953799999999</v>
      </c>
      <c r="P1561" s="215">
        <f t="shared" si="77"/>
        <v>5437.8442432871425</v>
      </c>
      <c r="Q1561" s="215" cm="1">
        <f t="array" ref="Q1561">IF(P1561="-",0,P1561/(1+'General inputs'!$H$32)^IFERROR(INDEX('MP Calculations'!$C$40:$C$130,MATCH(F1561,'MP Calculations'!$D$40:$D$130,0),0),-1))</f>
        <v>7557.3322442486106</v>
      </c>
    </row>
    <row r="1562" spans="3:17">
      <c r="C1562" s="159"/>
      <c r="D1562" s="165" t="s">
        <v>580</v>
      </c>
      <c r="E1562" s="161">
        <v>42024</v>
      </c>
      <c r="F1562" s="172" t="str">
        <f t="shared" si="75"/>
        <v>2014-15</v>
      </c>
      <c r="G1562" s="68"/>
      <c r="H1562" s="167" t="s">
        <v>279</v>
      </c>
      <c r="I1562" s="173">
        <v>150735.53351548137</v>
      </c>
      <c r="J1562" s="168">
        <f>IFERROR(MIN('MP Calculations'!$E$30/I1562,1),"-")</f>
        <v>0.24630200300931615</v>
      </c>
      <c r="K1562" s="12"/>
      <c r="L1562" s="159">
        <v>1</v>
      </c>
      <c r="M1562" s="159" t="s">
        <v>284</v>
      </c>
      <c r="N1562" s="159">
        <v>1157.57</v>
      </c>
      <c r="O1562" s="185">
        <f t="shared" si="76"/>
        <v>1157.57</v>
      </c>
      <c r="P1562" s="215">
        <f t="shared" si="77"/>
        <v>285.11180962349408</v>
      </c>
      <c r="Q1562" s="215" cm="1">
        <f t="array" ref="Q1562">IF(P1562="-",0,P1562/(1+'General inputs'!$H$32)^IFERROR(INDEX('MP Calculations'!$C$40:$C$130,MATCH(F1562,'MP Calculations'!$D$40:$D$130,0),0),-1))</f>
        <v>396.23876221603763</v>
      </c>
    </row>
    <row r="1563" spans="3:17">
      <c r="C1563" s="159"/>
      <c r="D1563" s="165" t="s">
        <v>579</v>
      </c>
      <c r="E1563" s="161">
        <v>42024</v>
      </c>
      <c r="F1563" s="172" t="str">
        <f t="shared" si="75"/>
        <v>2014-15</v>
      </c>
      <c r="G1563" s="68"/>
      <c r="H1563" s="167" t="s">
        <v>279</v>
      </c>
      <c r="I1563" s="173">
        <v>150735.53351548137</v>
      </c>
      <c r="J1563" s="168">
        <f>IFERROR(MIN('MP Calculations'!$E$30/I1563,1),"-")</f>
        <v>0.24630200300931615</v>
      </c>
      <c r="K1563" s="12"/>
      <c r="L1563" s="159">
        <v>1</v>
      </c>
      <c r="M1563" s="159" t="s">
        <v>284</v>
      </c>
      <c r="N1563" s="159">
        <v>771.71</v>
      </c>
      <c r="O1563" s="185">
        <f t="shared" si="76"/>
        <v>771.71</v>
      </c>
      <c r="P1563" s="215">
        <f t="shared" si="77"/>
        <v>190.07371874231939</v>
      </c>
      <c r="Q1563" s="215" cm="1">
        <f t="array" ref="Q1563">IF(P1563="-",0,P1563/(1+'General inputs'!$H$32)^IFERROR(INDEX('MP Calculations'!$C$40:$C$130,MATCH(F1563,'MP Calculations'!$D$40:$D$130,0),0),-1))</f>
        <v>264.15803380334529</v>
      </c>
    </row>
    <row r="1564" spans="3:17">
      <c r="C1564" s="159"/>
      <c r="D1564" s="165" t="s">
        <v>278</v>
      </c>
      <c r="E1564" s="161">
        <v>42026</v>
      </c>
      <c r="F1564" s="172" t="str">
        <f t="shared" si="75"/>
        <v>2014-15</v>
      </c>
      <c r="G1564" s="68"/>
      <c r="H1564" s="167" t="s">
        <v>279</v>
      </c>
      <c r="I1564" s="173">
        <v>150735.53351548137</v>
      </c>
      <c r="J1564" s="168">
        <f>IFERROR(MIN('MP Calculations'!$E$30/I1564,1),"-")</f>
        <v>0.24630200300931615</v>
      </c>
      <c r="K1564" s="12"/>
      <c r="L1564" s="159">
        <v>5.699986</v>
      </c>
      <c r="M1564" s="159" t="s">
        <v>280</v>
      </c>
      <c r="N1564" s="159">
        <v>350</v>
      </c>
      <c r="O1564" s="185">
        <f t="shared" si="76"/>
        <v>1994.9951000000001</v>
      </c>
      <c r="P1564" s="215">
        <f t="shared" si="77"/>
        <v>491.37128912377102</v>
      </c>
      <c r="Q1564" s="215" cm="1">
        <f t="array" ref="Q1564">IF(P1564="-",0,P1564/(1+'General inputs'!$H$32)^IFERROR(INDEX('MP Calculations'!$C$40:$C$130,MATCH(F1564,'MP Calculations'!$D$40:$D$130,0),0),-1))</f>
        <v>682.89121958158933</v>
      </c>
    </row>
    <row r="1565" spans="3:17">
      <c r="C1565" s="159"/>
      <c r="D1565" s="165" t="s">
        <v>278</v>
      </c>
      <c r="E1565" s="161">
        <v>42038</v>
      </c>
      <c r="F1565" s="172" t="str">
        <f t="shared" si="75"/>
        <v>2014-15</v>
      </c>
      <c r="G1565" s="68"/>
      <c r="H1565" s="167" t="s">
        <v>279</v>
      </c>
      <c r="I1565" s="173">
        <v>150735.53351548137</v>
      </c>
      <c r="J1565" s="168">
        <f>IFERROR(MIN('MP Calculations'!$E$30/I1565,1),"-")</f>
        <v>0.24630200300931615</v>
      </c>
      <c r="K1565" s="12"/>
      <c r="L1565" s="159">
        <v>8.4999920000000007</v>
      </c>
      <c r="M1565" s="159" t="s">
        <v>280</v>
      </c>
      <c r="N1565" s="159">
        <v>350</v>
      </c>
      <c r="O1565" s="185">
        <f t="shared" si="76"/>
        <v>2974.9972000000002</v>
      </c>
      <c r="P1565" s="215">
        <f t="shared" si="77"/>
        <v>732.74776930710721</v>
      </c>
      <c r="Q1565" s="215" cm="1">
        <f t="array" ref="Q1565">IF(P1565="-",0,P1565/(1+'General inputs'!$H$32)^IFERROR(INDEX('MP Calculations'!$C$40:$C$130,MATCH(F1565,'MP Calculations'!$D$40:$D$130,0),0),-1))</f>
        <v>1018.3480982784436</v>
      </c>
    </row>
    <row r="1566" spans="3:17">
      <c r="C1566" s="159"/>
      <c r="D1566" s="165" t="s">
        <v>581</v>
      </c>
      <c r="E1566" s="161">
        <v>42038</v>
      </c>
      <c r="F1566" s="172" t="str">
        <f t="shared" si="75"/>
        <v>2014-15</v>
      </c>
      <c r="G1566" s="68"/>
      <c r="H1566" s="167" t="s">
        <v>279</v>
      </c>
      <c r="I1566" s="173">
        <v>150735.53351548137</v>
      </c>
      <c r="J1566" s="168">
        <f>IFERROR(MIN('MP Calculations'!$E$30/I1566,1),"-")</f>
        <v>0.24630200300931615</v>
      </c>
      <c r="K1566" s="12"/>
      <c r="L1566" s="159">
        <v>1</v>
      </c>
      <c r="M1566" s="159" t="s">
        <v>284</v>
      </c>
      <c r="N1566" s="159">
        <v>2523.77</v>
      </c>
      <c r="O1566" s="185">
        <f t="shared" si="76"/>
        <v>2523.77</v>
      </c>
      <c r="P1566" s="215">
        <f t="shared" si="77"/>
        <v>621.60960613482177</v>
      </c>
      <c r="Q1566" s="215" cm="1">
        <f t="array" ref="Q1566">IF(P1566="-",0,P1566/(1+'General inputs'!$H$32)^IFERROR(INDEX('MP Calculations'!$C$40:$C$130,MATCH(F1566,'MP Calculations'!$D$40:$D$130,0),0),-1))</f>
        <v>863.89203324029586</v>
      </c>
    </row>
    <row r="1567" spans="3:17">
      <c r="C1567" s="159"/>
      <c r="D1567" s="165" t="s">
        <v>282</v>
      </c>
      <c r="E1567" s="161">
        <v>42055</v>
      </c>
      <c r="F1567" s="172" t="str">
        <f t="shared" si="75"/>
        <v>2014-15</v>
      </c>
      <c r="G1567" s="68"/>
      <c r="H1567" s="167" t="s">
        <v>279</v>
      </c>
      <c r="I1567" s="173">
        <v>150735.53351548137</v>
      </c>
      <c r="J1567" s="168">
        <f>IFERROR(MIN('MP Calculations'!$E$30/I1567,1),"-")</f>
        <v>0.24630200300931615</v>
      </c>
      <c r="K1567" s="12"/>
      <c r="L1567" s="159">
        <v>0.990977</v>
      </c>
      <c r="M1567" s="159" t="s">
        <v>280</v>
      </c>
      <c r="N1567" s="159">
        <v>511</v>
      </c>
      <c r="O1567" s="185">
        <f t="shared" si="76"/>
        <v>506.38924700000001</v>
      </c>
      <c r="P1567" s="215">
        <f t="shared" si="77"/>
        <v>124.72468583847935</v>
      </c>
      <c r="Q1567" s="215" cm="1">
        <f t="array" ref="Q1567">IF(P1567="-",0,P1567/(1+'General inputs'!$H$32)^IFERROR(INDEX('MP Calculations'!$C$40:$C$130,MATCH(F1567,'MP Calculations'!$D$40:$D$130,0),0),-1))</f>
        <v>173.33815530014718</v>
      </c>
    </row>
    <row r="1568" spans="3:17">
      <c r="C1568" s="159"/>
      <c r="D1568" s="165" t="s">
        <v>282</v>
      </c>
      <c r="E1568" s="161">
        <v>42055</v>
      </c>
      <c r="F1568" s="172" t="str">
        <f t="shared" si="75"/>
        <v>2014-15</v>
      </c>
      <c r="G1568" s="68"/>
      <c r="H1568" s="167" t="s">
        <v>279</v>
      </c>
      <c r="I1568" s="173">
        <v>150735.53351548137</v>
      </c>
      <c r="J1568" s="168">
        <f>IFERROR(MIN('MP Calculations'!$E$30/I1568,1),"-")</f>
        <v>0.24630200300931615</v>
      </c>
      <c r="K1568" s="12"/>
      <c r="L1568" s="159">
        <v>79.088806000000005</v>
      </c>
      <c r="M1568" s="159" t="s">
        <v>280</v>
      </c>
      <c r="N1568" s="159">
        <v>511</v>
      </c>
      <c r="O1568" s="185">
        <f t="shared" si="76"/>
        <v>40414.379866000003</v>
      </c>
      <c r="P1568" s="215">
        <f t="shared" si="77"/>
        <v>9954.1427113751779</v>
      </c>
      <c r="Q1568" s="215" cm="1">
        <f t="array" ref="Q1568">IF(P1568="-",0,P1568/(1+'General inputs'!$H$32)^IFERROR(INDEX('MP Calculations'!$C$40:$C$130,MATCH(F1568,'MP Calculations'!$D$40:$D$130,0),0),-1))</f>
        <v>13833.931299042471</v>
      </c>
    </row>
    <row r="1569" spans="3:17">
      <c r="C1569" s="159"/>
      <c r="D1569" s="165" t="s">
        <v>282</v>
      </c>
      <c r="E1569" s="161">
        <v>42055</v>
      </c>
      <c r="F1569" s="172" t="str">
        <f t="shared" si="75"/>
        <v>2014-15</v>
      </c>
      <c r="G1569" s="68"/>
      <c r="H1569" s="167" t="s">
        <v>279</v>
      </c>
      <c r="I1569" s="173">
        <v>150735.53351548137</v>
      </c>
      <c r="J1569" s="168">
        <f>IFERROR(MIN('MP Calculations'!$E$30/I1569,1),"-")</f>
        <v>0.24630200300931615</v>
      </c>
      <c r="K1569" s="12"/>
      <c r="L1569" s="159">
        <v>238.25785999999999</v>
      </c>
      <c r="M1569" s="159" t="s">
        <v>280</v>
      </c>
      <c r="N1569" s="159">
        <v>511</v>
      </c>
      <c r="O1569" s="185">
        <f t="shared" si="76"/>
        <v>121749.76646</v>
      </c>
      <c r="P1569" s="215">
        <f t="shared" si="77"/>
        <v>29987.211345014457</v>
      </c>
      <c r="Q1569" s="215" cm="1">
        <f t="array" ref="Q1569">IF(P1569="-",0,P1569/(1+'General inputs'!$H$32)^IFERROR(INDEX('MP Calculations'!$C$40:$C$130,MATCH(F1569,'MP Calculations'!$D$40:$D$130,0),0),-1))</f>
        <v>41675.213388565746</v>
      </c>
    </row>
    <row r="1570" spans="3:17">
      <c r="C1570" s="159"/>
      <c r="D1570" s="165" t="s">
        <v>282</v>
      </c>
      <c r="E1570" s="161">
        <v>42055</v>
      </c>
      <c r="F1570" s="172" t="str">
        <f t="shared" si="75"/>
        <v>2014-15</v>
      </c>
      <c r="G1570" s="68"/>
      <c r="H1570" s="167" t="s">
        <v>279</v>
      </c>
      <c r="I1570" s="173">
        <v>150735.53351548137</v>
      </c>
      <c r="J1570" s="168">
        <f>IFERROR(MIN('MP Calculations'!$E$30/I1570,1),"-")</f>
        <v>0.24630200300931615</v>
      </c>
      <c r="K1570" s="12"/>
      <c r="L1570" s="159">
        <v>0.291269</v>
      </c>
      <c r="M1570" s="159" t="s">
        <v>280</v>
      </c>
      <c r="N1570" s="159">
        <v>511</v>
      </c>
      <c r="O1570" s="185">
        <f t="shared" si="76"/>
        <v>148.838459</v>
      </c>
      <c r="P1570" s="215">
        <f t="shared" si="77"/>
        <v>36.659210576519982</v>
      </c>
      <c r="Q1570" s="215" cm="1">
        <f t="array" ref="Q1570">IF(P1570="-",0,P1570/(1+'General inputs'!$H$32)^IFERROR(INDEX('MP Calculations'!$C$40:$C$130,MATCH(F1570,'MP Calculations'!$D$40:$D$130,0),0),-1))</f>
        <v>50.947732546889149</v>
      </c>
    </row>
    <row r="1571" spans="3:17">
      <c r="C1571" s="159"/>
      <c r="D1571" s="165" t="s">
        <v>582</v>
      </c>
      <c r="E1571" s="161">
        <v>42078</v>
      </c>
      <c r="F1571" s="172" t="str">
        <f t="shared" si="75"/>
        <v>2014-15</v>
      </c>
      <c r="G1571" s="68"/>
      <c r="H1571" s="167" t="s">
        <v>279</v>
      </c>
      <c r="I1571" s="173">
        <v>150735.53351548137</v>
      </c>
      <c r="J1571" s="168">
        <f>IFERROR(MIN('MP Calculations'!$E$30/I1571,1),"-")</f>
        <v>0.24630200300931615</v>
      </c>
      <c r="K1571" s="12"/>
      <c r="L1571" s="159">
        <v>1</v>
      </c>
      <c r="M1571" s="159" t="s">
        <v>284</v>
      </c>
      <c r="N1571" s="159">
        <v>1522.46</v>
      </c>
      <c r="O1571" s="185">
        <f t="shared" si="76"/>
        <v>1522.46</v>
      </c>
      <c r="P1571" s="215">
        <f t="shared" si="77"/>
        <v>374.98494750156345</v>
      </c>
      <c r="Q1571" s="215" cm="1">
        <f t="array" ref="Q1571">IF(P1571="-",0,P1571/(1+'General inputs'!$H$32)^IFERROR(INDEX('MP Calculations'!$C$40:$C$130,MATCH(F1571,'MP Calculations'!$D$40:$D$130,0),0),-1))</f>
        <v>521.14141341208619</v>
      </c>
    </row>
    <row r="1572" spans="3:17">
      <c r="C1572" s="159"/>
      <c r="D1572" s="165" t="s">
        <v>282</v>
      </c>
      <c r="E1572" s="161">
        <v>42094</v>
      </c>
      <c r="F1572" s="172" t="str">
        <f t="shared" si="75"/>
        <v>2014-15</v>
      </c>
      <c r="G1572" s="68"/>
      <c r="H1572" s="167" t="s">
        <v>279</v>
      </c>
      <c r="I1572" s="173">
        <v>150735.53351548137</v>
      </c>
      <c r="J1572" s="168">
        <f>IFERROR(MIN('MP Calculations'!$E$30/I1572,1),"-")</f>
        <v>0.24630200300931615</v>
      </c>
      <c r="K1572" s="12"/>
      <c r="L1572" s="159">
        <v>1.392536</v>
      </c>
      <c r="M1572" s="159" t="s">
        <v>280</v>
      </c>
      <c r="N1572" s="159">
        <v>511</v>
      </c>
      <c r="O1572" s="185">
        <f t="shared" si="76"/>
        <v>711.58589600000005</v>
      </c>
      <c r="P1572" s="215">
        <f t="shared" si="77"/>
        <v>175.26503149797895</v>
      </c>
      <c r="Q1572" s="215" cm="1">
        <f t="array" ref="Q1572">IF(P1572="-",0,P1572/(1+'General inputs'!$H$32)^IFERROR(INDEX('MP Calculations'!$C$40:$C$130,MATCH(F1572,'MP Calculations'!$D$40:$D$130,0),0),-1))</f>
        <v>243.57742049416461</v>
      </c>
    </row>
    <row r="1573" spans="3:17">
      <c r="C1573" s="159"/>
      <c r="D1573" s="165" t="s">
        <v>282</v>
      </c>
      <c r="E1573" s="161">
        <v>42094</v>
      </c>
      <c r="F1573" s="172" t="str">
        <f t="shared" si="75"/>
        <v>2014-15</v>
      </c>
      <c r="G1573" s="68"/>
      <c r="H1573" s="167" t="s">
        <v>279</v>
      </c>
      <c r="I1573" s="173">
        <v>150735.53351548137</v>
      </c>
      <c r="J1573" s="168">
        <f>IFERROR(MIN('MP Calculations'!$E$30/I1573,1),"-")</f>
        <v>0.24630200300931615</v>
      </c>
      <c r="K1573" s="12"/>
      <c r="L1573" s="159">
        <v>3.907467</v>
      </c>
      <c r="M1573" s="159" t="s">
        <v>280</v>
      </c>
      <c r="N1573" s="159">
        <v>511</v>
      </c>
      <c r="O1573" s="185">
        <f t="shared" si="76"/>
        <v>1996.715637</v>
      </c>
      <c r="P1573" s="215">
        <f t="shared" si="77"/>
        <v>491.79506083312259</v>
      </c>
      <c r="Q1573" s="215" cm="1">
        <f t="array" ref="Q1573">IF(P1573="-",0,P1573/(1+'General inputs'!$H$32)^IFERROR(INDEX('MP Calculations'!$C$40:$C$130,MATCH(F1573,'MP Calculations'!$D$40:$D$130,0),0),-1))</f>
        <v>683.48016318865132</v>
      </c>
    </row>
    <row r="1574" spans="3:17">
      <c r="C1574" s="159"/>
      <c r="D1574" s="165" t="s">
        <v>583</v>
      </c>
      <c r="E1574" s="161">
        <v>42106</v>
      </c>
      <c r="F1574" s="172" t="str">
        <f t="shared" si="75"/>
        <v>2014-15</v>
      </c>
      <c r="G1574" s="68"/>
      <c r="H1574" s="167" t="s">
        <v>279</v>
      </c>
      <c r="I1574" s="173">
        <v>150735.53351548137</v>
      </c>
      <c r="J1574" s="168">
        <f>IFERROR(MIN('MP Calculations'!$E$30/I1574,1),"-")</f>
        <v>0.24630200300931615</v>
      </c>
      <c r="K1574" s="12"/>
      <c r="L1574" s="159">
        <v>1</v>
      </c>
      <c r="M1574" s="159" t="s">
        <v>284</v>
      </c>
      <c r="N1574" s="159">
        <v>12870.49</v>
      </c>
      <c r="O1574" s="185">
        <f t="shared" si="76"/>
        <v>12870.49</v>
      </c>
      <c r="P1574" s="215">
        <f t="shared" si="77"/>
        <v>3170.0274667113736</v>
      </c>
      <c r="Q1574" s="215" cm="1">
        <f t="array" ref="Q1574">IF(P1574="-",0,P1574/(1+'General inputs'!$H$32)^IFERROR(INDEX('MP Calculations'!$C$40:$C$130,MATCH(F1574,'MP Calculations'!$D$40:$D$130,0),0),-1))</f>
        <v>4405.5970928012048</v>
      </c>
    </row>
    <row r="1575" spans="3:17">
      <c r="C1575" s="159"/>
      <c r="D1575" s="165" t="s">
        <v>584</v>
      </c>
      <c r="E1575" s="161">
        <v>42111</v>
      </c>
      <c r="F1575" s="172" t="str">
        <f t="shared" si="75"/>
        <v>2014-15</v>
      </c>
      <c r="G1575" s="68"/>
      <c r="H1575" s="167" t="s">
        <v>279</v>
      </c>
      <c r="I1575" s="173">
        <v>150735.53351548137</v>
      </c>
      <c r="J1575" s="168">
        <f>IFERROR(MIN('MP Calculations'!$E$30/I1575,1),"-")</f>
        <v>0.24630200300931615</v>
      </c>
      <c r="K1575" s="12"/>
      <c r="L1575" s="159">
        <v>1</v>
      </c>
      <c r="M1575" s="159" t="s">
        <v>284</v>
      </c>
      <c r="N1575" s="159">
        <v>5146.8599999999997</v>
      </c>
      <c r="O1575" s="185">
        <f t="shared" si="76"/>
        <v>5146.8599999999997</v>
      </c>
      <c r="P1575" s="215">
        <f t="shared" si="77"/>
        <v>1267.6819272085288</v>
      </c>
      <c r="Q1575" s="215" cm="1">
        <f t="array" ref="Q1575">IF(P1575="-",0,P1575/(1+'General inputs'!$H$32)^IFERROR(INDEX('MP Calculations'!$C$40:$C$130,MATCH(F1575,'MP Calculations'!$D$40:$D$130,0),0),-1))</f>
        <v>1761.7815213760164</v>
      </c>
    </row>
    <row r="1576" spans="3:17">
      <c r="C1576" s="159"/>
      <c r="D1576" s="165" t="s">
        <v>585</v>
      </c>
      <c r="E1576" s="161">
        <v>42114</v>
      </c>
      <c r="F1576" s="172" t="str">
        <f t="shared" si="75"/>
        <v>2014-15</v>
      </c>
      <c r="G1576" s="68"/>
      <c r="H1576" s="167" t="s">
        <v>279</v>
      </c>
      <c r="I1576" s="173">
        <v>150735.53351548137</v>
      </c>
      <c r="J1576" s="168">
        <f>IFERROR(MIN('MP Calculations'!$E$30/I1576,1),"-")</f>
        <v>0.24630200300931615</v>
      </c>
      <c r="K1576" s="12"/>
      <c r="L1576" s="159">
        <v>1</v>
      </c>
      <c r="M1576" s="159" t="s">
        <v>284</v>
      </c>
      <c r="N1576" s="159">
        <v>8106.94</v>
      </c>
      <c r="O1576" s="185">
        <f t="shared" si="76"/>
        <v>8106.94</v>
      </c>
      <c r="P1576" s="215">
        <f t="shared" si="77"/>
        <v>1996.7555602763455</v>
      </c>
      <c r="Q1576" s="215" cm="1">
        <f t="array" ref="Q1576">IF(P1576="-",0,P1576/(1+'General inputs'!$H$32)^IFERROR(INDEX('MP Calculations'!$C$40:$C$130,MATCH(F1576,'MP Calculations'!$D$40:$D$130,0),0),-1))</f>
        <v>2775.0234292178307</v>
      </c>
    </row>
    <row r="1577" spans="3:17">
      <c r="C1577" s="159"/>
      <c r="D1577" s="165" t="s">
        <v>586</v>
      </c>
      <c r="E1577" s="161">
        <v>42114</v>
      </c>
      <c r="F1577" s="172" t="str">
        <f t="shared" si="75"/>
        <v>2014-15</v>
      </c>
      <c r="G1577" s="68"/>
      <c r="H1577" s="167" t="s">
        <v>279</v>
      </c>
      <c r="I1577" s="173">
        <v>150735.53351548137</v>
      </c>
      <c r="J1577" s="168">
        <f>IFERROR(MIN('MP Calculations'!$E$30/I1577,1),"-")</f>
        <v>0.24630200300931615</v>
      </c>
      <c r="K1577" s="12"/>
      <c r="L1577" s="159">
        <v>1</v>
      </c>
      <c r="M1577" s="159" t="s">
        <v>284</v>
      </c>
      <c r="N1577" s="159">
        <v>3033.87</v>
      </c>
      <c r="O1577" s="185">
        <f t="shared" si="76"/>
        <v>3033.87</v>
      </c>
      <c r="P1577" s="215">
        <f t="shared" si="77"/>
        <v>747.24825786987401</v>
      </c>
      <c r="Q1577" s="215" cm="1">
        <f t="array" ref="Q1577">IF(P1577="-",0,P1577/(1+'General inputs'!$H$32)^IFERROR(INDEX('MP Calculations'!$C$40:$C$130,MATCH(F1577,'MP Calculations'!$D$40:$D$130,0),0),-1))</f>
        <v>1038.500387470624</v>
      </c>
    </row>
    <row r="1578" spans="3:17">
      <c r="C1578" s="159"/>
      <c r="D1578" s="165" t="s">
        <v>278</v>
      </c>
      <c r="E1578" s="161">
        <v>42139</v>
      </c>
      <c r="F1578" s="172" t="str">
        <f t="shared" si="75"/>
        <v>2014-15</v>
      </c>
      <c r="G1578" s="68"/>
      <c r="H1578" s="167" t="s">
        <v>279</v>
      </c>
      <c r="I1578" s="173">
        <v>150735.53351548137</v>
      </c>
      <c r="J1578" s="168">
        <f>IFERROR(MIN('MP Calculations'!$E$30/I1578,1),"-")</f>
        <v>0.24630200300931615</v>
      </c>
      <c r="K1578" s="12"/>
      <c r="L1578" s="159">
        <v>0.99996200000000002</v>
      </c>
      <c r="M1578" s="159" t="s">
        <v>280</v>
      </c>
      <c r="N1578" s="159">
        <v>350</v>
      </c>
      <c r="O1578" s="185">
        <f t="shared" si="76"/>
        <v>349.98669999999998</v>
      </c>
      <c r="P1578" s="215">
        <f t="shared" si="77"/>
        <v>86.202425236620627</v>
      </c>
      <c r="Q1578" s="215" cm="1">
        <f t="array" ref="Q1578">IF(P1578="-",0,P1578/(1+'General inputs'!$H$32)^IFERROR(INDEX('MP Calculations'!$C$40:$C$130,MATCH(F1578,'MP Calculations'!$D$40:$D$130,0),0),-1))</f>
        <v>119.80121876005398</v>
      </c>
    </row>
    <row r="1579" spans="3:17">
      <c r="C1579" s="159"/>
      <c r="D1579" s="165" t="s">
        <v>278</v>
      </c>
      <c r="E1579" s="161">
        <v>42139</v>
      </c>
      <c r="F1579" s="172" t="str">
        <f t="shared" si="75"/>
        <v>2014-15</v>
      </c>
      <c r="G1579" s="68"/>
      <c r="H1579" s="167" t="s">
        <v>279</v>
      </c>
      <c r="I1579" s="173">
        <v>150735.53351548137</v>
      </c>
      <c r="J1579" s="168">
        <f>IFERROR(MIN('MP Calculations'!$E$30/I1579,1),"-")</f>
        <v>0.24630200300931615</v>
      </c>
      <c r="K1579" s="12"/>
      <c r="L1579" s="159">
        <v>0.99992300000000001</v>
      </c>
      <c r="M1579" s="159" t="s">
        <v>280</v>
      </c>
      <c r="N1579" s="159">
        <v>350</v>
      </c>
      <c r="O1579" s="185">
        <f t="shared" si="76"/>
        <v>349.97305</v>
      </c>
      <c r="P1579" s="215">
        <f t="shared" si="77"/>
        <v>86.199063214279548</v>
      </c>
      <c r="Q1579" s="215" cm="1">
        <f t="array" ref="Q1579">IF(P1579="-",0,P1579/(1+'General inputs'!$H$32)^IFERROR(INDEX('MP Calculations'!$C$40:$C$130,MATCH(F1579,'MP Calculations'!$D$40:$D$130,0),0),-1))</f>
        <v>119.79654633497019</v>
      </c>
    </row>
    <row r="1580" spans="3:17">
      <c r="C1580" s="159"/>
      <c r="D1580" s="165" t="s">
        <v>590</v>
      </c>
      <c r="E1580" s="161">
        <v>42149</v>
      </c>
      <c r="F1580" s="172" t="str">
        <f t="shared" si="75"/>
        <v>2014-15</v>
      </c>
      <c r="G1580" s="68"/>
      <c r="H1580" s="167" t="s">
        <v>279</v>
      </c>
      <c r="I1580" s="173">
        <v>150735.53351548137</v>
      </c>
      <c r="J1580" s="168">
        <f>IFERROR(MIN('MP Calculations'!$E$30/I1580,1),"-")</f>
        <v>0.24630200300931615</v>
      </c>
      <c r="K1580" s="12"/>
      <c r="L1580" s="159">
        <v>1</v>
      </c>
      <c r="M1580" s="159" t="s">
        <v>284</v>
      </c>
      <c r="N1580" s="159">
        <v>4553.1000000000004</v>
      </c>
      <c r="O1580" s="185">
        <f t="shared" si="76"/>
        <v>4553.1000000000004</v>
      </c>
      <c r="P1580" s="215">
        <f t="shared" si="77"/>
        <v>1121.4376499017174</v>
      </c>
      <c r="Q1580" s="215" cm="1">
        <f t="array" ref="Q1580">IF(P1580="-",0,P1580/(1+'General inputs'!$H$32)^IFERROR(INDEX('MP Calculations'!$C$40:$C$130,MATCH(F1580,'MP Calculations'!$D$40:$D$130,0),0),-1))</f>
        <v>1558.5361647639804</v>
      </c>
    </row>
    <row r="1581" spans="3:17">
      <c r="C1581" s="159"/>
      <c r="D1581" s="165" t="s">
        <v>587</v>
      </c>
      <c r="E1581" s="161">
        <v>42149</v>
      </c>
      <c r="F1581" s="172" t="str">
        <f t="shared" si="75"/>
        <v>2014-15</v>
      </c>
      <c r="G1581" s="68"/>
      <c r="H1581" s="167" t="s">
        <v>279</v>
      </c>
      <c r="I1581" s="173">
        <v>150735.53351548137</v>
      </c>
      <c r="J1581" s="168">
        <f>IFERROR(MIN('MP Calculations'!$E$30/I1581,1),"-")</f>
        <v>0.24630200300931615</v>
      </c>
      <c r="K1581" s="12"/>
      <c r="L1581" s="159">
        <v>1</v>
      </c>
      <c r="M1581" s="159" t="s">
        <v>284</v>
      </c>
      <c r="N1581" s="159">
        <v>7181.19</v>
      </c>
      <c r="O1581" s="185">
        <f t="shared" si="76"/>
        <v>7181.19</v>
      </c>
      <c r="P1581" s="215">
        <f t="shared" si="77"/>
        <v>1768.741480990471</v>
      </c>
      <c r="Q1581" s="215" cm="1">
        <f t="array" ref="Q1581">IF(P1581="-",0,P1581/(1+'General inputs'!$H$32)^IFERROR(INDEX('MP Calculations'!$C$40:$C$130,MATCH(F1581,'MP Calculations'!$D$40:$D$130,0),0),-1))</f>
        <v>2458.1371639194062</v>
      </c>
    </row>
    <row r="1582" spans="3:17">
      <c r="C1582" s="159"/>
      <c r="D1582" s="165" t="s">
        <v>589</v>
      </c>
      <c r="E1582" s="161">
        <v>42149</v>
      </c>
      <c r="F1582" s="172" t="str">
        <f t="shared" si="75"/>
        <v>2014-15</v>
      </c>
      <c r="G1582" s="68"/>
      <c r="H1582" s="167" t="s">
        <v>279</v>
      </c>
      <c r="I1582" s="173">
        <v>150735.53351548137</v>
      </c>
      <c r="J1582" s="168">
        <f>IFERROR(MIN('MP Calculations'!$E$30/I1582,1),"-")</f>
        <v>0.24630200300931615</v>
      </c>
      <c r="K1582" s="12"/>
      <c r="L1582" s="159">
        <v>1</v>
      </c>
      <c r="M1582" s="159" t="s">
        <v>284</v>
      </c>
      <c r="N1582" s="159">
        <v>15627.3</v>
      </c>
      <c r="O1582" s="185">
        <f t="shared" si="76"/>
        <v>15627.3</v>
      </c>
      <c r="P1582" s="215">
        <f t="shared" si="77"/>
        <v>3849.035291627486</v>
      </c>
      <c r="Q1582" s="215" cm="1">
        <f t="array" ref="Q1582">IF(P1582="-",0,P1582/(1+'General inputs'!$H$32)^IFERROR(INDEX('MP Calculations'!$C$40:$C$130,MATCH(F1582,'MP Calculations'!$D$40:$D$130,0),0),-1))</f>
        <v>5349.2592316479213</v>
      </c>
    </row>
    <row r="1583" spans="3:17">
      <c r="C1583" s="159"/>
      <c r="D1583" s="165" t="s">
        <v>588</v>
      </c>
      <c r="E1583" s="161">
        <v>42149</v>
      </c>
      <c r="F1583" s="172" t="str">
        <f t="shared" si="75"/>
        <v>2014-15</v>
      </c>
      <c r="G1583" s="68"/>
      <c r="H1583" s="167" t="s">
        <v>279</v>
      </c>
      <c r="I1583" s="173">
        <v>150735.53351548137</v>
      </c>
      <c r="J1583" s="168">
        <f>IFERROR(MIN('MP Calculations'!$E$30/I1583,1),"-")</f>
        <v>0.24630200300931615</v>
      </c>
      <c r="K1583" s="12"/>
      <c r="L1583" s="159">
        <v>1</v>
      </c>
      <c r="M1583" s="159" t="s">
        <v>284</v>
      </c>
      <c r="N1583" s="159">
        <v>7181.2</v>
      </c>
      <c r="O1583" s="185">
        <f t="shared" si="76"/>
        <v>7181.2</v>
      </c>
      <c r="P1583" s="215">
        <f t="shared" si="77"/>
        <v>1768.7439440105011</v>
      </c>
      <c r="Q1583" s="215" cm="1">
        <f t="array" ref="Q1583">IF(P1583="-",0,P1583/(1+'General inputs'!$H$32)^IFERROR(INDEX('MP Calculations'!$C$40:$C$130,MATCH(F1583,'MP Calculations'!$D$40:$D$130,0),0),-1))</f>
        <v>2458.1405869414457</v>
      </c>
    </row>
    <row r="1584" spans="3:17">
      <c r="C1584" s="159"/>
      <c r="D1584" s="165" t="s">
        <v>278</v>
      </c>
      <c r="E1584" s="161">
        <v>42152</v>
      </c>
      <c r="F1584" s="172" t="str">
        <f t="shared" si="75"/>
        <v>2014-15</v>
      </c>
      <c r="G1584" s="68"/>
      <c r="H1584" s="167" t="s">
        <v>279</v>
      </c>
      <c r="I1584" s="173">
        <v>150735.53351548137</v>
      </c>
      <c r="J1584" s="168">
        <f>IFERROR(MIN('MP Calculations'!$E$30/I1584,1),"-")</f>
        <v>0.24630200300931615</v>
      </c>
      <c r="K1584" s="12"/>
      <c r="L1584" s="159">
        <v>310.37688700000001</v>
      </c>
      <c r="M1584" s="159" t="s">
        <v>280</v>
      </c>
      <c r="N1584" s="159">
        <v>350</v>
      </c>
      <c r="O1584" s="185">
        <f t="shared" si="76"/>
        <v>108631.91045000001</v>
      </c>
      <c r="P1584" s="215">
        <f t="shared" si="77"/>
        <v>26756.257134563664</v>
      </c>
      <c r="Q1584" s="215" cm="1">
        <f t="array" ref="Q1584">IF(P1584="-",0,P1584/(1+'General inputs'!$H$32)^IFERROR(INDEX('MP Calculations'!$C$40:$C$130,MATCH(F1584,'MP Calculations'!$D$40:$D$130,0),0),-1))</f>
        <v>37184.942365361443</v>
      </c>
    </row>
    <row r="1585" spans="3:17">
      <c r="C1585" s="159"/>
      <c r="D1585" s="165" t="s">
        <v>278</v>
      </c>
      <c r="E1585" s="161">
        <v>42152</v>
      </c>
      <c r="F1585" s="172" t="str">
        <f t="shared" si="75"/>
        <v>2014-15</v>
      </c>
      <c r="G1585" s="68"/>
      <c r="H1585" s="167" t="s">
        <v>279</v>
      </c>
      <c r="I1585" s="173">
        <v>150735.53351548137</v>
      </c>
      <c r="J1585" s="168">
        <f>IFERROR(MIN('MP Calculations'!$E$30/I1585,1),"-")</f>
        <v>0.24630200300931615</v>
      </c>
      <c r="K1585" s="12"/>
      <c r="L1585" s="159">
        <v>97.631287999999998</v>
      </c>
      <c r="M1585" s="159" t="s">
        <v>280</v>
      </c>
      <c r="N1585" s="159">
        <v>350</v>
      </c>
      <c r="O1585" s="185">
        <f t="shared" si="76"/>
        <v>34170.950799999999</v>
      </c>
      <c r="P1585" s="215">
        <f t="shared" si="77"/>
        <v>8416.3736267727945</v>
      </c>
      <c r="Q1585" s="215" cm="1">
        <f t="array" ref="Q1585">IF(P1585="-",0,P1585/(1+'General inputs'!$H$32)^IFERROR(INDEX('MP Calculations'!$C$40:$C$130,MATCH(F1585,'MP Calculations'!$D$40:$D$130,0),0),-1))</f>
        <v>11696.791769601079</v>
      </c>
    </row>
    <row r="1586" spans="3:17">
      <c r="C1586" s="159"/>
      <c r="D1586" s="165" t="s">
        <v>278</v>
      </c>
      <c r="E1586" s="161">
        <v>42152</v>
      </c>
      <c r="F1586" s="172" t="str">
        <f t="shared" si="75"/>
        <v>2014-15</v>
      </c>
      <c r="G1586" s="68"/>
      <c r="H1586" s="167" t="s">
        <v>279</v>
      </c>
      <c r="I1586" s="173">
        <v>150735.53351548137</v>
      </c>
      <c r="J1586" s="168">
        <f>IFERROR(MIN('MP Calculations'!$E$30/I1586,1),"-")</f>
        <v>0.24630200300931615</v>
      </c>
      <c r="K1586" s="12"/>
      <c r="L1586" s="159">
        <v>46.496865999999997</v>
      </c>
      <c r="M1586" s="159" t="s">
        <v>280</v>
      </c>
      <c r="N1586" s="159">
        <v>350</v>
      </c>
      <c r="O1586" s="185">
        <f t="shared" si="76"/>
        <v>16273.9031</v>
      </c>
      <c r="P1586" s="215">
        <f t="shared" si="77"/>
        <v>4008.2949303095193</v>
      </c>
      <c r="Q1586" s="215" cm="1">
        <f t="array" ref="Q1586">IF(P1586="-",0,P1586/(1+'General inputs'!$H$32)^IFERROR(INDEX('MP Calculations'!$C$40:$C$130,MATCH(F1586,'MP Calculations'!$D$40:$D$130,0),0),-1))</f>
        <v>5570.5928978530346</v>
      </c>
    </row>
    <row r="1587" spans="3:17">
      <c r="C1587" s="159"/>
      <c r="D1587" s="165" t="s">
        <v>278</v>
      </c>
      <c r="E1587" s="161">
        <v>42152</v>
      </c>
      <c r="F1587" s="172" t="str">
        <f t="shared" si="75"/>
        <v>2014-15</v>
      </c>
      <c r="G1587" s="68"/>
      <c r="H1587" s="167" t="s">
        <v>279</v>
      </c>
      <c r="I1587" s="173">
        <v>150735.53351548137</v>
      </c>
      <c r="J1587" s="168">
        <f>IFERROR(MIN('MP Calculations'!$E$30/I1587,1),"-")</f>
        <v>0.24630200300931615</v>
      </c>
      <c r="K1587" s="12"/>
      <c r="L1587" s="159">
        <v>17.937306</v>
      </c>
      <c r="M1587" s="159" t="s">
        <v>280</v>
      </c>
      <c r="N1587" s="159">
        <v>350</v>
      </c>
      <c r="O1587" s="185">
        <f t="shared" si="76"/>
        <v>6278.0571</v>
      </c>
      <c r="P1587" s="215">
        <f t="shared" si="77"/>
        <v>1546.2980387368586</v>
      </c>
      <c r="Q1587" s="215" cm="1">
        <f t="array" ref="Q1587">IF(P1587="-",0,P1587/(1+'General inputs'!$H$32)^IFERROR(INDEX('MP Calculations'!$C$40:$C$130,MATCH(F1587,'MP Calculations'!$D$40:$D$130,0),0),-1))</f>
        <v>2148.9927817977373</v>
      </c>
    </row>
    <row r="1588" spans="3:17">
      <c r="C1588" s="159"/>
      <c r="D1588" s="165" t="s">
        <v>278</v>
      </c>
      <c r="E1588" s="161">
        <v>42152</v>
      </c>
      <c r="F1588" s="172" t="str">
        <f t="shared" si="75"/>
        <v>2014-15</v>
      </c>
      <c r="G1588" s="68"/>
      <c r="H1588" s="167" t="s">
        <v>279</v>
      </c>
      <c r="I1588" s="173">
        <v>150735.53351548137</v>
      </c>
      <c r="J1588" s="168">
        <f>IFERROR(MIN('MP Calculations'!$E$30/I1588,1),"-")</f>
        <v>0.24630200300931615</v>
      </c>
      <c r="K1588" s="12"/>
      <c r="L1588" s="159">
        <v>0.29999799999999999</v>
      </c>
      <c r="M1588" s="159" t="s">
        <v>280</v>
      </c>
      <c r="N1588" s="159">
        <v>350</v>
      </c>
      <c r="O1588" s="185">
        <f t="shared" si="76"/>
        <v>104.99929999999999</v>
      </c>
      <c r="P1588" s="215">
        <f t="shared" si="77"/>
        <v>25.861537904576085</v>
      </c>
      <c r="Q1588" s="215" cm="1">
        <f t="array" ref="Q1588">IF(P1588="-",0,P1588/(1+'General inputs'!$H$32)^IFERROR(INDEX('MP Calculations'!$C$40:$C$130,MATCH(F1588,'MP Calculations'!$D$40:$D$130,0),0),-1))</f>
        <v>35.941491802267159</v>
      </c>
    </row>
    <row r="1589" spans="3:17">
      <c r="C1589" s="159"/>
      <c r="D1589" s="165" t="s">
        <v>278</v>
      </c>
      <c r="E1589" s="161">
        <v>42152</v>
      </c>
      <c r="F1589" s="172" t="str">
        <f t="shared" si="75"/>
        <v>2014-15</v>
      </c>
      <c r="G1589" s="68"/>
      <c r="H1589" s="167" t="s">
        <v>279</v>
      </c>
      <c r="I1589" s="173">
        <v>150735.53351548137</v>
      </c>
      <c r="J1589" s="168">
        <f>IFERROR(MIN('MP Calculations'!$E$30/I1589,1),"-")</f>
        <v>0.24630200300931615</v>
      </c>
      <c r="K1589" s="12"/>
      <c r="L1589" s="159">
        <v>22.555022000000001</v>
      </c>
      <c r="M1589" s="159" t="s">
        <v>280</v>
      </c>
      <c r="N1589" s="159">
        <v>350</v>
      </c>
      <c r="O1589" s="185">
        <f t="shared" si="76"/>
        <v>7894.2577000000001</v>
      </c>
      <c r="P1589" s="215">
        <f t="shared" si="77"/>
        <v>1944.3714837817172</v>
      </c>
      <c r="Q1589" s="215" cm="1">
        <f t="array" ref="Q1589">IF(P1589="-",0,P1589/(1+'General inputs'!$H$32)^IFERROR(INDEX('MP Calculations'!$C$40:$C$130,MATCH(F1589,'MP Calculations'!$D$40:$D$130,0),0),-1))</f>
        <v>2702.2218091885798</v>
      </c>
    </row>
    <row r="1590" spans="3:17">
      <c r="C1590" s="159"/>
      <c r="D1590" s="165" t="s">
        <v>278</v>
      </c>
      <c r="E1590" s="161">
        <v>42152</v>
      </c>
      <c r="F1590" s="172" t="str">
        <f t="shared" si="75"/>
        <v>2014-15</v>
      </c>
      <c r="G1590" s="68"/>
      <c r="H1590" s="167" t="s">
        <v>279</v>
      </c>
      <c r="I1590" s="173">
        <v>150735.53351548137</v>
      </c>
      <c r="J1590" s="168">
        <f>IFERROR(MIN('MP Calculations'!$E$30/I1590,1),"-")</f>
        <v>0.24630200300931615</v>
      </c>
      <c r="K1590" s="12"/>
      <c r="L1590" s="159">
        <v>12.820511</v>
      </c>
      <c r="M1590" s="159" t="s">
        <v>280</v>
      </c>
      <c r="N1590" s="159">
        <v>350</v>
      </c>
      <c r="O1590" s="185">
        <f t="shared" si="76"/>
        <v>4487.1788500000002</v>
      </c>
      <c r="P1590" s="215">
        <f t="shared" si="77"/>
        <v>1105.2011386160398</v>
      </c>
      <c r="Q1590" s="215" cm="1">
        <f t="array" ref="Q1590">IF(P1590="-",0,P1590/(1+'General inputs'!$H$32)^IFERROR(INDEX('MP Calculations'!$C$40:$C$130,MATCH(F1590,'MP Calculations'!$D$40:$D$130,0),0),-1))</f>
        <v>1535.9712098326522</v>
      </c>
    </row>
    <row r="1591" spans="3:17">
      <c r="C1591" s="159"/>
      <c r="D1591" s="165" t="s">
        <v>278</v>
      </c>
      <c r="E1591" s="161">
        <v>42152</v>
      </c>
      <c r="F1591" s="172" t="str">
        <f t="shared" si="75"/>
        <v>2014-15</v>
      </c>
      <c r="G1591" s="68"/>
      <c r="H1591" s="167" t="s">
        <v>279</v>
      </c>
      <c r="I1591" s="173">
        <v>150735.53351548137</v>
      </c>
      <c r="J1591" s="168">
        <f>IFERROR(MIN('MP Calculations'!$E$30/I1591,1),"-")</f>
        <v>0.24630200300931615</v>
      </c>
      <c r="K1591" s="12"/>
      <c r="L1591" s="159">
        <v>10.125859999999999</v>
      </c>
      <c r="M1591" s="159" t="s">
        <v>280</v>
      </c>
      <c r="N1591" s="159">
        <v>350</v>
      </c>
      <c r="O1591" s="185">
        <f t="shared" si="76"/>
        <v>3544.0509999999999</v>
      </c>
      <c r="P1591" s="215">
        <f t="shared" si="77"/>
        <v>872.90686006716987</v>
      </c>
      <c r="Q1591" s="215" cm="1">
        <f t="array" ref="Q1591">IF(P1591="-",0,P1591/(1+'General inputs'!$H$32)^IFERROR(INDEX('MP Calculations'!$C$40:$C$130,MATCH(F1591,'MP Calculations'!$D$40:$D$130,0),0),-1))</f>
        <v>1213.136468179471</v>
      </c>
    </row>
    <row r="1592" spans="3:17">
      <c r="C1592" s="159"/>
      <c r="D1592" s="165" t="s">
        <v>278</v>
      </c>
      <c r="E1592" s="161">
        <v>42152</v>
      </c>
      <c r="F1592" s="172" t="str">
        <f t="shared" si="75"/>
        <v>2014-15</v>
      </c>
      <c r="G1592" s="68"/>
      <c r="H1592" s="167" t="s">
        <v>279</v>
      </c>
      <c r="I1592" s="173">
        <v>150735.53351548137</v>
      </c>
      <c r="J1592" s="168">
        <f>IFERROR(MIN('MP Calculations'!$E$30/I1592,1),"-")</f>
        <v>0.24630200300931615</v>
      </c>
      <c r="K1592" s="12"/>
      <c r="L1592" s="159">
        <v>4.3296939999999999</v>
      </c>
      <c r="M1592" s="159" t="s">
        <v>280</v>
      </c>
      <c r="N1592" s="159">
        <v>350</v>
      </c>
      <c r="O1592" s="185">
        <f t="shared" si="76"/>
        <v>1515.3929000000001</v>
      </c>
      <c r="P1592" s="215">
        <f t="shared" si="77"/>
        <v>373.24430661609637</v>
      </c>
      <c r="Q1592" s="215" cm="1">
        <f t="array" ref="Q1592">IF(P1592="-",0,P1592/(1+'General inputs'!$H$32)^IFERROR(INDEX('MP Calculations'!$C$40:$C$130,MATCH(F1592,'MP Calculations'!$D$40:$D$130,0),0),-1))</f>
        <v>518.72232950661453</v>
      </c>
    </row>
    <row r="1593" spans="3:17">
      <c r="C1593" s="159"/>
      <c r="D1593" s="165" t="s">
        <v>278</v>
      </c>
      <c r="E1593" s="161">
        <v>42152</v>
      </c>
      <c r="F1593" s="172" t="str">
        <f t="shared" si="75"/>
        <v>2014-15</v>
      </c>
      <c r="G1593" s="68"/>
      <c r="H1593" s="167" t="s">
        <v>279</v>
      </c>
      <c r="I1593" s="173">
        <v>150735.53351548137</v>
      </c>
      <c r="J1593" s="168">
        <f>IFERROR(MIN('MP Calculations'!$E$30/I1593,1),"-")</f>
        <v>0.24630200300931615</v>
      </c>
      <c r="K1593" s="12"/>
      <c r="L1593" s="159">
        <v>1.410307</v>
      </c>
      <c r="M1593" s="159" t="s">
        <v>280</v>
      </c>
      <c r="N1593" s="159">
        <v>350</v>
      </c>
      <c r="O1593" s="185">
        <f t="shared" si="76"/>
        <v>493.60744999999997</v>
      </c>
      <c r="P1593" s="215">
        <f t="shared" si="77"/>
        <v>121.57650363532086</v>
      </c>
      <c r="Q1593" s="215" cm="1">
        <f t="array" ref="Q1593">IF(P1593="-",0,P1593/(1+'General inputs'!$H$32)^IFERROR(INDEX('MP Calculations'!$C$40:$C$130,MATCH(F1593,'MP Calculations'!$D$40:$D$130,0),0),-1))</f>
        <v>168.9629180167201</v>
      </c>
    </row>
    <row r="1594" spans="3:17">
      <c r="C1594" s="159"/>
      <c r="D1594" s="165" t="s">
        <v>278</v>
      </c>
      <c r="E1594" s="161">
        <v>42152</v>
      </c>
      <c r="F1594" s="172" t="str">
        <f t="shared" si="75"/>
        <v>2014-15</v>
      </c>
      <c r="G1594" s="68"/>
      <c r="H1594" s="167" t="s">
        <v>279</v>
      </c>
      <c r="I1594" s="173">
        <v>150735.53351548137</v>
      </c>
      <c r="J1594" s="168">
        <f>IFERROR(MIN('MP Calculations'!$E$30/I1594,1),"-")</f>
        <v>0.24630200300931615</v>
      </c>
      <c r="K1594" s="12"/>
      <c r="L1594" s="159">
        <v>225.347037</v>
      </c>
      <c r="M1594" s="159" t="s">
        <v>280</v>
      </c>
      <c r="N1594" s="159">
        <v>350</v>
      </c>
      <c r="O1594" s="185">
        <f t="shared" si="76"/>
        <v>78871.462950000001</v>
      </c>
      <c r="P1594" s="215">
        <f t="shared" si="77"/>
        <v>19426.199304860067</v>
      </c>
      <c r="Q1594" s="215" cm="1">
        <f t="array" ref="Q1594">IF(P1594="-",0,P1594/(1+'General inputs'!$H$32)^IFERROR(INDEX('MP Calculations'!$C$40:$C$130,MATCH(F1594,'MP Calculations'!$D$40:$D$130,0),0),-1))</f>
        <v>26997.875595839621</v>
      </c>
    </row>
    <row r="1595" spans="3:17">
      <c r="C1595" s="159"/>
      <c r="D1595" s="165" t="s">
        <v>278</v>
      </c>
      <c r="E1595" s="161">
        <v>42152</v>
      </c>
      <c r="F1595" s="172" t="str">
        <f t="shared" si="75"/>
        <v>2014-15</v>
      </c>
      <c r="G1595" s="68"/>
      <c r="H1595" s="167" t="s">
        <v>279</v>
      </c>
      <c r="I1595" s="173">
        <v>150735.53351548137</v>
      </c>
      <c r="J1595" s="168">
        <f>IFERROR(MIN('MP Calculations'!$E$30/I1595,1),"-")</f>
        <v>0.24630200300931615</v>
      </c>
      <c r="K1595" s="12"/>
      <c r="L1595" s="159">
        <v>0.54162200000000005</v>
      </c>
      <c r="M1595" s="159" t="s">
        <v>280</v>
      </c>
      <c r="N1595" s="159">
        <v>350</v>
      </c>
      <c r="O1595" s="185">
        <f t="shared" si="76"/>
        <v>189.56770000000003</v>
      </c>
      <c r="P1595" s="215">
        <f t="shared" si="77"/>
        <v>46.690904215869146</v>
      </c>
      <c r="Q1595" s="215" cm="1">
        <f t="array" ref="Q1595">IF(P1595="-",0,P1595/(1+'General inputs'!$H$32)^IFERROR(INDEX('MP Calculations'!$C$40:$C$130,MATCH(F1595,'MP Calculations'!$D$40:$D$130,0),0),-1))</f>
        <v>64.889441506035197</v>
      </c>
    </row>
    <row r="1596" spans="3:17">
      <c r="C1596" s="159"/>
      <c r="D1596" s="165" t="s">
        <v>278</v>
      </c>
      <c r="E1596" s="161">
        <v>42152</v>
      </c>
      <c r="F1596" s="172" t="str">
        <f t="shared" si="75"/>
        <v>2014-15</v>
      </c>
      <c r="G1596" s="68"/>
      <c r="H1596" s="167" t="s">
        <v>279</v>
      </c>
      <c r="I1596" s="173">
        <v>150735.53351548137</v>
      </c>
      <c r="J1596" s="168">
        <f>IFERROR(MIN('MP Calculations'!$E$30/I1596,1),"-")</f>
        <v>0.24630200300931615</v>
      </c>
      <c r="K1596" s="12"/>
      <c r="L1596" s="159">
        <v>0.39355400000000001</v>
      </c>
      <c r="M1596" s="159" t="s">
        <v>280</v>
      </c>
      <c r="N1596" s="159">
        <v>350</v>
      </c>
      <c r="O1596" s="185">
        <f t="shared" si="76"/>
        <v>137.7439</v>
      </c>
      <c r="P1596" s="215">
        <f t="shared" si="77"/>
        <v>33.926598472314943</v>
      </c>
      <c r="Q1596" s="215" cm="1">
        <f t="array" ref="Q1596">IF(P1596="-",0,P1596/(1+'General inputs'!$H$32)^IFERROR(INDEX('MP Calculations'!$C$40:$C$130,MATCH(F1596,'MP Calculations'!$D$40:$D$130,0),0),-1))</f>
        <v>47.150040549435168</v>
      </c>
    </row>
    <row r="1597" spans="3:17">
      <c r="C1597" s="159"/>
      <c r="D1597" s="165" t="s">
        <v>278</v>
      </c>
      <c r="E1597" s="161">
        <v>42152</v>
      </c>
      <c r="F1597" s="172" t="str">
        <f t="shared" si="75"/>
        <v>2014-15</v>
      </c>
      <c r="G1597" s="68"/>
      <c r="H1597" s="167" t="s">
        <v>279</v>
      </c>
      <c r="I1597" s="173">
        <v>150735.53351548137</v>
      </c>
      <c r="J1597" s="168">
        <f>IFERROR(MIN('MP Calculations'!$E$30/I1597,1),"-")</f>
        <v>0.24630200300931615</v>
      </c>
      <c r="K1597" s="12"/>
      <c r="L1597" s="159">
        <v>0.230133</v>
      </c>
      <c r="M1597" s="159" t="s">
        <v>280</v>
      </c>
      <c r="N1597" s="159">
        <v>350</v>
      </c>
      <c r="O1597" s="185">
        <f t="shared" si="76"/>
        <v>80.546549999999996</v>
      </c>
      <c r="P1597" s="215">
        <f t="shared" si="77"/>
        <v>19.838776600490032</v>
      </c>
      <c r="Q1597" s="215" cm="1">
        <f t="array" ref="Q1597">IF(P1597="-",0,P1597/(1+'General inputs'!$H$32)^IFERROR(INDEX('MP Calculations'!$C$40:$C$130,MATCH(F1597,'MP Calculations'!$D$40:$D$130,0),0),-1))</f>
        <v>27.571261584847726</v>
      </c>
    </row>
    <row r="1598" spans="3:17">
      <c r="C1598" s="159"/>
      <c r="D1598" s="165" t="s">
        <v>278</v>
      </c>
      <c r="E1598" s="161">
        <v>42152</v>
      </c>
      <c r="F1598" s="172" t="str">
        <f t="shared" si="75"/>
        <v>2014-15</v>
      </c>
      <c r="G1598" s="68"/>
      <c r="H1598" s="167" t="s">
        <v>279</v>
      </c>
      <c r="I1598" s="173">
        <v>150735.53351548137</v>
      </c>
      <c r="J1598" s="168">
        <f>IFERROR(MIN('MP Calculations'!$E$30/I1598,1),"-")</f>
        <v>0.24630200300931615</v>
      </c>
      <c r="K1598" s="12"/>
      <c r="L1598" s="159">
        <v>6.8233439999999996</v>
      </c>
      <c r="M1598" s="159" t="s">
        <v>280</v>
      </c>
      <c r="N1598" s="159">
        <v>350</v>
      </c>
      <c r="O1598" s="185">
        <f t="shared" si="76"/>
        <v>2388.1704</v>
      </c>
      <c r="P1598" s="215">
        <f t="shared" si="77"/>
        <v>588.21115304755972</v>
      </c>
      <c r="Q1598" s="215" cm="1">
        <f t="array" ref="Q1598">IF(P1598="-",0,P1598/(1+'General inputs'!$H$32)^IFERROR(INDEX('MP Calculations'!$C$40:$C$130,MATCH(F1598,'MP Calculations'!$D$40:$D$130,0),0),-1))</f>
        <v>817.47599130677145</v>
      </c>
    </row>
    <row r="1599" spans="3:17">
      <c r="C1599" s="159"/>
      <c r="D1599" s="165" t="s">
        <v>278</v>
      </c>
      <c r="E1599" s="161">
        <v>42152</v>
      </c>
      <c r="F1599" s="172" t="str">
        <f t="shared" si="75"/>
        <v>2014-15</v>
      </c>
      <c r="G1599" s="68"/>
      <c r="H1599" s="167" t="s">
        <v>279</v>
      </c>
      <c r="I1599" s="173">
        <v>150735.53351548137</v>
      </c>
      <c r="J1599" s="168">
        <f>IFERROR(MIN('MP Calculations'!$E$30/I1599,1),"-")</f>
        <v>0.24630200300931615</v>
      </c>
      <c r="K1599" s="12"/>
      <c r="L1599" s="159">
        <v>16.547709000000001</v>
      </c>
      <c r="M1599" s="159" t="s">
        <v>280</v>
      </c>
      <c r="N1599" s="159">
        <v>350</v>
      </c>
      <c r="O1599" s="185">
        <f t="shared" si="76"/>
        <v>5791.6981500000002</v>
      </c>
      <c r="P1599" s="215">
        <f t="shared" si="77"/>
        <v>1426.5068551703507</v>
      </c>
      <c r="Q1599" s="215" cm="1">
        <f t="array" ref="Q1599">IF(P1599="-",0,P1599/(1+'General inputs'!$H$32)^IFERROR(INDEX('MP Calculations'!$C$40:$C$130,MATCH(F1599,'MP Calculations'!$D$40:$D$130,0),0),-1))</f>
        <v>1982.5110413062839</v>
      </c>
    </row>
    <row r="1600" spans="3:17">
      <c r="C1600" s="159"/>
      <c r="D1600" s="165" t="s">
        <v>278</v>
      </c>
      <c r="E1600" s="161">
        <v>42152</v>
      </c>
      <c r="F1600" s="172" t="str">
        <f t="shared" si="75"/>
        <v>2014-15</v>
      </c>
      <c r="G1600" s="68"/>
      <c r="H1600" s="167" t="s">
        <v>279</v>
      </c>
      <c r="I1600" s="173">
        <v>150735.53351548137</v>
      </c>
      <c r="J1600" s="168">
        <f>IFERROR(MIN('MP Calculations'!$E$30/I1600,1),"-")</f>
        <v>0.24630200300931615</v>
      </c>
      <c r="K1600" s="12"/>
      <c r="L1600" s="159">
        <v>0.32739200000000002</v>
      </c>
      <c r="M1600" s="159" t="s">
        <v>280</v>
      </c>
      <c r="N1600" s="159">
        <v>350</v>
      </c>
      <c r="O1600" s="185">
        <f t="shared" si="76"/>
        <v>114.58720000000001</v>
      </c>
      <c r="P1600" s="215">
        <f t="shared" si="77"/>
        <v>28.223056879229112</v>
      </c>
      <c r="Q1600" s="215" cm="1">
        <f t="array" ref="Q1600">IF(P1600="-",0,P1600/(1+'General inputs'!$H$32)^IFERROR(INDEX('MP Calculations'!$C$40:$C$130,MATCH(F1600,'MP Calculations'!$D$40:$D$130,0),0),-1))</f>
        <v>39.223451103433526</v>
      </c>
    </row>
    <row r="1601" spans="3:17">
      <c r="C1601" s="159"/>
      <c r="D1601" s="165" t="s">
        <v>591</v>
      </c>
      <c r="E1601" s="161">
        <v>42152</v>
      </c>
      <c r="F1601" s="172" t="str">
        <f t="shared" si="75"/>
        <v>2014-15</v>
      </c>
      <c r="G1601" s="68"/>
      <c r="H1601" s="167" t="s">
        <v>279</v>
      </c>
      <c r="I1601" s="173">
        <v>150735.53351548137</v>
      </c>
      <c r="J1601" s="168">
        <f>IFERROR(MIN('MP Calculations'!$E$30/I1601,1),"-")</f>
        <v>0.24630200300931615</v>
      </c>
      <c r="K1601" s="12"/>
      <c r="L1601" s="159">
        <v>1</v>
      </c>
      <c r="M1601" s="159" t="s">
        <v>284</v>
      </c>
      <c r="N1601" s="159">
        <v>8968.52</v>
      </c>
      <c r="O1601" s="185">
        <f t="shared" si="76"/>
        <v>8968.52</v>
      </c>
      <c r="P1601" s="215">
        <f t="shared" si="77"/>
        <v>2208.9644400291122</v>
      </c>
      <c r="Q1601" s="215" cm="1">
        <f t="array" ref="Q1601">IF(P1601="-",0,P1601/(1+'General inputs'!$H$32)^IFERROR(INDEX('MP Calculations'!$C$40:$C$130,MATCH(F1601,'MP Calculations'!$D$40:$D$130,0),0),-1))</f>
        <v>3069.9441620893581</v>
      </c>
    </row>
    <row r="1602" spans="3:17">
      <c r="C1602" s="159"/>
      <c r="D1602" s="165" t="s">
        <v>592</v>
      </c>
      <c r="E1602" s="161">
        <v>42162</v>
      </c>
      <c r="F1602" s="172" t="str">
        <f t="shared" si="75"/>
        <v>2014-15</v>
      </c>
      <c r="G1602" s="68"/>
      <c r="H1602" s="167" t="s">
        <v>279</v>
      </c>
      <c r="I1602" s="173">
        <v>150735.53351548137</v>
      </c>
      <c r="J1602" s="168">
        <f>IFERROR(MIN('MP Calculations'!$E$30/I1602,1),"-")</f>
        <v>0.24630200300931615</v>
      </c>
      <c r="K1602" s="12"/>
      <c r="L1602" s="159">
        <v>1</v>
      </c>
      <c r="M1602" s="159" t="s">
        <v>284</v>
      </c>
      <c r="N1602" s="159">
        <v>1392.63</v>
      </c>
      <c r="O1602" s="185">
        <f t="shared" si="76"/>
        <v>1392.63</v>
      </c>
      <c r="P1602" s="215">
        <f t="shared" si="77"/>
        <v>343.007558450864</v>
      </c>
      <c r="Q1602" s="215" cm="1">
        <f t="array" ref="Q1602">IF(P1602="-",0,P1602/(1+'General inputs'!$H$32)^IFERROR(INDEX('MP Calculations'!$C$40:$C$130,MATCH(F1602,'MP Calculations'!$D$40:$D$130,0),0),-1))</f>
        <v>476.70031827442017</v>
      </c>
    </row>
    <row r="1603" spans="3:17">
      <c r="C1603" s="159"/>
      <c r="D1603" s="165" t="s">
        <v>278</v>
      </c>
      <c r="E1603" s="161">
        <v>42164</v>
      </c>
      <c r="F1603" s="172" t="str">
        <f t="shared" si="75"/>
        <v>2014-15</v>
      </c>
      <c r="G1603" s="68"/>
      <c r="H1603" s="167" t="s">
        <v>279</v>
      </c>
      <c r="I1603" s="173">
        <v>150735.53351548137</v>
      </c>
      <c r="J1603" s="168">
        <f>IFERROR(MIN('MP Calculations'!$E$30/I1603,1),"-")</f>
        <v>0.24630200300931615</v>
      </c>
      <c r="K1603" s="12"/>
      <c r="L1603" s="159">
        <v>101.15249900000001</v>
      </c>
      <c r="M1603" s="159" t="s">
        <v>280</v>
      </c>
      <c r="N1603" s="159">
        <v>350</v>
      </c>
      <c r="O1603" s="185">
        <f t="shared" si="76"/>
        <v>35403.374650000005</v>
      </c>
      <c r="P1603" s="215">
        <f t="shared" si="77"/>
        <v>8719.9220895842482</v>
      </c>
      <c r="Q1603" s="215" cm="1">
        <f t="array" ref="Q1603">IF(P1603="-",0,P1603/(1+'General inputs'!$H$32)^IFERROR(INDEX('MP Calculations'!$C$40:$C$130,MATCH(F1603,'MP Calculations'!$D$40:$D$130,0),0),-1))</f>
        <v>12118.653169645591</v>
      </c>
    </row>
    <row r="1604" spans="3:17">
      <c r="C1604" s="159"/>
      <c r="D1604" s="165" t="s">
        <v>278</v>
      </c>
      <c r="E1604" s="161">
        <v>42164</v>
      </c>
      <c r="F1604" s="172" t="str">
        <f t="shared" si="75"/>
        <v>2014-15</v>
      </c>
      <c r="G1604" s="68"/>
      <c r="H1604" s="167" t="s">
        <v>279</v>
      </c>
      <c r="I1604" s="173">
        <v>150735.53351548137</v>
      </c>
      <c r="J1604" s="168">
        <f>IFERROR(MIN('MP Calculations'!$E$30/I1604,1),"-")</f>
        <v>0.24630200300931615</v>
      </c>
      <c r="K1604" s="12"/>
      <c r="L1604" s="159">
        <v>0.72392500000000004</v>
      </c>
      <c r="M1604" s="159" t="s">
        <v>280</v>
      </c>
      <c r="N1604" s="159">
        <v>350</v>
      </c>
      <c r="O1604" s="185">
        <f t="shared" si="76"/>
        <v>253.37375</v>
      </c>
      <c r="P1604" s="215">
        <f t="shared" si="77"/>
        <v>62.406462134981716</v>
      </c>
      <c r="Q1604" s="215" cm="1">
        <f t="array" ref="Q1604">IF(P1604="-",0,P1604/(1+'General inputs'!$H$32)^IFERROR(INDEX('MP Calculations'!$C$40:$C$130,MATCH(F1604,'MP Calculations'!$D$40:$D$130,0),0),-1))</f>
        <v>86.73039304580783</v>
      </c>
    </row>
    <row r="1605" spans="3:17">
      <c r="C1605" s="159"/>
      <c r="D1605" s="165" t="s">
        <v>278</v>
      </c>
      <c r="E1605" s="161">
        <v>42164</v>
      </c>
      <c r="F1605" s="172" t="str">
        <f t="shared" si="75"/>
        <v>2014-15</v>
      </c>
      <c r="G1605" s="68"/>
      <c r="H1605" s="167" t="s">
        <v>279</v>
      </c>
      <c r="I1605" s="173">
        <v>150735.53351548137</v>
      </c>
      <c r="J1605" s="168">
        <f>IFERROR(MIN('MP Calculations'!$E$30/I1605,1),"-")</f>
        <v>0.24630200300931615</v>
      </c>
      <c r="K1605" s="12"/>
      <c r="L1605" s="159">
        <v>0.93635500000000005</v>
      </c>
      <c r="M1605" s="159" t="s">
        <v>280</v>
      </c>
      <c r="N1605" s="159">
        <v>350</v>
      </c>
      <c r="O1605" s="185">
        <f t="shared" si="76"/>
        <v>327.72425000000004</v>
      </c>
      <c r="P1605" s="215">
        <f t="shared" si="77"/>
        <v>80.719139209725896</v>
      </c>
      <c r="Q1605" s="215" cm="1">
        <f t="array" ref="Q1605">IF(P1605="-",0,P1605/(1+'General inputs'!$H$32)^IFERROR(INDEX('MP Calculations'!$C$40:$C$130,MATCH(F1605,'MP Calculations'!$D$40:$D$130,0),0),-1))</f>
        <v>112.18073305992665</v>
      </c>
    </row>
    <row r="1606" spans="3:17">
      <c r="C1606" s="159"/>
      <c r="D1606" s="165" t="s">
        <v>278</v>
      </c>
      <c r="E1606" s="161">
        <v>42164</v>
      </c>
      <c r="F1606" s="172" t="str">
        <f t="shared" si="75"/>
        <v>2014-15</v>
      </c>
      <c r="G1606" s="68"/>
      <c r="H1606" s="167" t="s">
        <v>279</v>
      </c>
      <c r="I1606" s="173">
        <v>150735.53351548137</v>
      </c>
      <c r="J1606" s="168">
        <f>IFERROR(MIN('MP Calculations'!$E$30/I1606,1),"-")</f>
        <v>0.24630200300931615</v>
      </c>
      <c r="K1606" s="12"/>
      <c r="L1606" s="159">
        <v>0.31054500000000002</v>
      </c>
      <c r="M1606" s="159" t="s">
        <v>280</v>
      </c>
      <c r="N1606" s="159">
        <v>350</v>
      </c>
      <c r="O1606" s="185">
        <f t="shared" si="76"/>
        <v>108.69075000000001</v>
      </c>
      <c r="P1606" s="215">
        <f t="shared" si="77"/>
        <v>26.770749433584832</v>
      </c>
      <c r="Q1606" s="215" cm="1">
        <f t="array" ref="Q1606">IF(P1606="-",0,P1606/(1+'General inputs'!$H$32)^IFERROR(INDEX('MP Calculations'!$C$40:$C$130,MATCH(F1606,'MP Calculations'!$D$40:$D$130,0),0),-1))</f>
        <v>37.205083273005343</v>
      </c>
    </row>
    <row r="1607" spans="3:17">
      <c r="C1607" s="159"/>
      <c r="D1607" s="165" t="s">
        <v>278</v>
      </c>
      <c r="E1607" s="161">
        <v>42164</v>
      </c>
      <c r="F1607" s="172" t="str">
        <f t="shared" si="75"/>
        <v>2014-15</v>
      </c>
      <c r="G1607" s="68"/>
      <c r="H1607" s="167" t="s">
        <v>279</v>
      </c>
      <c r="I1607" s="173">
        <v>150735.53351548137</v>
      </c>
      <c r="J1607" s="168">
        <f>IFERROR(MIN('MP Calculations'!$E$30/I1607,1),"-")</f>
        <v>0.24630200300931615</v>
      </c>
      <c r="K1607" s="12"/>
      <c r="L1607" s="159">
        <v>3.4753379999999998</v>
      </c>
      <c r="M1607" s="159" t="s">
        <v>280</v>
      </c>
      <c r="N1607" s="159">
        <v>350</v>
      </c>
      <c r="O1607" s="185">
        <f t="shared" si="76"/>
        <v>1216.3682999999999</v>
      </c>
      <c r="P1607" s="215">
        <f t="shared" si="77"/>
        <v>299.59394868703674</v>
      </c>
      <c r="Q1607" s="215" cm="1">
        <f t="array" ref="Q1607">IF(P1607="-",0,P1607/(1+'General inputs'!$H$32)^IFERROR(INDEX('MP Calculations'!$C$40:$C$130,MATCH(F1607,'MP Calculations'!$D$40:$D$130,0),0),-1))</f>
        <v>416.36554989402447</v>
      </c>
    </row>
    <row r="1608" spans="3:17">
      <c r="C1608" s="159"/>
      <c r="D1608" s="165" t="s">
        <v>594</v>
      </c>
      <c r="E1608" s="161">
        <v>42165</v>
      </c>
      <c r="F1608" s="172" t="str">
        <f t="shared" si="75"/>
        <v>2014-15</v>
      </c>
      <c r="G1608" s="68"/>
      <c r="H1608" s="167" t="s">
        <v>279</v>
      </c>
      <c r="I1608" s="173">
        <v>150735.53351548137</v>
      </c>
      <c r="J1608" s="168">
        <f>IFERROR(MIN('MP Calculations'!$E$30/I1608,1),"-")</f>
        <v>0.24630200300931615</v>
      </c>
      <c r="K1608" s="12"/>
      <c r="L1608" s="159">
        <v>1</v>
      </c>
      <c r="M1608" s="159" t="s">
        <v>284</v>
      </c>
      <c r="N1608" s="159">
        <v>65569.440000000002</v>
      </c>
      <c r="O1608" s="185">
        <f t="shared" si="76"/>
        <v>65569.440000000002</v>
      </c>
      <c r="P1608" s="215">
        <f t="shared" si="77"/>
        <v>16149.884408199176</v>
      </c>
      <c r="Q1608" s="215" cm="1">
        <f t="array" ref="Q1608">IF(P1608="-",0,P1608/(1+'General inputs'!$H$32)^IFERROR(INDEX('MP Calculations'!$C$40:$C$130,MATCH(F1608,'MP Calculations'!$D$40:$D$130,0),0),-1))</f>
        <v>22444.563823180237</v>
      </c>
    </row>
    <row r="1609" spans="3:17">
      <c r="C1609" s="159"/>
      <c r="D1609" s="165" t="s">
        <v>593</v>
      </c>
      <c r="E1609" s="161">
        <v>42165</v>
      </c>
      <c r="F1609" s="172" t="str">
        <f t="shared" si="75"/>
        <v>2014-15</v>
      </c>
      <c r="G1609" s="68"/>
      <c r="H1609" s="167" t="s">
        <v>279</v>
      </c>
      <c r="I1609" s="173">
        <v>150735.53351548137</v>
      </c>
      <c r="J1609" s="168">
        <f>IFERROR(MIN('MP Calculations'!$E$30/I1609,1),"-")</f>
        <v>0.24630200300931615</v>
      </c>
      <c r="K1609" s="12"/>
      <c r="L1609" s="159">
        <v>1</v>
      </c>
      <c r="M1609" s="159" t="s">
        <v>284</v>
      </c>
      <c r="N1609" s="159">
        <v>27301.18</v>
      </c>
      <c r="O1609" s="185">
        <f t="shared" si="76"/>
        <v>27301.18</v>
      </c>
      <c r="P1609" s="215">
        <f t="shared" si="77"/>
        <v>6724.3353185178821</v>
      </c>
      <c r="Q1609" s="215" cm="1">
        <f t="array" ref="Q1609">IF(P1609="-",0,P1609/(1+'General inputs'!$H$32)^IFERROR(INDEX('MP Calculations'!$C$40:$C$130,MATCH(F1609,'MP Calculations'!$D$40:$D$130,0),0),-1))</f>
        <v>9345.2540841912305</v>
      </c>
    </row>
    <row r="1610" spans="3:17">
      <c r="C1610" s="159"/>
      <c r="D1610" s="165" t="s">
        <v>596</v>
      </c>
      <c r="E1610" s="161">
        <v>42170</v>
      </c>
      <c r="F1610" s="172" t="str">
        <f t="shared" si="75"/>
        <v>2014-15</v>
      </c>
      <c r="G1610" s="68"/>
      <c r="H1610" s="167" t="s">
        <v>279</v>
      </c>
      <c r="I1610" s="173">
        <v>150735.53351548137</v>
      </c>
      <c r="J1610" s="168">
        <f>IFERROR(MIN('MP Calculations'!$E$30/I1610,1),"-")</f>
        <v>0.24630200300931615</v>
      </c>
      <c r="K1610" s="12"/>
      <c r="L1610" s="159">
        <v>1</v>
      </c>
      <c r="M1610" s="159" t="s">
        <v>284</v>
      </c>
      <c r="N1610" s="159">
        <v>25545.040000000001</v>
      </c>
      <c r="O1610" s="185">
        <f t="shared" si="76"/>
        <v>25545.040000000001</v>
      </c>
      <c r="P1610" s="215">
        <f t="shared" si="77"/>
        <v>6291.7945189531019</v>
      </c>
      <c r="Q1610" s="215" cm="1">
        <f t="array" ref="Q1610">IF(P1610="-",0,P1610/(1+'General inputs'!$H$32)^IFERROR(INDEX('MP Calculations'!$C$40:$C$130,MATCH(F1610,'MP Calculations'!$D$40:$D$130,0),0),-1))</f>
        <v>8744.1234917622005</v>
      </c>
    </row>
    <row r="1611" spans="3:17">
      <c r="C1611" s="159"/>
      <c r="D1611" s="165" t="s">
        <v>595</v>
      </c>
      <c r="E1611" s="161">
        <v>42170</v>
      </c>
      <c r="F1611" s="172" t="str">
        <f t="shared" si="75"/>
        <v>2014-15</v>
      </c>
      <c r="G1611" s="68"/>
      <c r="H1611" s="167" t="s">
        <v>279</v>
      </c>
      <c r="I1611" s="173">
        <v>150735.53351548137</v>
      </c>
      <c r="J1611" s="168">
        <f>IFERROR(MIN('MP Calculations'!$E$30/I1611,1),"-")</f>
        <v>0.24630200300931615</v>
      </c>
      <c r="K1611" s="12"/>
      <c r="L1611" s="159">
        <v>1</v>
      </c>
      <c r="M1611" s="159" t="s">
        <v>284</v>
      </c>
      <c r="N1611" s="159">
        <v>55302.62</v>
      </c>
      <c r="O1611" s="185">
        <f t="shared" si="76"/>
        <v>55302.62</v>
      </c>
      <c r="P1611" s="215">
        <f t="shared" si="77"/>
        <v>13621.146077663068</v>
      </c>
      <c r="Q1611" s="215" cm="1">
        <f t="array" ref="Q1611">IF(P1611="-",0,P1611/(1+'General inputs'!$H$32)^IFERROR(INDEX('MP Calculations'!$C$40:$C$130,MATCH(F1611,'MP Calculations'!$D$40:$D$130,0),0),-1))</f>
        <v>18930.208709714218</v>
      </c>
    </row>
    <row r="1612" spans="3:17">
      <c r="C1612" s="159"/>
      <c r="D1612" s="165" t="s">
        <v>597</v>
      </c>
      <c r="E1612" s="161">
        <v>42185</v>
      </c>
      <c r="F1612" s="172" t="str">
        <f t="shared" si="75"/>
        <v>2014-15</v>
      </c>
      <c r="G1612" s="68"/>
      <c r="H1612" s="167" t="s">
        <v>279</v>
      </c>
      <c r="I1612" s="173">
        <v>150735.53351548137</v>
      </c>
      <c r="J1612" s="168">
        <f>IFERROR(MIN('MP Calculations'!$E$30/I1612,1),"-")</f>
        <v>0.24630200300931615</v>
      </c>
      <c r="K1612" s="12"/>
      <c r="L1612" s="159">
        <v>1</v>
      </c>
      <c r="M1612" s="159" t="s">
        <v>284</v>
      </c>
      <c r="N1612" s="159">
        <v>34180</v>
      </c>
      <c r="O1612" s="185">
        <f t="shared" si="76"/>
        <v>34180</v>
      </c>
      <c r="P1612" s="215">
        <f t="shared" si="77"/>
        <v>8418.6024628584255</v>
      </c>
      <c r="Q1612" s="215" cm="1">
        <f t="array" ref="Q1612">IF(P1612="-",0,P1612/(1+'General inputs'!$H$32)^IFERROR(INDEX('MP Calculations'!$C$40:$C$130,MATCH(F1612,'MP Calculations'!$D$40:$D$130,0),0),-1))</f>
        <v>11699.889330704982</v>
      </c>
    </row>
    <row r="1613" spans="3:17">
      <c r="C1613" s="159"/>
      <c r="D1613" s="165" t="s">
        <v>598</v>
      </c>
      <c r="E1613" s="161">
        <v>42186</v>
      </c>
      <c r="F1613" s="172" t="str">
        <f t="shared" si="75"/>
        <v>2015-16</v>
      </c>
      <c r="G1613" s="68"/>
      <c r="H1613" s="167" t="s">
        <v>279</v>
      </c>
      <c r="I1613" s="173">
        <v>150735.53351548137</v>
      </c>
      <c r="J1613" s="168">
        <f>IFERROR(MIN('MP Calculations'!$E$30/I1613,1),"-")</f>
        <v>0.24630200300931615</v>
      </c>
      <c r="K1613" s="12"/>
      <c r="L1613" s="159">
        <v>1</v>
      </c>
      <c r="M1613" s="159" t="s">
        <v>284</v>
      </c>
      <c r="N1613" s="159">
        <v>930.49</v>
      </c>
      <c r="O1613" s="185">
        <f t="shared" si="76"/>
        <v>930.49</v>
      </c>
      <c r="P1613" s="215">
        <f t="shared" si="77"/>
        <v>229.18155078013859</v>
      </c>
      <c r="Q1613" s="215" cm="1">
        <f t="array" ref="Q1613">IF(P1613="-",0,P1613/(1+'General inputs'!$H$32)^IFERROR(INDEX('MP Calculations'!$C$40:$C$130,MATCH(F1613,'MP Calculations'!$D$40:$D$130,0),0),-1))</f>
        <v>305.67061203944792</v>
      </c>
    </row>
    <row r="1614" spans="3:17">
      <c r="C1614" s="159"/>
      <c r="D1614" s="165" t="s">
        <v>600</v>
      </c>
      <c r="E1614" s="161">
        <v>42186</v>
      </c>
      <c r="F1614" s="172" t="str">
        <f t="shared" si="75"/>
        <v>2015-16</v>
      </c>
      <c r="G1614" s="68"/>
      <c r="H1614" s="167" t="s">
        <v>279</v>
      </c>
      <c r="I1614" s="173">
        <v>150735.53351548137</v>
      </c>
      <c r="J1614" s="168">
        <f>IFERROR(MIN('MP Calculations'!$E$30/I1614,1),"-")</f>
        <v>0.24630200300931615</v>
      </c>
      <c r="K1614" s="12"/>
      <c r="L1614" s="159">
        <v>1</v>
      </c>
      <c r="M1614" s="159" t="s">
        <v>284</v>
      </c>
      <c r="N1614" s="159">
        <v>930.49</v>
      </c>
      <c r="O1614" s="185">
        <f t="shared" si="76"/>
        <v>930.49</v>
      </c>
      <c r="P1614" s="215">
        <f t="shared" si="77"/>
        <v>229.18155078013859</v>
      </c>
      <c r="Q1614" s="215" cm="1">
        <f t="array" ref="Q1614">IF(P1614="-",0,P1614/(1+'General inputs'!$H$32)^IFERROR(INDEX('MP Calculations'!$C$40:$C$130,MATCH(F1614,'MP Calculations'!$D$40:$D$130,0),0),-1))</f>
        <v>305.67061203944792</v>
      </c>
    </row>
    <row r="1615" spans="3:17">
      <c r="C1615" s="159"/>
      <c r="D1615" s="165" t="s">
        <v>599</v>
      </c>
      <c r="E1615" s="161">
        <v>42186</v>
      </c>
      <c r="F1615" s="172" t="str">
        <f t="shared" si="75"/>
        <v>2015-16</v>
      </c>
      <c r="G1615" s="68"/>
      <c r="H1615" s="167" t="s">
        <v>279</v>
      </c>
      <c r="I1615" s="173">
        <v>150735.53351548137</v>
      </c>
      <c r="J1615" s="168">
        <f>IFERROR(MIN('MP Calculations'!$E$30/I1615,1),"-")</f>
        <v>0.24630200300931615</v>
      </c>
      <c r="K1615" s="12"/>
      <c r="L1615" s="159">
        <v>1</v>
      </c>
      <c r="M1615" s="159" t="s">
        <v>284</v>
      </c>
      <c r="N1615" s="159">
        <v>930.49</v>
      </c>
      <c r="O1615" s="185">
        <f t="shared" si="76"/>
        <v>930.49</v>
      </c>
      <c r="P1615" s="215">
        <f t="shared" si="77"/>
        <v>229.18155078013859</v>
      </c>
      <c r="Q1615" s="215" cm="1">
        <f t="array" ref="Q1615">IF(P1615="-",0,P1615/(1+'General inputs'!$H$32)^IFERROR(INDEX('MP Calculations'!$C$40:$C$130,MATCH(F1615,'MP Calculations'!$D$40:$D$130,0),0),-1))</f>
        <v>305.67061203944792</v>
      </c>
    </row>
    <row r="1616" spans="3:17">
      <c r="C1616" s="159"/>
      <c r="D1616" s="165" t="s">
        <v>601</v>
      </c>
      <c r="E1616" s="161">
        <v>42186</v>
      </c>
      <c r="F1616" s="172" t="str">
        <f t="shared" si="75"/>
        <v>2015-16</v>
      </c>
      <c r="G1616" s="68"/>
      <c r="H1616" s="167" t="s">
        <v>279</v>
      </c>
      <c r="I1616" s="173">
        <v>150735.53351548137</v>
      </c>
      <c r="J1616" s="168">
        <f>IFERROR(MIN('MP Calculations'!$E$30/I1616,1),"-")</f>
        <v>0.24630200300931615</v>
      </c>
      <c r="K1616" s="12"/>
      <c r="L1616" s="159">
        <v>1</v>
      </c>
      <c r="M1616" s="159" t="s">
        <v>284</v>
      </c>
      <c r="N1616" s="159">
        <v>930.49</v>
      </c>
      <c r="O1616" s="185">
        <f t="shared" si="76"/>
        <v>930.49</v>
      </c>
      <c r="P1616" s="215">
        <f t="shared" si="77"/>
        <v>229.18155078013859</v>
      </c>
      <c r="Q1616" s="215" cm="1">
        <f t="array" ref="Q1616">IF(P1616="-",0,P1616/(1+'General inputs'!$H$32)^IFERROR(INDEX('MP Calculations'!$C$40:$C$130,MATCH(F1616,'MP Calculations'!$D$40:$D$130,0),0),-1))</f>
        <v>305.67061203944792</v>
      </c>
    </row>
    <row r="1617" spans="3:17">
      <c r="C1617" s="159"/>
      <c r="D1617" s="165" t="s">
        <v>602</v>
      </c>
      <c r="E1617" s="161">
        <v>42186</v>
      </c>
      <c r="F1617" s="172" t="str">
        <f t="shared" si="75"/>
        <v>2015-16</v>
      </c>
      <c r="G1617" s="68"/>
      <c r="H1617" s="167" t="s">
        <v>279</v>
      </c>
      <c r="I1617" s="173">
        <v>150735.53351548137</v>
      </c>
      <c r="J1617" s="168">
        <f>IFERROR(MIN('MP Calculations'!$E$30/I1617,1),"-")</f>
        <v>0.24630200300931615</v>
      </c>
      <c r="K1617" s="12"/>
      <c r="L1617" s="159">
        <v>1</v>
      </c>
      <c r="M1617" s="159" t="s">
        <v>284</v>
      </c>
      <c r="N1617" s="159">
        <v>930.49</v>
      </c>
      <c r="O1617" s="185">
        <f t="shared" si="76"/>
        <v>930.49</v>
      </c>
      <c r="P1617" s="215">
        <f t="shared" si="77"/>
        <v>229.18155078013859</v>
      </c>
      <c r="Q1617" s="215" cm="1">
        <f t="array" ref="Q1617">IF(P1617="-",0,P1617/(1+'General inputs'!$H$32)^IFERROR(INDEX('MP Calculations'!$C$40:$C$130,MATCH(F1617,'MP Calculations'!$D$40:$D$130,0),0),-1))</f>
        <v>305.67061203944792</v>
      </c>
    </row>
    <row r="1618" spans="3:17">
      <c r="C1618" s="159"/>
      <c r="D1618" s="165" t="s">
        <v>603</v>
      </c>
      <c r="E1618" s="161">
        <v>42204</v>
      </c>
      <c r="F1618" s="172" t="str">
        <f t="shared" si="75"/>
        <v>2015-16</v>
      </c>
      <c r="G1618" s="68"/>
      <c r="H1618" s="167" t="s">
        <v>279</v>
      </c>
      <c r="I1618" s="173">
        <v>150735.53351548137</v>
      </c>
      <c r="J1618" s="168">
        <f>IFERROR(MIN('MP Calculations'!$E$30/I1618,1),"-")</f>
        <v>0.24630200300931615</v>
      </c>
      <c r="K1618" s="12"/>
      <c r="L1618" s="159">
        <v>1</v>
      </c>
      <c r="M1618" s="159" t="s">
        <v>284</v>
      </c>
      <c r="N1618" s="159">
        <v>19.440000000000001</v>
      </c>
      <c r="O1618" s="185">
        <f t="shared" si="76"/>
        <v>19.440000000000001</v>
      </c>
      <c r="P1618" s="215">
        <f t="shared" si="77"/>
        <v>4.7881109385011067</v>
      </c>
      <c r="Q1618" s="215" cm="1">
        <f t="array" ref="Q1618">IF(P1618="-",0,P1618/(1+'General inputs'!$H$32)^IFERROR(INDEX('MP Calculations'!$C$40:$C$130,MATCH(F1618,'MP Calculations'!$D$40:$D$130,0),0),-1))</f>
        <v>6.3861370869615666</v>
      </c>
    </row>
    <row r="1619" spans="3:17">
      <c r="C1619" s="159"/>
      <c r="D1619" s="165" t="s">
        <v>278</v>
      </c>
      <c r="E1619" s="161">
        <v>42229</v>
      </c>
      <c r="F1619" s="172" t="str">
        <f t="shared" si="75"/>
        <v>2015-16</v>
      </c>
      <c r="G1619" s="68"/>
      <c r="H1619" s="167" t="s">
        <v>279</v>
      </c>
      <c r="I1619" s="173">
        <v>150735.53351548137</v>
      </c>
      <c r="J1619" s="168">
        <f>IFERROR(MIN('MP Calculations'!$E$30/I1619,1),"-")</f>
        <v>0.24630200300931615</v>
      </c>
      <c r="K1619" s="12"/>
      <c r="L1619" s="159">
        <v>3.4999790000000002</v>
      </c>
      <c r="M1619" s="159" t="s">
        <v>280</v>
      </c>
      <c r="N1619" s="159">
        <v>350</v>
      </c>
      <c r="O1619" s="185">
        <f t="shared" si="76"/>
        <v>1224.9926500000001</v>
      </c>
      <c r="P1619" s="215">
        <f t="shared" si="77"/>
        <v>301.71814336669019</v>
      </c>
      <c r="Q1619" s="215" cm="1">
        <f t="array" ref="Q1619">IF(P1619="-",0,P1619/(1+'General inputs'!$H$32)^IFERROR(INDEX('MP Calculations'!$C$40:$C$130,MATCH(F1619,'MP Calculations'!$D$40:$D$130,0),0),-1))</f>
        <v>402.41620336524323</v>
      </c>
    </row>
    <row r="1620" spans="3:17">
      <c r="C1620" s="159"/>
      <c r="D1620" s="165" t="s">
        <v>605</v>
      </c>
      <c r="E1620" s="161">
        <v>42257</v>
      </c>
      <c r="F1620" s="172" t="str">
        <f t="shared" si="75"/>
        <v>2015-16</v>
      </c>
      <c r="G1620" s="68"/>
      <c r="H1620" s="167" t="s">
        <v>279</v>
      </c>
      <c r="I1620" s="173">
        <v>150735.53351548137</v>
      </c>
      <c r="J1620" s="168">
        <f>IFERROR(MIN('MP Calculations'!$E$30/I1620,1),"-")</f>
        <v>0.24630200300931615</v>
      </c>
      <c r="K1620" s="12"/>
      <c r="L1620" s="159">
        <v>1</v>
      </c>
      <c r="M1620" s="159" t="s">
        <v>284</v>
      </c>
      <c r="N1620" s="159">
        <v>36827.81</v>
      </c>
      <c r="O1620" s="185">
        <f t="shared" si="76"/>
        <v>36827.81</v>
      </c>
      <c r="P1620" s="215">
        <f t="shared" si="77"/>
        <v>9070.7633694465221</v>
      </c>
      <c r="Q1620" s="215" cm="1">
        <f t="array" ref="Q1620">IF(P1620="-",0,P1620/(1+'General inputs'!$H$32)^IFERROR(INDEX('MP Calculations'!$C$40:$C$130,MATCH(F1620,'MP Calculations'!$D$40:$D$130,0),0),-1))</f>
        <v>12098.119509906068</v>
      </c>
    </row>
    <row r="1621" spans="3:17">
      <c r="C1621" s="159"/>
      <c r="D1621" s="165" t="s">
        <v>604</v>
      </c>
      <c r="E1621" s="161">
        <v>42257</v>
      </c>
      <c r="F1621" s="172" t="str">
        <f t="shared" si="75"/>
        <v>2015-16</v>
      </c>
      <c r="G1621" s="68"/>
      <c r="H1621" s="167" t="s">
        <v>279</v>
      </c>
      <c r="I1621" s="173">
        <v>150735.53351548137</v>
      </c>
      <c r="J1621" s="168">
        <f>IFERROR(MIN('MP Calculations'!$E$30/I1621,1),"-")</f>
        <v>0.24630200300931615</v>
      </c>
      <c r="K1621" s="12"/>
      <c r="L1621" s="159">
        <v>1</v>
      </c>
      <c r="M1621" s="159" t="s">
        <v>284</v>
      </c>
      <c r="N1621" s="159">
        <v>1862.17</v>
      </c>
      <c r="O1621" s="185">
        <f t="shared" si="76"/>
        <v>1862.17</v>
      </c>
      <c r="P1621" s="215">
        <f t="shared" si="77"/>
        <v>458.65620094385827</v>
      </c>
      <c r="Q1621" s="215" cm="1">
        <f t="array" ref="Q1621">IF(P1621="-",0,P1621/(1+'General inputs'!$H$32)^IFERROR(INDEX('MP Calculations'!$C$40:$C$130,MATCH(F1621,'MP Calculations'!$D$40:$D$130,0),0),-1))</f>
        <v>611.73214502197629</v>
      </c>
    </row>
    <row r="1622" spans="3:17">
      <c r="C1622" s="159"/>
      <c r="D1622" s="165" t="s">
        <v>278</v>
      </c>
      <c r="E1622" s="161">
        <v>42270</v>
      </c>
      <c r="F1622" s="172" t="str">
        <f t="shared" ref="F1622:F1685" si="78">IF(E1622="","-",IF(OR(E1622&lt;$E$15,E1622&gt;$E$16),"ERROR - date outside of range",IF(MONTH(E1622)&gt;=7,YEAR(E1622)&amp;"-"&amp;IF(YEAR(E1622)=1999,"00",IF(AND(YEAR(E1622)&gt;=2000,YEAR(E1622)&lt;2009),"0","")&amp;RIGHT(YEAR(E1622),2)+1),RIGHT(YEAR(E1622),4)-1&amp;"-"&amp;RIGHT(YEAR(E1622),2))))</f>
        <v>2015-16</v>
      </c>
      <c r="G1622" s="68"/>
      <c r="H1622" s="167" t="s">
        <v>279</v>
      </c>
      <c r="I1622" s="173">
        <v>150735.53351548137</v>
      </c>
      <c r="J1622" s="168">
        <f>IFERROR(MIN('MP Calculations'!$E$30/I1622,1),"-")</f>
        <v>0.24630200300931615</v>
      </c>
      <c r="K1622" s="12"/>
      <c r="L1622" s="159">
        <v>25.882477000000002</v>
      </c>
      <c r="M1622" s="159" t="s">
        <v>280</v>
      </c>
      <c r="N1622" s="159">
        <v>350</v>
      </c>
      <c r="O1622" s="185">
        <f t="shared" ref="O1622:O1685" si="79">IF(N1622="","-",L1622*N1622)</f>
        <v>9058.8669499999996</v>
      </c>
      <c r="P1622" s="215">
        <f t="shared" ref="P1622:P1685" si="80">IF(O1622="-","-",IF(OR(E1622&lt;$E$15,E1622&gt;$E$16),0,O1622*J1622))</f>
        <v>2231.2170747798946</v>
      </c>
      <c r="Q1622" s="215" cm="1">
        <f t="array" ref="Q1622">IF(P1622="-",0,P1622/(1+'General inputs'!$H$32)^IFERROR(INDEX('MP Calculations'!$C$40:$C$130,MATCH(F1622,'MP Calculations'!$D$40:$D$130,0),0),-1))</f>
        <v>2975.8830347348458</v>
      </c>
    </row>
    <row r="1623" spans="3:17">
      <c r="C1623" s="159"/>
      <c r="D1623" s="165" t="s">
        <v>606</v>
      </c>
      <c r="E1623" s="161">
        <v>42285</v>
      </c>
      <c r="F1623" s="172" t="str">
        <f t="shared" si="78"/>
        <v>2015-16</v>
      </c>
      <c r="G1623" s="68"/>
      <c r="H1623" s="167" t="s">
        <v>279</v>
      </c>
      <c r="I1623" s="173">
        <v>150735.53351548137</v>
      </c>
      <c r="J1623" s="168">
        <f>IFERROR(MIN('MP Calculations'!$E$30/I1623,1),"-")</f>
        <v>0.24630200300931615</v>
      </c>
      <c r="K1623" s="12"/>
      <c r="L1623" s="159">
        <v>1</v>
      </c>
      <c r="M1623" s="159" t="s">
        <v>284</v>
      </c>
      <c r="N1623" s="159">
        <v>521.29999999999995</v>
      </c>
      <c r="O1623" s="185">
        <f t="shared" si="79"/>
        <v>521.29999999999995</v>
      </c>
      <c r="P1623" s="215">
        <f t="shared" si="80"/>
        <v>128.39723416875651</v>
      </c>
      <c r="Q1623" s="215" cm="1">
        <f t="array" ref="Q1623">IF(P1623="-",0,P1623/(1+'General inputs'!$H$32)^IFERROR(INDEX('MP Calculations'!$C$40:$C$130,MATCH(F1623,'MP Calculations'!$D$40:$D$130,0),0),-1))</f>
        <v>171.24965346877903</v>
      </c>
    </row>
    <row r="1624" spans="3:17">
      <c r="C1624" s="159"/>
      <c r="D1624" s="165" t="s">
        <v>607</v>
      </c>
      <c r="E1624" s="161">
        <v>42303</v>
      </c>
      <c r="F1624" s="172" t="str">
        <f t="shared" si="78"/>
        <v>2015-16</v>
      </c>
      <c r="G1624" s="68"/>
      <c r="H1624" s="167" t="s">
        <v>279</v>
      </c>
      <c r="I1624" s="173">
        <v>150735.53351548137</v>
      </c>
      <c r="J1624" s="168">
        <f>IFERROR(MIN('MP Calculations'!$E$30/I1624,1),"-")</f>
        <v>0.24630200300931615</v>
      </c>
      <c r="K1624" s="12"/>
      <c r="L1624" s="159">
        <v>1</v>
      </c>
      <c r="M1624" s="159" t="s">
        <v>284</v>
      </c>
      <c r="N1624" s="159">
        <v>1141.04</v>
      </c>
      <c r="O1624" s="185">
        <f t="shared" si="79"/>
        <v>1141.04</v>
      </c>
      <c r="P1624" s="215">
        <f t="shared" si="80"/>
        <v>281.04043751375008</v>
      </c>
      <c r="Q1624" s="215" cm="1">
        <f t="array" ref="Q1624">IF(P1624="-",0,P1624/(1+'General inputs'!$H$32)^IFERROR(INDEX('MP Calculations'!$C$40:$C$130,MATCH(F1624,'MP Calculations'!$D$40:$D$130,0),0),-1))</f>
        <v>374.83733856515556</v>
      </c>
    </row>
    <row r="1625" spans="3:17">
      <c r="C1625" s="159"/>
      <c r="D1625" s="165" t="s">
        <v>608</v>
      </c>
      <c r="E1625" s="161">
        <v>42306</v>
      </c>
      <c r="F1625" s="172" t="str">
        <f t="shared" si="78"/>
        <v>2015-16</v>
      </c>
      <c r="G1625" s="68"/>
      <c r="H1625" s="167" t="s">
        <v>279</v>
      </c>
      <c r="I1625" s="173">
        <v>150735.53351548137</v>
      </c>
      <c r="J1625" s="168">
        <f>IFERROR(MIN('MP Calculations'!$E$30/I1625,1),"-")</f>
        <v>0.24630200300931615</v>
      </c>
      <c r="K1625" s="12"/>
      <c r="L1625" s="159">
        <v>1</v>
      </c>
      <c r="M1625" s="159" t="s">
        <v>284</v>
      </c>
      <c r="N1625" s="159">
        <v>65477.35</v>
      </c>
      <c r="O1625" s="185">
        <f t="shared" si="79"/>
        <v>65477.35</v>
      </c>
      <c r="P1625" s="215">
        <f t="shared" si="80"/>
        <v>16127.202456742047</v>
      </c>
      <c r="Q1625" s="215" cm="1">
        <f t="array" ref="Q1625">IF(P1625="-",0,P1625/(1+'General inputs'!$H$32)^IFERROR(INDEX('MP Calculations'!$C$40:$C$130,MATCH(F1625,'MP Calculations'!$D$40:$D$130,0),0),-1))</f>
        <v>21509.636481016609</v>
      </c>
    </row>
    <row r="1626" spans="3:17">
      <c r="C1626" s="159"/>
      <c r="D1626" s="165" t="s">
        <v>609</v>
      </c>
      <c r="E1626" s="161">
        <v>42349</v>
      </c>
      <c r="F1626" s="172" t="str">
        <f t="shared" si="78"/>
        <v>2015-16</v>
      </c>
      <c r="G1626" s="68"/>
      <c r="H1626" s="167" t="s">
        <v>279</v>
      </c>
      <c r="I1626" s="173">
        <v>150735.53351548137</v>
      </c>
      <c r="J1626" s="168">
        <f>IFERROR(MIN('MP Calculations'!$E$30/I1626,1),"-")</f>
        <v>0.24630200300931615</v>
      </c>
      <c r="K1626" s="12"/>
      <c r="L1626" s="159">
        <v>1</v>
      </c>
      <c r="M1626" s="159" t="s">
        <v>284</v>
      </c>
      <c r="N1626" s="159">
        <v>11943.58</v>
      </c>
      <c r="O1626" s="185">
        <f t="shared" si="79"/>
        <v>11943.58</v>
      </c>
      <c r="P1626" s="215">
        <f t="shared" si="80"/>
        <v>2941.7276771020083</v>
      </c>
      <c r="Q1626" s="215" cm="1">
        <f t="array" ref="Q1626">IF(P1626="-",0,P1626/(1+'General inputs'!$H$32)^IFERROR(INDEX('MP Calculations'!$C$40:$C$130,MATCH(F1626,'MP Calculations'!$D$40:$D$130,0),0),-1))</f>
        <v>3923.5256784512558</v>
      </c>
    </row>
    <row r="1627" spans="3:17">
      <c r="C1627" s="159"/>
      <c r="D1627" s="165" t="s">
        <v>610</v>
      </c>
      <c r="E1627" s="161">
        <v>42355</v>
      </c>
      <c r="F1627" s="172" t="str">
        <f t="shared" si="78"/>
        <v>2015-16</v>
      </c>
      <c r="G1627" s="68"/>
      <c r="H1627" s="167" t="s">
        <v>279</v>
      </c>
      <c r="I1627" s="173">
        <v>150735.53351548137</v>
      </c>
      <c r="J1627" s="168">
        <f>IFERROR(MIN('MP Calculations'!$E$30/I1627,1),"-")</f>
        <v>0.24630200300931615</v>
      </c>
      <c r="K1627" s="12"/>
      <c r="L1627" s="159">
        <v>1</v>
      </c>
      <c r="M1627" s="159" t="s">
        <v>284</v>
      </c>
      <c r="N1627" s="159">
        <v>185.33</v>
      </c>
      <c r="O1627" s="185">
        <f t="shared" si="79"/>
        <v>185.33</v>
      </c>
      <c r="P1627" s="215">
        <f t="shared" si="80"/>
        <v>45.647150217716565</v>
      </c>
      <c r="Q1627" s="215" cm="1">
        <f t="array" ref="Q1627">IF(P1627="-",0,P1627/(1+'General inputs'!$H$32)^IFERROR(INDEX('MP Calculations'!$C$40:$C$130,MATCH(F1627,'MP Calculations'!$D$40:$D$130,0),0),-1))</f>
        <v>60.881830572355298</v>
      </c>
    </row>
    <row r="1628" spans="3:17">
      <c r="C1628" s="159"/>
      <c r="D1628" s="165" t="s">
        <v>612</v>
      </c>
      <c r="E1628" s="161">
        <v>42359</v>
      </c>
      <c r="F1628" s="172" t="str">
        <f t="shared" si="78"/>
        <v>2015-16</v>
      </c>
      <c r="G1628" s="68"/>
      <c r="H1628" s="167" t="s">
        <v>279</v>
      </c>
      <c r="I1628" s="173">
        <v>150735.53351548137</v>
      </c>
      <c r="J1628" s="168">
        <f>IFERROR(MIN('MP Calculations'!$E$30/I1628,1),"-")</f>
        <v>0.24630200300931615</v>
      </c>
      <c r="K1628" s="12"/>
      <c r="L1628" s="159">
        <v>1</v>
      </c>
      <c r="M1628" s="159" t="s">
        <v>284</v>
      </c>
      <c r="N1628" s="159">
        <v>24541.759999999998</v>
      </c>
      <c r="O1628" s="185">
        <f t="shared" si="79"/>
        <v>24541.759999999998</v>
      </c>
      <c r="P1628" s="215">
        <f t="shared" si="80"/>
        <v>6044.6846453739145</v>
      </c>
      <c r="Q1628" s="215" cm="1">
        <f t="array" ref="Q1628">IF(P1628="-",0,P1628/(1+'General inputs'!$H$32)^IFERROR(INDEX('MP Calculations'!$C$40:$C$130,MATCH(F1628,'MP Calculations'!$D$40:$D$130,0),0),-1))</f>
        <v>8062.0907260961858</v>
      </c>
    </row>
    <row r="1629" spans="3:17">
      <c r="C1629" s="159"/>
      <c r="D1629" s="165" t="s">
        <v>611</v>
      </c>
      <c r="E1629" s="161">
        <v>42359</v>
      </c>
      <c r="F1629" s="172" t="str">
        <f t="shared" si="78"/>
        <v>2015-16</v>
      </c>
      <c r="G1629" s="68"/>
      <c r="H1629" s="167" t="s">
        <v>279</v>
      </c>
      <c r="I1629" s="173">
        <v>150735.53351548137</v>
      </c>
      <c r="J1629" s="168">
        <f>IFERROR(MIN('MP Calculations'!$E$30/I1629,1),"-")</f>
        <v>0.24630200300931615</v>
      </c>
      <c r="K1629" s="12"/>
      <c r="L1629" s="159">
        <v>1</v>
      </c>
      <c r="M1629" s="159" t="s">
        <v>284</v>
      </c>
      <c r="N1629" s="159">
        <v>211.8</v>
      </c>
      <c r="O1629" s="185">
        <f t="shared" si="79"/>
        <v>211.8</v>
      </c>
      <c r="P1629" s="215">
        <f t="shared" si="80"/>
        <v>52.166764237373165</v>
      </c>
      <c r="Q1629" s="215" cm="1">
        <f t="array" ref="Q1629">IF(P1629="-",0,P1629/(1+'General inputs'!$H$32)^IFERROR(INDEX('MP Calculations'!$C$40:$C$130,MATCH(F1629,'MP Calculations'!$D$40:$D$130,0),0),-1))</f>
        <v>69.577357768439285</v>
      </c>
    </row>
    <row r="1630" spans="3:17">
      <c r="C1630" s="159"/>
      <c r="D1630" s="165" t="s">
        <v>613</v>
      </c>
      <c r="E1630" s="161">
        <v>42362</v>
      </c>
      <c r="F1630" s="172" t="str">
        <f t="shared" si="78"/>
        <v>2015-16</v>
      </c>
      <c r="G1630" s="68"/>
      <c r="H1630" s="167" t="s">
        <v>279</v>
      </c>
      <c r="I1630" s="173">
        <v>150735.53351548137</v>
      </c>
      <c r="J1630" s="168">
        <f>IFERROR(MIN('MP Calculations'!$E$30/I1630,1),"-")</f>
        <v>0.24630200300931615</v>
      </c>
      <c r="K1630" s="12"/>
      <c r="L1630" s="159">
        <v>1</v>
      </c>
      <c r="M1630" s="159" t="s">
        <v>284</v>
      </c>
      <c r="N1630" s="159">
        <v>5206.1899999999996</v>
      </c>
      <c r="O1630" s="185">
        <f t="shared" si="79"/>
        <v>5206.1899999999996</v>
      </c>
      <c r="P1630" s="215">
        <f t="shared" si="80"/>
        <v>1282.2950250470715</v>
      </c>
      <c r="Q1630" s="215" cm="1">
        <f t="array" ref="Q1630">IF(P1630="-",0,P1630/(1+'General inputs'!$H$32)^IFERROR(INDEX('MP Calculations'!$C$40:$C$130,MATCH(F1630,'MP Calculations'!$D$40:$D$130,0),0),-1))</f>
        <v>1710.2594156773882</v>
      </c>
    </row>
    <row r="1631" spans="3:17">
      <c r="C1631" s="159"/>
      <c r="D1631" s="165" t="s">
        <v>614</v>
      </c>
      <c r="E1631" s="161">
        <v>42367</v>
      </c>
      <c r="F1631" s="172" t="str">
        <f t="shared" si="78"/>
        <v>2015-16</v>
      </c>
      <c r="G1631" s="68"/>
      <c r="H1631" s="167" t="s">
        <v>279</v>
      </c>
      <c r="I1631" s="173">
        <v>150735.53351548137</v>
      </c>
      <c r="J1631" s="168">
        <f>IFERROR(MIN('MP Calculations'!$E$30/I1631,1),"-")</f>
        <v>0.24630200300931615</v>
      </c>
      <c r="K1631" s="12"/>
      <c r="L1631" s="159">
        <v>1</v>
      </c>
      <c r="M1631" s="159" t="s">
        <v>284</v>
      </c>
      <c r="N1631" s="159">
        <v>20841.02</v>
      </c>
      <c r="O1631" s="185">
        <f t="shared" si="79"/>
        <v>20841.02</v>
      </c>
      <c r="P1631" s="215">
        <f t="shared" si="80"/>
        <v>5133.1849707572183</v>
      </c>
      <c r="Q1631" s="215" cm="1">
        <f t="array" ref="Q1631">IF(P1631="-",0,P1631/(1+'General inputs'!$H$32)^IFERROR(INDEX('MP Calculations'!$C$40:$C$130,MATCH(F1631,'MP Calculations'!$D$40:$D$130,0),0),-1))</f>
        <v>6846.3791539150061</v>
      </c>
    </row>
    <row r="1632" spans="3:17">
      <c r="C1632" s="159"/>
      <c r="D1632" s="165" t="s">
        <v>615</v>
      </c>
      <c r="E1632" s="161">
        <v>42367</v>
      </c>
      <c r="F1632" s="172" t="str">
        <f t="shared" si="78"/>
        <v>2015-16</v>
      </c>
      <c r="G1632" s="68"/>
      <c r="H1632" s="167" t="s">
        <v>279</v>
      </c>
      <c r="I1632" s="173">
        <v>150735.53351548137</v>
      </c>
      <c r="J1632" s="168">
        <f>IFERROR(MIN('MP Calculations'!$E$30/I1632,1),"-")</f>
        <v>0.24630200300931615</v>
      </c>
      <c r="K1632" s="12"/>
      <c r="L1632" s="159">
        <v>1</v>
      </c>
      <c r="M1632" s="159" t="s">
        <v>284</v>
      </c>
      <c r="N1632" s="159">
        <v>9336.7800000000007</v>
      </c>
      <c r="O1632" s="185">
        <f t="shared" si="79"/>
        <v>9336.7800000000007</v>
      </c>
      <c r="P1632" s="215">
        <f t="shared" si="80"/>
        <v>2299.667615657323</v>
      </c>
      <c r="Q1632" s="215" cm="1">
        <f t="array" ref="Q1632">IF(P1632="-",0,P1632/(1+'General inputs'!$H$32)^IFERROR(INDEX('MP Calculations'!$C$40:$C$130,MATCH(F1632,'MP Calculations'!$D$40:$D$130,0),0),-1))</f>
        <v>3067.1788596091055</v>
      </c>
    </row>
    <row r="1633" spans="3:17">
      <c r="C1633" s="159"/>
      <c r="D1633" s="165" t="s">
        <v>616</v>
      </c>
      <c r="E1633" s="161">
        <v>42387</v>
      </c>
      <c r="F1633" s="172" t="str">
        <f t="shared" si="78"/>
        <v>2015-16</v>
      </c>
      <c r="G1633" s="68"/>
      <c r="H1633" s="167" t="s">
        <v>279</v>
      </c>
      <c r="I1633" s="173">
        <v>150735.53351548137</v>
      </c>
      <c r="J1633" s="168">
        <f>IFERROR(MIN('MP Calculations'!$E$30/I1633,1),"-")</f>
        <v>0.24630200300931615</v>
      </c>
      <c r="K1633" s="12"/>
      <c r="L1633" s="159">
        <v>1</v>
      </c>
      <c r="M1633" s="159" t="s">
        <v>284</v>
      </c>
      <c r="N1633" s="159">
        <v>152043.78</v>
      </c>
      <c r="O1633" s="185">
        <f t="shared" si="79"/>
        <v>152043.78</v>
      </c>
      <c r="P1633" s="215">
        <f t="shared" si="80"/>
        <v>37448.687559107806</v>
      </c>
      <c r="Q1633" s="215" cm="1">
        <f t="array" ref="Q1633">IF(P1633="-",0,P1633/(1+'General inputs'!$H$32)^IFERROR(INDEX('MP Calculations'!$C$40:$C$130,MATCH(F1633,'MP Calculations'!$D$40:$D$130,0),0),-1))</f>
        <v>49947.141064805823</v>
      </c>
    </row>
    <row r="1634" spans="3:17">
      <c r="C1634" s="159"/>
      <c r="D1634" s="165" t="s">
        <v>617</v>
      </c>
      <c r="E1634" s="161">
        <v>42408</v>
      </c>
      <c r="F1634" s="172" t="str">
        <f t="shared" si="78"/>
        <v>2015-16</v>
      </c>
      <c r="G1634" s="68"/>
      <c r="H1634" s="167" t="s">
        <v>279</v>
      </c>
      <c r="I1634" s="173">
        <v>150735.53351548137</v>
      </c>
      <c r="J1634" s="168">
        <f>IFERROR(MIN('MP Calculations'!$E$30/I1634,1),"-")</f>
        <v>0.24630200300931615</v>
      </c>
      <c r="K1634" s="12"/>
      <c r="L1634" s="159">
        <v>1</v>
      </c>
      <c r="M1634" s="159" t="s">
        <v>284</v>
      </c>
      <c r="N1634" s="159">
        <v>791.94</v>
      </c>
      <c r="O1634" s="185">
        <f t="shared" si="79"/>
        <v>791.94</v>
      </c>
      <c r="P1634" s="215">
        <f t="shared" si="80"/>
        <v>195.05640826319785</v>
      </c>
      <c r="Q1634" s="215" cm="1">
        <f t="array" ref="Q1634">IF(P1634="-",0,P1634/(1+'General inputs'!$H$32)^IFERROR(INDEX('MP Calculations'!$C$40:$C$130,MATCH(F1634,'MP Calculations'!$D$40:$D$130,0),0),-1))</f>
        <v>260.15624509507933</v>
      </c>
    </row>
    <row r="1635" spans="3:17">
      <c r="C1635" s="159"/>
      <c r="D1635" s="165" t="s">
        <v>618</v>
      </c>
      <c r="E1635" s="161">
        <v>42410</v>
      </c>
      <c r="F1635" s="172" t="str">
        <f t="shared" si="78"/>
        <v>2015-16</v>
      </c>
      <c r="G1635" s="68"/>
      <c r="H1635" s="167" t="s">
        <v>279</v>
      </c>
      <c r="I1635" s="173">
        <v>150735.53351548137</v>
      </c>
      <c r="J1635" s="168">
        <f>IFERROR(MIN('MP Calculations'!$E$30/I1635,1),"-")</f>
        <v>0.24630200300931615</v>
      </c>
      <c r="K1635" s="12"/>
      <c r="L1635" s="159">
        <v>1</v>
      </c>
      <c r="M1635" s="159" t="s">
        <v>284</v>
      </c>
      <c r="N1635" s="159">
        <v>55521.13</v>
      </c>
      <c r="O1635" s="185">
        <f t="shared" si="79"/>
        <v>55521.13</v>
      </c>
      <c r="P1635" s="215">
        <f t="shared" si="80"/>
        <v>13674.965528340632</v>
      </c>
      <c r="Q1635" s="215" cm="1">
        <f t="array" ref="Q1635">IF(P1635="-",0,P1635/(1+'General inputs'!$H$32)^IFERROR(INDEX('MP Calculations'!$C$40:$C$130,MATCH(F1635,'MP Calculations'!$D$40:$D$130,0),0),-1))</f>
        <v>18238.968487809379</v>
      </c>
    </row>
    <row r="1636" spans="3:17">
      <c r="C1636" s="159"/>
      <c r="D1636" s="165" t="s">
        <v>278</v>
      </c>
      <c r="E1636" s="161">
        <v>42413</v>
      </c>
      <c r="F1636" s="172" t="str">
        <f t="shared" si="78"/>
        <v>2015-16</v>
      </c>
      <c r="G1636" s="68"/>
      <c r="H1636" s="167" t="s">
        <v>279</v>
      </c>
      <c r="I1636" s="173">
        <v>150735.53351548137</v>
      </c>
      <c r="J1636" s="168">
        <f>IFERROR(MIN('MP Calculations'!$E$30/I1636,1),"-")</f>
        <v>0.24630200300931615</v>
      </c>
      <c r="K1636" s="12"/>
      <c r="L1636" s="159">
        <v>4.2000489999999999</v>
      </c>
      <c r="M1636" s="159" t="s">
        <v>280</v>
      </c>
      <c r="N1636" s="159">
        <v>350</v>
      </c>
      <c r="O1636" s="185">
        <f t="shared" si="79"/>
        <v>1470.0171499999999</v>
      </c>
      <c r="P1636" s="215">
        <f t="shared" si="80"/>
        <v>362.06816850304631</v>
      </c>
      <c r="Q1636" s="215" cm="1">
        <f t="array" ref="Q1636">IF(P1636="-",0,P1636/(1+'General inputs'!$H$32)^IFERROR(INDEX('MP Calculations'!$C$40:$C$130,MATCH(F1636,'MP Calculations'!$D$40:$D$130,0),0),-1))</f>
        <v>482.9079753129908</v>
      </c>
    </row>
    <row r="1637" spans="3:17">
      <c r="C1637" s="159"/>
      <c r="D1637" s="165" t="s">
        <v>282</v>
      </c>
      <c r="E1637" s="161">
        <v>42416</v>
      </c>
      <c r="F1637" s="172" t="str">
        <f t="shared" si="78"/>
        <v>2015-16</v>
      </c>
      <c r="G1637" s="68"/>
      <c r="H1637" s="167" t="s">
        <v>279</v>
      </c>
      <c r="I1637" s="173">
        <v>150735.53351548137</v>
      </c>
      <c r="J1637" s="168">
        <f>IFERROR(MIN('MP Calculations'!$E$30/I1637,1),"-")</f>
        <v>0.24630200300931615</v>
      </c>
      <c r="K1637" s="12"/>
      <c r="L1637" s="159">
        <v>1.4973529999999999</v>
      </c>
      <c r="M1637" s="159" t="s">
        <v>280</v>
      </c>
      <c r="N1637" s="159">
        <v>511</v>
      </c>
      <c r="O1637" s="185">
        <f t="shared" si="79"/>
        <v>765.14738299999999</v>
      </c>
      <c r="P1637" s="215">
        <f t="shared" si="80"/>
        <v>188.45733303023638</v>
      </c>
      <c r="Q1637" s="215" cm="1">
        <f t="array" ref="Q1637">IF(P1637="-",0,P1637/(1+'General inputs'!$H$32)^IFERROR(INDEX('MP Calculations'!$C$40:$C$130,MATCH(F1637,'MP Calculations'!$D$40:$D$130,0),0),-1))</f>
        <v>251.35473660328628</v>
      </c>
    </row>
    <row r="1638" spans="3:17">
      <c r="C1638" s="159"/>
      <c r="D1638" s="165" t="s">
        <v>282</v>
      </c>
      <c r="E1638" s="161">
        <v>42416</v>
      </c>
      <c r="F1638" s="172" t="str">
        <f t="shared" si="78"/>
        <v>2015-16</v>
      </c>
      <c r="G1638" s="68"/>
      <c r="H1638" s="167" t="s">
        <v>279</v>
      </c>
      <c r="I1638" s="173">
        <v>150735.53351548137</v>
      </c>
      <c r="J1638" s="168">
        <f>IFERROR(MIN('MP Calculations'!$E$30/I1638,1),"-")</f>
        <v>0.24630200300931615</v>
      </c>
      <c r="K1638" s="12"/>
      <c r="L1638" s="159">
        <v>1.9026799999999999</v>
      </c>
      <c r="M1638" s="159" t="s">
        <v>280</v>
      </c>
      <c r="N1638" s="159">
        <v>511</v>
      </c>
      <c r="O1638" s="185">
        <f t="shared" si="79"/>
        <v>972.26947999999993</v>
      </c>
      <c r="P1638" s="215">
        <f t="shared" si="80"/>
        <v>239.47192038882622</v>
      </c>
      <c r="Q1638" s="215" cm="1">
        <f t="array" ref="Q1638">IF(P1638="-",0,P1638/(1+'General inputs'!$H$32)^IFERROR(INDEX('MP Calculations'!$C$40:$C$130,MATCH(F1638,'MP Calculations'!$D$40:$D$130,0),0),-1))</f>
        <v>319.39537987391128</v>
      </c>
    </row>
    <row r="1639" spans="3:17">
      <c r="C1639" s="159"/>
      <c r="D1639" s="165" t="s">
        <v>289</v>
      </c>
      <c r="E1639" s="161">
        <v>42430</v>
      </c>
      <c r="F1639" s="172" t="str">
        <f t="shared" si="78"/>
        <v>2015-16</v>
      </c>
      <c r="G1639" s="68"/>
      <c r="H1639" s="167" t="s">
        <v>279</v>
      </c>
      <c r="I1639" s="173">
        <v>150735.53351548137</v>
      </c>
      <c r="J1639" s="168">
        <f>IFERROR(MIN('MP Calculations'!$E$30/I1639,1),"-")</f>
        <v>0.24630200300931615</v>
      </c>
      <c r="K1639" s="12"/>
      <c r="L1639" s="159">
        <v>6.0000109999999998</v>
      </c>
      <c r="M1639" s="159" t="s">
        <v>280</v>
      </c>
      <c r="N1639" s="159">
        <v>726</v>
      </c>
      <c r="O1639" s="185">
        <f t="shared" si="79"/>
        <v>4356.0079859999996</v>
      </c>
      <c r="P1639" s="215">
        <f t="shared" si="80"/>
        <v>1072.893492076377</v>
      </c>
      <c r="Q1639" s="215" cm="1">
        <f t="array" ref="Q1639">IF(P1639="-",0,P1639/(1+'General inputs'!$H$32)^IFERROR(INDEX('MP Calculations'!$C$40:$C$130,MATCH(F1639,'MP Calculations'!$D$40:$D$130,0),0),-1))</f>
        <v>1430.9703781119008</v>
      </c>
    </row>
    <row r="1640" spans="3:17">
      <c r="C1640" s="159"/>
      <c r="D1640" s="165" t="s">
        <v>278</v>
      </c>
      <c r="E1640" s="161">
        <v>42430</v>
      </c>
      <c r="F1640" s="172" t="str">
        <f t="shared" si="78"/>
        <v>2015-16</v>
      </c>
      <c r="G1640" s="68"/>
      <c r="H1640" s="167" t="s">
        <v>279</v>
      </c>
      <c r="I1640" s="173">
        <v>150735.53351548137</v>
      </c>
      <c r="J1640" s="168">
        <f>IFERROR(MIN('MP Calculations'!$E$30/I1640,1),"-")</f>
        <v>0.24630200300931615</v>
      </c>
      <c r="K1640" s="12"/>
      <c r="L1640" s="159">
        <v>2.700008</v>
      </c>
      <c r="M1640" s="159" t="s">
        <v>280</v>
      </c>
      <c r="N1640" s="159">
        <v>350</v>
      </c>
      <c r="O1640" s="185">
        <f t="shared" si="79"/>
        <v>945.00279999999998</v>
      </c>
      <c r="P1640" s="215">
        <f t="shared" si="80"/>
        <v>232.75608248941219</v>
      </c>
      <c r="Q1640" s="215" cm="1">
        <f t="array" ref="Q1640">IF(P1640="-",0,P1640/(1+'General inputs'!$H$32)^IFERROR(INDEX('MP Calculations'!$C$40:$C$130,MATCH(F1640,'MP Calculations'!$D$40:$D$130,0),0),-1))</f>
        <v>310.43813931905981</v>
      </c>
    </row>
    <row r="1641" spans="3:17">
      <c r="C1641" s="159"/>
      <c r="D1641" s="165" t="s">
        <v>278</v>
      </c>
      <c r="E1641" s="161">
        <v>42430</v>
      </c>
      <c r="F1641" s="172" t="str">
        <f t="shared" si="78"/>
        <v>2015-16</v>
      </c>
      <c r="G1641" s="68"/>
      <c r="H1641" s="167" t="s">
        <v>279</v>
      </c>
      <c r="I1641" s="173">
        <v>150735.53351548137</v>
      </c>
      <c r="J1641" s="168">
        <f>IFERROR(MIN('MP Calculations'!$E$30/I1641,1),"-")</f>
        <v>0.24630200300931615</v>
      </c>
      <c r="K1641" s="12"/>
      <c r="L1641" s="159">
        <v>6.566033</v>
      </c>
      <c r="M1641" s="159" t="s">
        <v>280</v>
      </c>
      <c r="N1641" s="159">
        <v>350</v>
      </c>
      <c r="O1641" s="185">
        <f t="shared" si="79"/>
        <v>2298.1115500000001</v>
      </c>
      <c r="P1641" s="215">
        <f t="shared" si="80"/>
        <v>566.02947790384417</v>
      </c>
      <c r="Q1641" s="215" cm="1">
        <f t="array" ref="Q1641">IF(P1641="-",0,P1641/(1+'General inputs'!$H$32)^IFERROR(INDEX('MP Calculations'!$C$40:$C$130,MATCH(F1641,'MP Calculations'!$D$40:$D$130,0),0),-1))</f>
        <v>754.94112136984188</v>
      </c>
    </row>
    <row r="1642" spans="3:17">
      <c r="C1642" s="159"/>
      <c r="D1642" s="165" t="s">
        <v>278</v>
      </c>
      <c r="E1642" s="161">
        <v>42430</v>
      </c>
      <c r="F1642" s="172" t="str">
        <f t="shared" si="78"/>
        <v>2015-16</v>
      </c>
      <c r="G1642" s="68"/>
      <c r="H1642" s="167" t="s">
        <v>279</v>
      </c>
      <c r="I1642" s="173">
        <v>150735.53351548137</v>
      </c>
      <c r="J1642" s="168">
        <f>IFERROR(MIN('MP Calculations'!$E$30/I1642,1),"-")</f>
        <v>0.24630200300931615</v>
      </c>
      <c r="K1642" s="12"/>
      <c r="L1642" s="159">
        <v>1.473876</v>
      </c>
      <c r="M1642" s="159" t="s">
        <v>280</v>
      </c>
      <c r="N1642" s="159">
        <v>350</v>
      </c>
      <c r="O1642" s="185">
        <f t="shared" si="79"/>
        <v>515.85659999999996</v>
      </c>
      <c r="P1642" s="215">
        <f t="shared" si="80"/>
        <v>127.05651384557559</v>
      </c>
      <c r="Q1642" s="215" cm="1">
        <f t="array" ref="Q1642">IF(P1642="-",0,P1642/(1+'General inputs'!$H$32)^IFERROR(INDEX('MP Calculations'!$C$40:$C$130,MATCH(F1642,'MP Calculations'!$D$40:$D$130,0),0),-1))</f>
        <v>169.46146938343094</v>
      </c>
    </row>
    <row r="1643" spans="3:17">
      <c r="C1643" s="159"/>
      <c r="D1643" s="165" t="s">
        <v>278</v>
      </c>
      <c r="E1643" s="161">
        <v>42430</v>
      </c>
      <c r="F1643" s="172" t="str">
        <f t="shared" si="78"/>
        <v>2015-16</v>
      </c>
      <c r="G1643" s="68"/>
      <c r="H1643" s="167" t="s">
        <v>279</v>
      </c>
      <c r="I1643" s="173">
        <v>150735.53351548137</v>
      </c>
      <c r="J1643" s="168">
        <f>IFERROR(MIN('MP Calculations'!$E$30/I1643,1),"-")</f>
        <v>0.24630200300931615</v>
      </c>
      <c r="K1643" s="12"/>
      <c r="L1643" s="159">
        <v>0.30005199999999999</v>
      </c>
      <c r="M1643" s="159" t="s">
        <v>280</v>
      </c>
      <c r="N1643" s="159">
        <v>350</v>
      </c>
      <c r="O1643" s="185">
        <f t="shared" si="79"/>
        <v>105.01819999999999</v>
      </c>
      <c r="P1643" s="215">
        <f t="shared" si="80"/>
        <v>25.866193012432962</v>
      </c>
      <c r="Q1643" s="215" cm="1">
        <f t="array" ref="Q1643">IF(P1643="-",0,P1643/(1+'General inputs'!$H$32)^IFERROR(INDEX('MP Calculations'!$C$40:$C$130,MATCH(F1643,'MP Calculations'!$D$40:$D$130,0),0),-1))</f>
        <v>34.499003180347067</v>
      </c>
    </row>
    <row r="1644" spans="3:17">
      <c r="C1644" s="159"/>
      <c r="D1644" s="165" t="s">
        <v>278</v>
      </c>
      <c r="E1644" s="161">
        <v>42431</v>
      </c>
      <c r="F1644" s="172" t="str">
        <f t="shared" si="78"/>
        <v>2015-16</v>
      </c>
      <c r="G1644" s="68"/>
      <c r="H1644" s="167" t="s">
        <v>279</v>
      </c>
      <c r="I1644" s="173">
        <v>150735.53351548137</v>
      </c>
      <c r="J1644" s="168">
        <f>IFERROR(MIN('MP Calculations'!$E$30/I1644,1),"-")</f>
        <v>0.24630200300931615</v>
      </c>
      <c r="K1644" s="12"/>
      <c r="L1644" s="159">
        <v>4.0000179999999999</v>
      </c>
      <c r="M1644" s="159" t="s">
        <v>280</v>
      </c>
      <c r="N1644" s="159">
        <v>350</v>
      </c>
      <c r="O1644" s="185">
        <f t="shared" si="79"/>
        <v>1400.0063</v>
      </c>
      <c r="P1644" s="215">
        <f t="shared" si="80"/>
        <v>344.82435591566156</v>
      </c>
      <c r="Q1644" s="215" cm="1">
        <f t="array" ref="Q1644">IF(P1644="-",0,P1644/(1+'General inputs'!$H$32)^IFERROR(INDEX('MP Calculations'!$C$40:$C$130,MATCH(F1644,'MP Calculations'!$D$40:$D$130,0),0),-1))</f>
        <v>459.90906144083533</v>
      </c>
    </row>
    <row r="1645" spans="3:17">
      <c r="C1645" s="159"/>
      <c r="D1645" s="165" t="s">
        <v>619</v>
      </c>
      <c r="E1645" s="161">
        <v>42438</v>
      </c>
      <c r="F1645" s="172" t="str">
        <f t="shared" si="78"/>
        <v>2015-16</v>
      </c>
      <c r="G1645" s="68"/>
      <c r="H1645" s="167" t="s">
        <v>279</v>
      </c>
      <c r="I1645" s="173">
        <v>150735.53351548137</v>
      </c>
      <c r="J1645" s="168">
        <f>IFERROR(MIN('MP Calculations'!$E$30/I1645,1),"-")</f>
        <v>0.24630200300931615</v>
      </c>
      <c r="K1645" s="12"/>
      <c r="L1645" s="159">
        <v>1</v>
      </c>
      <c r="M1645" s="159" t="s">
        <v>284</v>
      </c>
      <c r="N1645" s="159">
        <v>5421.56</v>
      </c>
      <c r="O1645" s="185">
        <f t="shared" si="79"/>
        <v>5421.56</v>
      </c>
      <c r="P1645" s="215">
        <f t="shared" si="80"/>
        <v>1335.3410874351882</v>
      </c>
      <c r="Q1645" s="215" cm="1">
        <f t="array" ref="Q1645">IF(P1645="-",0,P1645/(1+'General inputs'!$H$32)^IFERROR(INDEX('MP Calculations'!$C$40:$C$130,MATCH(F1645,'MP Calculations'!$D$40:$D$130,0),0),-1))</f>
        <v>1781.0095362750694</v>
      </c>
    </row>
    <row r="1646" spans="3:17">
      <c r="C1646" s="159"/>
      <c r="D1646" s="165" t="s">
        <v>620</v>
      </c>
      <c r="E1646" s="161">
        <v>42464</v>
      </c>
      <c r="F1646" s="172" t="str">
        <f t="shared" si="78"/>
        <v>2015-16</v>
      </c>
      <c r="G1646" s="68"/>
      <c r="H1646" s="167" t="s">
        <v>279</v>
      </c>
      <c r="I1646" s="173">
        <v>150735.53351548137</v>
      </c>
      <c r="J1646" s="168">
        <f>IFERROR(MIN('MP Calculations'!$E$30/I1646,1),"-")</f>
        <v>0.24630200300931615</v>
      </c>
      <c r="K1646" s="12"/>
      <c r="L1646" s="159">
        <v>1</v>
      </c>
      <c r="M1646" s="159" t="s">
        <v>284</v>
      </c>
      <c r="N1646" s="159">
        <v>2316.2600000000002</v>
      </c>
      <c r="O1646" s="185">
        <f t="shared" si="79"/>
        <v>2316.2600000000002</v>
      </c>
      <c r="P1646" s="215">
        <f t="shared" si="80"/>
        <v>570.49947749035869</v>
      </c>
      <c r="Q1646" s="215" cm="1">
        <f t="array" ref="Q1646">IF(P1646="-",0,P1646/(1+'General inputs'!$H$32)^IFERROR(INDEX('MP Calculations'!$C$40:$C$130,MATCH(F1646,'MP Calculations'!$D$40:$D$130,0),0),-1))</f>
        <v>760.90297783156359</v>
      </c>
    </row>
    <row r="1647" spans="3:17">
      <c r="C1647" s="159"/>
      <c r="D1647" s="165" t="s">
        <v>278</v>
      </c>
      <c r="E1647" s="161">
        <v>42472</v>
      </c>
      <c r="F1647" s="172" t="str">
        <f t="shared" si="78"/>
        <v>2015-16</v>
      </c>
      <c r="G1647" s="68"/>
      <c r="H1647" s="167" t="s">
        <v>279</v>
      </c>
      <c r="I1647" s="173">
        <v>150735.53351548137</v>
      </c>
      <c r="J1647" s="168">
        <f>IFERROR(MIN('MP Calculations'!$E$30/I1647,1),"-")</f>
        <v>0.24630200300931615</v>
      </c>
      <c r="K1647" s="12"/>
      <c r="L1647" s="159">
        <v>0.50002599999999997</v>
      </c>
      <c r="M1647" s="159" t="s">
        <v>280</v>
      </c>
      <c r="N1647" s="159">
        <v>350</v>
      </c>
      <c r="O1647" s="185">
        <f t="shared" si="79"/>
        <v>175.00909999999999</v>
      </c>
      <c r="P1647" s="215">
        <f t="shared" si="80"/>
        <v>43.105091874857706</v>
      </c>
      <c r="Q1647" s="215" cm="1">
        <f t="array" ref="Q1647">IF(P1647="-",0,P1647/(1+'General inputs'!$H$32)^IFERROR(INDEX('MP Calculations'!$C$40:$C$130,MATCH(F1647,'MP Calculations'!$D$40:$D$130,0),0),-1))</f>
        <v>57.491363377868581</v>
      </c>
    </row>
    <row r="1648" spans="3:17">
      <c r="C1648" s="159"/>
      <c r="D1648" s="165" t="s">
        <v>278</v>
      </c>
      <c r="E1648" s="161">
        <v>42472</v>
      </c>
      <c r="F1648" s="172" t="str">
        <f t="shared" si="78"/>
        <v>2015-16</v>
      </c>
      <c r="G1648" s="68"/>
      <c r="H1648" s="167" t="s">
        <v>279</v>
      </c>
      <c r="I1648" s="173">
        <v>150735.53351548137</v>
      </c>
      <c r="J1648" s="168">
        <f>IFERROR(MIN('MP Calculations'!$E$30/I1648,1),"-")</f>
        <v>0.24630200300931615</v>
      </c>
      <c r="K1648" s="12"/>
      <c r="L1648" s="159">
        <v>0.50002599999999997</v>
      </c>
      <c r="M1648" s="159" t="s">
        <v>280</v>
      </c>
      <c r="N1648" s="159">
        <v>350</v>
      </c>
      <c r="O1648" s="185">
        <f t="shared" si="79"/>
        <v>175.00909999999999</v>
      </c>
      <c r="P1648" s="215">
        <f t="shared" si="80"/>
        <v>43.105091874857706</v>
      </c>
      <c r="Q1648" s="215" cm="1">
        <f t="array" ref="Q1648">IF(P1648="-",0,P1648/(1+'General inputs'!$H$32)^IFERROR(INDEX('MP Calculations'!$C$40:$C$130,MATCH(F1648,'MP Calculations'!$D$40:$D$130,0),0),-1))</f>
        <v>57.491363377868581</v>
      </c>
    </row>
    <row r="1649" spans="3:17">
      <c r="C1649" s="159"/>
      <c r="D1649" s="165" t="s">
        <v>278</v>
      </c>
      <c r="E1649" s="161">
        <v>42472</v>
      </c>
      <c r="F1649" s="172" t="str">
        <f t="shared" si="78"/>
        <v>2015-16</v>
      </c>
      <c r="G1649" s="68"/>
      <c r="H1649" s="167" t="s">
        <v>279</v>
      </c>
      <c r="I1649" s="173">
        <v>150735.53351548137</v>
      </c>
      <c r="J1649" s="168">
        <f>IFERROR(MIN('MP Calculations'!$E$30/I1649,1),"-")</f>
        <v>0.24630200300931615</v>
      </c>
      <c r="K1649" s="12"/>
      <c r="L1649" s="159">
        <v>1.2999179999999999</v>
      </c>
      <c r="M1649" s="159" t="s">
        <v>280</v>
      </c>
      <c r="N1649" s="159">
        <v>350</v>
      </c>
      <c r="O1649" s="185">
        <f t="shared" si="79"/>
        <v>454.97129999999999</v>
      </c>
      <c r="P1649" s="215">
        <f t="shared" si="80"/>
        <v>112.06034250175247</v>
      </c>
      <c r="Q1649" s="215" cm="1">
        <f t="array" ref="Q1649">IF(P1649="-",0,P1649/(1+'General inputs'!$H$32)^IFERROR(INDEX('MP Calculations'!$C$40:$C$130,MATCH(F1649,'MP Calculations'!$D$40:$D$130,0),0),-1))</f>
        <v>149.46034426096276</v>
      </c>
    </row>
    <row r="1650" spans="3:17">
      <c r="C1650" s="159"/>
      <c r="D1650" s="165" t="s">
        <v>278</v>
      </c>
      <c r="E1650" s="161">
        <v>42472</v>
      </c>
      <c r="F1650" s="172" t="str">
        <f t="shared" si="78"/>
        <v>2015-16</v>
      </c>
      <c r="G1650" s="68"/>
      <c r="H1650" s="167" t="s">
        <v>279</v>
      </c>
      <c r="I1650" s="173">
        <v>150735.53351548137</v>
      </c>
      <c r="J1650" s="168">
        <f>IFERROR(MIN('MP Calculations'!$E$30/I1650,1),"-")</f>
        <v>0.24630200300931615</v>
      </c>
      <c r="K1650" s="12"/>
      <c r="L1650" s="159">
        <v>5.800027</v>
      </c>
      <c r="M1650" s="159" t="s">
        <v>280</v>
      </c>
      <c r="N1650" s="159">
        <v>350</v>
      </c>
      <c r="O1650" s="185">
        <f t="shared" si="79"/>
        <v>2030.00945</v>
      </c>
      <c r="P1650" s="215">
        <f t="shared" si="80"/>
        <v>499.99539366284023</v>
      </c>
      <c r="Q1650" s="215" cm="1">
        <f t="array" ref="Q1650">IF(P1650="-",0,P1650/(1+'General inputs'!$H$32)^IFERROR(INDEX('MP Calculations'!$C$40:$C$130,MATCH(F1650,'MP Calculations'!$D$40:$D$130,0),0),-1))</f>
        <v>666.86824256828447</v>
      </c>
    </row>
    <row r="1651" spans="3:17">
      <c r="C1651" s="159"/>
      <c r="D1651" s="165" t="s">
        <v>282</v>
      </c>
      <c r="E1651" s="161">
        <v>42501</v>
      </c>
      <c r="F1651" s="172" t="str">
        <f t="shared" si="78"/>
        <v>2015-16</v>
      </c>
      <c r="G1651" s="68"/>
      <c r="H1651" s="167" t="s">
        <v>279</v>
      </c>
      <c r="I1651" s="173">
        <v>150735.53351548137</v>
      </c>
      <c r="J1651" s="168">
        <f>IFERROR(MIN('MP Calculations'!$E$30/I1651,1),"-")</f>
        <v>0.24630200300931615</v>
      </c>
      <c r="K1651" s="12"/>
      <c r="L1651" s="159">
        <v>0.79997099999999999</v>
      </c>
      <c r="M1651" s="159" t="s">
        <v>280</v>
      </c>
      <c r="N1651" s="159">
        <v>511</v>
      </c>
      <c r="O1651" s="185">
        <f t="shared" si="79"/>
        <v>408.78518099999997</v>
      </c>
      <c r="P1651" s="215">
        <f t="shared" si="80"/>
        <v>100.68460888082583</v>
      </c>
      <c r="Q1651" s="215" cm="1">
        <f t="array" ref="Q1651">IF(P1651="-",0,P1651/(1+'General inputs'!$H$32)^IFERROR(INDEX('MP Calculations'!$C$40:$C$130,MATCH(F1651,'MP Calculations'!$D$40:$D$130,0),0),-1))</f>
        <v>134.28797350742778</v>
      </c>
    </row>
    <row r="1652" spans="3:17">
      <c r="C1652" s="159"/>
      <c r="D1652" s="165" t="s">
        <v>278</v>
      </c>
      <c r="E1652" s="161">
        <v>42501</v>
      </c>
      <c r="F1652" s="172" t="str">
        <f t="shared" si="78"/>
        <v>2015-16</v>
      </c>
      <c r="G1652" s="68"/>
      <c r="H1652" s="167" t="s">
        <v>279</v>
      </c>
      <c r="I1652" s="173">
        <v>150735.53351548137</v>
      </c>
      <c r="J1652" s="168">
        <f>IFERROR(MIN('MP Calculations'!$E$30/I1652,1),"-")</f>
        <v>0.24630200300931615</v>
      </c>
      <c r="K1652" s="12"/>
      <c r="L1652" s="159">
        <v>0.69997799999999999</v>
      </c>
      <c r="M1652" s="159" t="s">
        <v>280</v>
      </c>
      <c r="N1652" s="159">
        <v>350</v>
      </c>
      <c r="O1652" s="185">
        <f t="shared" si="79"/>
        <v>244.9923</v>
      </c>
      <c r="P1652" s="215">
        <f t="shared" si="80"/>
        <v>60.342094211859283</v>
      </c>
      <c r="Q1652" s="215" cm="1">
        <f t="array" ref="Q1652">IF(P1652="-",0,P1652/(1+'General inputs'!$H$32)^IFERROR(INDEX('MP Calculations'!$C$40:$C$130,MATCH(F1652,'MP Calculations'!$D$40:$D$130,0),0),-1))</f>
        <v>80.481194086934863</v>
      </c>
    </row>
    <row r="1653" spans="3:17">
      <c r="C1653" s="159"/>
      <c r="D1653" s="165" t="s">
        <v>278</v>
      </c>
      <c r="E1653" s="161">
        <v>42513</v>
      </c>
      <c r="F1653" s="172" t="str">
        <f t="shared" si="78"/>
        <v>2015-16</v>
      </c>
      <c r="G1653" s="68"/>
      <c r="H1653" s="167" t="s">
        <v>279</v>
      </c>
      <c r="I1653" s="173">
        <v>150735.53351548137</v>
      </c>
      <c r="J1653" s="168">
        <f>IFERROR(MIN('MP Calculations'!$E$30/I1653,1),"-")</f>
        <v>0.24630200300931615</v>
      </c>
      <c r="K1653" s="12"/>
      <c r="L1653" s="159">
        <v>2.387213</v>
      </c>
      <c r="M1653" s="159" t="s">
        <v>280</v>
      </c>
      <c r="N1653" s="159">
        <v>350</v>
      </c>
      <c r="O1653" s="185">
        <f t="shared" si="79"/>
        <v>835.52454999999998</v>
      </c>
      <c r="P1653" s="215">
        <f t="shared" si="80"/>
        <v>205.79137022845751</v>
      </c>
      <c r="Q1653" s="215" cm="1">
        <f t="array" ref="Q1653">IF(P1653="-",0,P1653/(1+'General inputs'!$H$32)^IFERROR(INDEX('MP Calculations'!$C$40:$C$130,MATCH(F1653,'MP Calculations'!$D$40:$D$130,0),0),-1))</f>
        <v>274.47398743939675</v>
      </c>
    </row>
    <row r="1654" spans="3:17">
      <c r="C1654" s="159"/>
      <c r="D1654" s="165" t="s">
        <v>621</v>
      </c>
      <c r="E1654" s="161">
        <v>42515</v>
      </c>
      <c r="F1654" s="172" t="str">
        <f t="shared" si="78"/>
        <v>2015-16</v>
      </c>
      <c r="G1654" s="68"/>
      <c r="H1654" s="167" t="s">
        <v>279</v>
      </c>
      <c r="I1654" s="173">
        <v>150735.53351548137</v>
      </c>
      <c r="J1654" s="168">
        <f>IFERROR(MIN('MP Calculations'!$E$30/I1654,1),"-")</f>
        <v>0.24630200300931615</v>
      </c>
      <c r="K1654" s="12"/>
      <c r="L1654" s="159">
        <v>1</v>
      </c>
      <c r="M1654" s="159" t="s">
        <v>284</v>
      </c>
      <c r="N1654" s="159">
        <v>481.93</v>
      </c>
      <c r="O1654" s="185">
        <f t="shared" si="79"/>
        <v>481.93</v>
      </c>
      <c r="P1654" s="215">
        <f t="shared" si="80"/>
        <v>118.70032431027974</v>
      </c>
      <c r="Q1654" s="215" cm="1">
        <f t="array" ref="Q1654">IF(P1654="-",0,P1654/(1+'General inputs'!$H$32)^IFERROR(INDEX('MP Calculations'!$C$40:$C$130,MATCH(F1654,'MP Calculations'!$D$40:$D$130,0),0),-1))</f>
        <v>158.31641184770513</v>
      </c>
    </row>
    <row r="1655" spans="3:17">
      <c r="C1655" s="159"/>
      <c r="D1655" s="165" t="s">
        <v>622</v>
      </c>
      <c r="E1655" s="161">
        <v>42525</v>
      </c>
      <c r="F1655" s="172" t="str">
        <f t="shared" si="78"/>
        <v>2015-16</v>
      </c>
      <c r="G1655" s="68"/>
      <c r="H1655" s="167" t="s">
        <v>279</v>
      </c>
      <c r="I1655" s="173">
        <v>150735.53351548137</v>
      </c>
      <c r="J1655" s="168">
        <f>IFERROR(MIN('MP Calculations'!$E$30/I1655,1),"-")</f>
        <v>0.24630200300931615</v>
      </c>
      <c r="K1655" s="12"/>
      <c r="L1655" s="159">
        <v>1</v>
      </c>
      <c r="M1655" s="159" t="s">
        <v>284</v>
      </c>
      <c r="N1655" s="159">
        <v>6975.86</v>
      </c>
      <c r="O1655" s="185">
        <f t="shared" si="79"/>
        <v>6975.86</v>
      </c>
      <c r="P1655" s="215">
        <f t="shared" si="80"/>
        <v>1718.168290712568</v>
      </c>
      <c r="Q1655" s="215" cm="1">
        <f t="array" ref="Q1655">IF(P1655="-",0,P1655/(1+'General inputs'!$H$32)^IFERROR(INDEX('MP Calculations'!$C$40:$C$130,MATCH(F1655,'MP Calculations'!$D$40:$D$130,0),0),-1))</f>
        <v>2291.6048487372273</v>
      </c>
    </row>
    <row r="1656" spans="3:17">
      <c r="C1656" s="159"/>
      <c r="D1656" s="165" t="s">
        <v>623</v>
      </c>
      <c r="E1656" s="161">
        <v>42527</v>
      </c>
      <c r="F1656" s="172" t="str">
        <f t="shared" si="78"/>
        <v>2015-16</v>
      </c>
      <c r="G1656" s="68"/>
      <c r="H1656" s="167" t="s">
        <v>279</v>
      </c>
      <c r="I1656" s="173">
        <v>150735.53351548137</v>
      </c>
      <c r="J1656" s="168">
        <f>IFERROR(MIN('MP Calculations'!$E$30/I1656,1),"-")</f>
        <v>0.24630200300931615</v>
      </c>
      <c r="K1656" s="12"/>
      <c r="L1656" s="159">
        <v>1</v>
      </c>
      <c r="M1656" s="159" t="s">
        <v>284</v>
      </c>
      <c r="N1656" s="159">
        <v>576.84</v>
      </c>
      <c r="O1656" s="185">
        <f t="shared" si="79"/>
        <v>576.84</v>
      </c>
      <c r="P1656" s="215">
        <f t="shared" si="80"/>
        <v>142.07684741589392</v>
      </c>
      <c r="Q1656" s="215" cm="1">
        <f t="array" ref="Q1656">IF(P1656="-",0,P1656/(1+'General inputs'!$H$32)^IFERROR(INDEX('MP Calculations'!$C$40:$C$130,MATCH(F1656,'MP Calculations'!$D$40:$D$130,0),0),-1))</f>
        <v>189.49482084582866</v>
      </c>
    </row>
    <row r="1657" spans="3:17">
      <c r="C1657" s="159"/>
      <c r="D1657" s="165" t="s">
        <v>624</v>
      </c>
      <c r="E1657" s="161">
        <v>42530</v>
      </c>
      <c r="F1657" s="172" t="str">
        <f t="shared" si="78"/>
        <v>2015-16</v>
      </c>
      <c r="G1657" s="68"/>
      <c r="H1657" s="167" t="s">
        <v>279</v>
      </c>
      <c r="I1657" s="173">
        <v>150735.53351548137</v>
      </c>
      <c r="J1657" s="168">
        <f>IFERROR(MIN('MP Calculations'!$E$30/I1657,1),"-")</f>
        <v>0.24630200300931615</v>
      </c>
      <c r="K1657" s="12"/>
      <c r="L1657" s="159">
        <v>1</v>
      </c>
      <c r="M1657" s="159" t="s">
        <v>284</v>
      </c>
      <c r="N1657" s="159">
        <v>162835.23000000001</v>
      </c>
      <c r="O1657" s="185">
        <f t="shared" si="79"/>
        <v>162835.23000000001</v>
      </c>
      <c r="P1657" s="215">
        <f t="shared" si="80"/>
        <v>40106.643309482693</v>
      </c>
      <c r="Q1657" s="215" cm="1">
        <f t="array" ref="Q1657">IF(P1657="-",0,P1657/(1+'General inputs'!$H$32)^IFERROR(INDEX('MP Calculations'!$C$40:$C$130,MATCH(F1657,'MP Calculations'!$D$40:$D$130,0),0),-1))</f>
        <v>53492.186284306415</v>
      </c>
    </row>
    <row r="1658" spans="3:17">
      <c r="C1658" s="159"/>
      <c r="D1658" s="165" t="s">
        <v>625</v>
      </c>
      <c r="E1658" s="161">
        <v>42530</v>
      </c>
      <c r="F1658" s="172" t="str">
        <f t="shared" si="78"/>
        <v>2015-16</v>
      </c>
      <c r="G1658" s="68"/>
      <c r="H1658" s="167" t="s">
        <v>279</v>
      </c>
      <c r="I1658" s="173">
        <v>150735.53351548137</v>
      </c>
      <c r="J1658" s="168">
        <f>IFERROR(MIN('MP Calculations'!$E$30/I1658,1),"-")</f>
        <v>0.24630200300931615</v>
      </c>
      <c r="K1658" s="12"/>
      <c r="L1658" s="159">
        <v>1</v>
      </c>
      <c r="M1658" s="159" t="s">
        <v>284</v>
      </c>
      <c r="N1658" s="159">
        <v>158223.88</v>
      </c>
      <c r="O1658" s="185">
        <f t="shared" si="79"/>
        <v>158223.88</v>
      </c>
      <c r="P1658" s="215">
        <f t="shared" si="80"/>
        <v>38970.858567905678</v>
      </c>
      <c r="Q1658" s="215" cm="1">
        <f t="array" ref="Q1658">IF(P1658="-",0,P1658/(1+'General inputs'!$H$32)^IFERROR(INDEX('MP Calculations'!$C$40:$C$130,MATCH(F1658,'MP Calculations'!$D$40:$D$130,0),0),-1))</f>
        <v>51977.334779370176</v>
      </c>
    </row>
    <row r="1659" spans="3:17">
      <c r="C1659" s="159"/>
      <c r="D1659" s="165" t="s">
        <v>278</v>
      </c>
      <c r="E1659" s="161">
        <v>42542</v>
      </c>
      <c r="F1659" s="172" t="str">
        <f t="shared" si="78"/>
        <v>2015-16</v>
      </c>
      <c r="G1659" s="68"/>
      <c r="H1659" s="167" t="s">
        <v>279</v>
      </c>
      <c r="I1659" s="173">
        <v>150735.53351548137</v>
      </c>
      <c r="J1659" s="168">
        <f>IFERROR(MIN('MP Calculations'!$E$30/I1659,1),"-")</f>
        <v>0.24630200300931615</v>
      </c>
      <c r="K1659" s="12"/>
      <c r="L1659" s="159">
        <v>44.864528999999997</v>
      </c>
      <c r="M1659" s="159" t="s">
        <v>280</v>
      </c>
      <c r="N1659" s="159">
        <v>350</v>
      </c>
      <c r="O1659" s="185">
        <f t="shared" si="79"/>
        <v>15702.585149999999</v>
      </c>
      <c r="P1659" s="215">
        <f t="shared" si="80"/>
        <v>3867.578174869343</v>
      </c>
      <c r="Q1659" s="215" cm="1">
        <f t="array" ref="Q1659">IF(P1659="-",0,P1659/(1+'General inputs'!$H$32)^IFERROR(INDEX('MP Calculations'!$C$40:$C$130,MATCH(F1659,'MP Calculations'!$D$40:$D$130,0),0),-1))</f>
        <v>5158.3776433943895</v>
      </c>
    </row>
    <row r="1660" spans="3:17">
      <c r="C1660" s="159"/>
      <c r="D1660" s="165" t="s">
        <v>278</v>
      </c>
      <c r="E1660" s="161">
        <v>42542</v>
      </c>
      <c r="F1660" s="172" t="str">
        <f t="shared" si="78"/>
        <v>2015-16</v>
      </c>
      <c r="G1660" s="68"/>
      <c r="H1660" s="167" t="s">
        <v>279</v>
      </c>
      <c r="I1660" s="173">
        <v>150735.53351548137</v>
      </c>
      <c r="J1660" s="168">
        <f>IFERROR(MIN('MP Calculations'!$E$30/I1660,1),"-")</f>
        <v>0.24630200300931615</v>
      </c>
      <c r="K1660" s="12"/>
      <c r="L1660" s="159">
        <v>0.634988</v>
      </c>
      <c r="M1660" s="159" t="s">
        <v>280</v>
      </c>
      <c r="N1660" s="159">
        <v>350</v>
      </c>
      <c r="O1660" s="185">
        <f t="shared" si="79"/>
        <v>222.2458</v>
      </c>
      <c r="P1660" s="215">
        <f t="shared" si="80"/>
        <v>54.739585700407879</v>
      </c>
      <c r="Q1660" s="215" cm="1">
        <f t="array" ref="Q1660">IF(P1660="-",0,P1660/(1+'General inputs'!$H$32)^IFERROR(INDEX('MP Calculations'!$C$40:$C$130,MATCH(F1660,'MP Calculations'!$D$40:$D$130,0),0),-1))</f>
        <v>73.008855236699731</v>
      </c>
    </row>
    <row r="1661" spans="3:17">
      <c r="C1661" s="159"/>
      <c r="D1661" s="165" t="s">
        <v>278</v>
      </c>
      <c r="E1661" s="161">
        <v>42544</v>
      </c>
      <c r="F1661" s="172" t="str">
        <f t="shared" si="78"/>
        <v>2015-16</v>
      </c>
      <c r="G1661" s="68"/>
      <c r="H1661" s="167" t="s">
        <v>279</v>
      </c>
      <c r="I1661" s="173">
        <v>150735.53351548137</v>
      </c>
      <c r="J1661" s="168">
        <f>IFERROR(MIN('MP Calculations'!$E$30/I1661,1),"-")</f>
        <v>0.24630200300931615</v>
      </c>
      <c r="K1661" s="12"/>
      <c r="L1661" s="159">
        <v>1.4999530000000001</v>
      </c>
      <c r="M1661" s="159" t="s">
        <v>280</v>
      </c>
      <c r="N1661" s="159">
        <v>350</v>
      </c>
      <c r="O1661" s="185">
        <f t="shared" si="79"/>
        <v>524.98355000000004</v>
      </c>
      <c r="P1661" s="215">
        <f t="shared" si="80"/>
        <v>129.30449991194149</v>
      </c>
      <c r="Q1661" s="215" cm="1">
        <f t="array" ref="Q1661">IF(P1661="-",0,P1661/(1+'General inputs'!$H$32)^IFERROR(INDEX('MP Calculations'!$C$40:$C$130,MATCH(F1661,'MP Calculations'!$D$40:$D$130,0),0),-1))</f>
        <v>172.45971804011018</v>
      </c>
    </row>
    <row r="1662" spans="3:17">
      <c r="C1662" s="159"/>
      <c r="D1662" s="165" t="s">
        <v>278</v>
      </c>
      <c r="E1662" s="161">
        <v>42544</v>
      </c>
      <c r="F1662" s="172" t="str">
        <f t="shared" si="78"/>
        <v>2015-16</v>
      </c>
      <c r="G1662" s="68"/>
      <c r="H1662" s="167" t="s">
        <v>279</v>
      </c>
      <c r="I1662" s="173">
        <v>150735.53351548137</v>
      </c>
      <c r="J1662" s="168">
        <f>IFERROR(MIN('MP Calculations'!$E$30/I1662,1),"-")</f>
        <v>0.24630200300931615</v>
      </c>
      <c r="K1662" s="12"/>
      <c r="L1662" s="159">
        <v>5.1000209999999999</v>
      </c>
      <c r="M1662" s="159" t="s">
        <v>280</v>
      </c>
      <c r="N1662" s="159">
        <v>350</v>
      </c>
      <c r="O1662" s="185">
        <f t="shared" si="79"/>
        <v>1785.0073499999999</v>
      </c>
      <c r="P1662" s="215">
        <f t="shared" si="80"/>
        <v>439.65088569135139</v>
      </c>
      <c r="Q1662" s="215" cm="1">
        <f t="array" ref="Q1662">IF(P1662="-",0,P1662/(1+'General inputs'!$H$32)^IFERROR(INDEX('MP Calculations'!$C$40:$C$130,MATCH(F1662,'MP Calculations'!$D$40:$D$130,0),0),-1))</f>
        <v>586.3838291324065</v>
      </c>
    </row>
    <row r="1663" spans="3:17">
      <c r="C1663" s="159"/>
      <c r="D1663" s="165" t="s">
        <v>626</v>
      </c>
      <c r="E1663" s="161">
        <v>42544</v>
      </c>
      <c r="F1663" s="172" t="str">
        <f t="shared" si="78"/>
        <v>2015-16</v>
      </c>
      <c r="G1663" s="68"/>
      <c r="H1663" s="167" t="s">
        <v>279</v>
      </c>
      <c r="I1663" s="173">
        <v>150735.53351548137</v>
      </c>
      <c r="J1663" s="168">
        <f>IFERROR(MIN('MP Calculations'!$E$30/I1663,1),"-")</f>
        <v>0.24630200300931615</v>
      </c>
      <c r="K1663" s="12"/>
      <c r="L1663" s="159">
        <v>1</v>
      </c>
      <c r="M1663" s="159" t="s">
        <v>284</v>
      </c>
      <c r="N1663" s="159">
        <v>154.18</v>
      </c>
      <c r="O1663" s="185">
        <f t="shared" si="79"/>
        <v>154.18</v>
      </c>
      <c r="P1663" s="215">
        <f t="shared" si="80"/>
        <v>37.974842823976367</v>
      </c>
      <c r="Q1663" s="215" cm="1">
        <f t="array" ref="Q1663">IF(P1663="-",0,P1663/(1+'General inputs'!$H$32)^IFERROR(INDEX('MP Calculations'!$C$40:$C$130,MATCH(F1663,'MP Calculations'!$D$40:$D$130,0),0),-1))</f>
        <v>50.648900003484272</v>
      </c>
    </row>
    <row r="1664" spans="3:17">
      <c r="C1664" s="159"/>
      <c r="D1664" s="165" t="s">
        <v>627</v>
      </c>
      <c r="E1664" s="161">
        <v>42552</v>
      </c>
      <c r="F1664" s="172" t="str">
        <f t="shared" si="78"/>
        <v>2016-17</v>
      </c>
      <c r="G1664" s="68"/>
      <c r="H1664" s="167" t="s">
        <v>279</v>
      </c>
      <c r="I1664" s="173">
        <v>150735.53351548137</v>
      </c>
      <c r="J1664" s="168">
        <f>IFERROR(MIN('MP Calculations'!$E$30/I1664,1),"-")</f>
        <v>0.24630200300931615</v>
      </c>
      <c r="K1664" s="12"/>
      <c r="L1664" s="159">
        <v>1</v>
      </c>
      <c r="M1664" s="159" t="s">
        <v>284</v>
      </c>
      <c r="N1664" s="159">
        <v>14750.12</v>
      </c>
      <c r="O1664" s="185">
        <f t="shared" si="79"/>
        <v>14750.12</v>
      </c>
      <c r="P1664" s="215">
        <f t="shared" si="80"/>
        <v>3632.9841006277748</v>
      </c>
      <c r="Q1664" s="215" cm="1">
        <f t="array" ref="Q1664">IF(P1664="-",0,P1664/(1+'General inputs'!$H$32)^IFERROR(INDEX('MP Calculations'!$C$40:$C$130,MATCH(F1664,'MP Calculations'!$D$40:$D$130,0),0),-1))</f>
        <v>4650.1805036775158</v>
      </c>
    </row>
    <row r="1665" spans="3:17">
      <c r="C1665" s="159"/>
      <c r="D1665" s="165" t="s">
        <v>628</v>
      </c>
      <c r="E1665" s="161">
        <v>42552</v>
      </c>
      <c r="F1665" s="172" t="str">
        <f t="shared" si="78"/>
        <v>2016-17</v>
      </c>
      <c r="G1665" s="68"/>
      <c r="H1665" s="167" t="s">
        <v>279</v>
      </c>
      <c r="I1665" s="173">
        <v>150735.53351548137</v>
      </c>
      <c r="J1665" s="168">
        <f>IFERROR(MIN('MP Calculations'!$E$30/I1665,1),"-")</f>
        <v>0.24630200300931615</v>
      </c>
      <c r="K1665" s="12"/>
      <c r="L1665" s="159">
        <v>1</v>
      </c>
      <c r="M1665" s="159" t="s">
        <v>284</v>
      </c>
      <c r="N1665" s="159">
        <v>45943.87</v>
      </c>
      <c r="O1665" s="185">
        <f t="shared" si="79"/>
        <v>45943.87</v>
      </c>
      <c r="P1665" s="215">
        <f t="shared" si="80"/>
        <v>11316.067206999631</v>
      </c>
      <c r="Q1665" s="215" cm="1">
        <f t="array" ref="Q1665">IF(P1665="-",0,P1665/(1+'General inputs'!$H$32)^IFERROR(INDEX('MP Calculations'!$C$40:$C$130,MATCH(F1665,'MP Calculations'!$D$40:$D$130,0),0),-1))</f>
        <v>14484.444095200197</v>
      </c>
    </row>
    <row r="1666" spans="3:17">
      <c r="C1666" s="159"/>
      <c r="D1666" s="165" t="s">
        <v>278</v>
      </c>
      <c r="E1666" s="161">
        <v>42570</v>
      </c>
      <c r="F1666" s="172" t="str">
        <f t="shared" si="78"/>
        <v>2016-17</v>
      </c>
      <c r="G1666" s="68"/>
      <c r="H1666" s="167" t="s">
        <v>279</v>
      </c>
      <c r="I1666" s="173">
        <v>150735.53351548137</v>
      </c>
      <c r="J1666" s="168">
        <f>IFERROR(MIN('MP Calculations'!$E$30/I1666,1),"-")</f>
        <v>0.24630200300931615</v>
      </c>
      <c r="K1666" s="12"/>
      <c r="L1666" s="159">
        <v>4.7000029999999997</v>
      </c>
      <c r="M1666" s="159" t="s">
        <v>280</v>
      </c>
      <c r="N1666" s="159">
        <v>350</v>
      </c>
      <c r="O1666" s="185">
        <f t="shared" si="79"/>
        <v>1645.0010499999999</v>
      </c>
      <c r="P1666" s="215">
        <f t="shared" si="80"/>
        <v>405.16705356742818</v>
      </c>
      <c r="Q1666" s="215" cm="1">
        <f t="array" ref="Q1666">IF(P1666="-",0,P1666/(1+'General inputs'!$H$32)^IFERROR(INDEX('MP Calculations'!$C$40:$C$130,MATCH(F1666,'MP Calculations'!$D$40:$D$130,0),0),-1))</f>
        <v>518.60946292227061</v>
      </c>
    </row>
    <row r="1667" spans="3:17">
      <c r="C1667" s="159"/>
      <c r="D1667" s="165" t="s">
        <v>278</v>
      </c>
      <c r="E1667" s="161">
        <v>42573</v>
      </c>
      <c r="F1667" s="172" t="str">
        <f t="shared" si="78"/>
        <v>2016-17</v>
      </c>
      <c r="G1667" s="68"/>
      <c r="H1667" s="167" t="s">
        <v>279</v>
      </c>
      <c r="I1667" s="173">
        <v>150735.53351548137</v>
      </c>
      <c r="J1667" s="168">
        <f>IFERROR(MIN('MP Calculations'!$E$30/I1667,1),"-")</f>
        <v>0.24630200300931615</v>
      </c>
      <c r="K1667" s="12"/>
      <c r="L1667" s="159">
        <v>14.134454</v>
      </c>
      <c r="M1667" s="159" t="s">
        <v>280</v>
      </c>
      <c r="N1667" s="159">
        <v>350</v>
      </c>
      <c r="O1667" s="185">
        <f t="shared" si="79"/>
        <v>4947.0589</v>
      </c>
      <c r="P1667" s="215">
        <f t="shared" si="80"/>
        <v>1218.4705160750643</v>
      </c>
      <c r="Q1667" s="215" cm="1">
        <f t="array" ref="Q1667">IF(P1667="-",0,P1667/(1+'General inputs'!$H$32)^IFERROR(INDEX('MP Calculations'!$C$40:$C$130,MATCH(F1667,'MP Calculations'!$D$40:$D$130,0),0),-1))</f>
        <v>1559.6291316493925</v>
      </c>
    </row>
    <row r="1668" spans="3:17">
      <c r="C1668" s="159"/>
      <c r="D1668" s="165" t="s">
        <v>629</v>
      </c>
      <c r="E1668" s="161">
        <v>42573</v>
      </c>
      <c r="F1668" s="172" t="str">
        <f t="shared" si="78"/>
        <v>2016-17</v>
      </c>
      <c r="G1668" s="68"/>
      <c r="H1668" s="167" t="s">
        <v>279</v>
      </c>
      <c r="I1668" s="173">
        <v>150735.53351548137</v>
      </c>
      <c r="J1668" s="168">
        <f>IFERROR(MIN('MP Calculations'!$E$30/I1668,1),"-")</f>
        <v>0.24630200300931615</v>
      </c>
      <c r="K1668" s="12"/>
      <c r="L1668" s="159">
        <v>1</v>
      </c>
      <c r="M1668" s="159" t="s">
        <v>284</v>
      </c>
      <c r="N1668" s="159">
        <v>23363.05</v>
      </c>
      <c r="O1668" s="185">
        <f t="shared" si="79"/>
        <v>23363.05</v>
      </c>
      <c r="P1668" s="215">
        <f t="shared" si="80"/>
        <v>5754.3660114068034</v>
      </c>
      <c r="Q1668" s="215" cm="1">
        <f t="array" ref="Q1668">IF(P1668="-",0,P1668/(1+'General inputs'!$H$32)^IFERROR(INDEX('MP Calculations'!$C$40:$C$130,MATCH(F1668,'MP Calculations'!$D$40:$D$130,0),0),-1))</f>
        <v>7365.5264917467102</v>
      </c>
    </row>
    <row r="1669" spans="3:17">
      <c r="C1669" s="159"/>
      <c r="D1669" s="165" t="s">
        <v>630</v>
      </c>
      <c r="E1669" s="161">
        <v>42573</v>
      </c>
      <c r="F1669" s="172" t="str">
        <f t="shared" si="78"/>
        <v>2016-17</v>
      </c>
      <c r="G1669" s="68"/>
      <c r="H1669" s="167" t="s">
        <v>279</v>
      </c>
      <c r="I1669" s="173">
        <v>150735.53351548137</v>
      </c>
      <c r="J1669" s="168">
        <f>IFERROR(MIN('MP Calculations'!$E$30/I1669,1),"-")</f>
        <v>0.24630200300931615</v>
      </c>
      <c r="K1669" s="12"/>
      <c r="L1669" s="159">
        <v>1</v>
      </c>
      <c r="M1669" s="159" t="s">
        <v>284</v>
      </c>
      <c r="N1669" s="159">
        <v>23363.05</v>
      </c>
      <c r="O1669" s="185">
        <f t="shared" si="79"/>
        <v>23363.05</v>
      </c>
      <c r="P1669" s="215">
        <f t="shared" si="80"/>
        <v>5754.3660114068034</v>
      </c>
      <c r="Q1669" s="215" cm="1">
        <f t="array" ref="Q1669">IF(P1669="-",0,P1669/(1+'General inputs'!$H$32)^IFERROR(INDEX('MP Calculations'!$C$40:$C$130,MATCH(F1669,'MP Calculations'!$D$40:$D$130,0),0),-1))</f>
        <v>7365.5264917467102</v>
      </c>
    </row>
    <row r="1670" spans="3:17">
      <c r="C1670" s="159"/>
      <c r="D1670" s="165" t="s">
        <v>278</v>
      </c>
      <c r="E1670" s="161">
        <v>42580</v>
      </c>
      <c r="F1670" s="172" t="str">
        <f t="shared" si="78"/>
        <v>2016-17</v>
      </c>
      <c r="G1670" s="68"/>
      <c r="H1670" s="167" t="s">
        <v>279</v>
      </c>
      <c r="I1670" s="173">
        <v>150735.53351548137</v>
      </c>
      <c r="J1670" s="168">
        <f>IFERROR(MIN('MP Calculations'!$E$30/I1670,1),"-")</f>
        <v>0.24630200300931615</v>
      </c>
      <c r="K1670" s="12"/>
      <c r="L1670" s="159">
        <v>1.2</v>
      </c>
      <c r="M1670" s="159" t="s">
        <v>280</v>
      </c>
      <c r="N1670" s="159">
        <v>350</v>
      </c>
      <c r="O1670" s="185">
        <f t="shared" si="79"/>
        <v>420</v>
      </c>
      <c r="P1670" s="215">
        <f t="shared" si="80"/>
        <v>103.44684126391279</v>
      </c>
      <c r="Q1670" s="215" cm="1">
        <f t="array" ref="Q1670">IF(P1670="-",0,P1670/(1+'General inputs'!$H$32)^IFERROR(INDEX('MP Calculations'!$C$40:$C$130,MATCH(F1670,'MP Calculations'!$D$40:$D$130,0),0),-1))</f>
        <v>132.41084218599963</v>
      </c>
    </row>
    <row r="1671" spans="3:17">
      <c r="C1671" s="159"/>
      <c r="D1671" s="165" t="s">
        <v>278</v>
      </c>
      <c r="E1671" s="161">
        <v>42580</v>
      </c>
      <c r="F1671" s="172" t="str">
        <f t="shared" si="78"/>
        <v>2016-17</v>
      </c>
      <c r="G1671" s="68"/>
      <c r="H1671" s="167" t="s">
        <v>279</v>
      </c>
      <c r="I1671" s="173">
        <v>150735.53351548137</v>
      </c>
      <c r="J1671" s="168">
        <f>IFERROR(MIN('MP Calculations'!$E$30/I1671,1),"-")</f>
        <v>0.24630200300931615</v>
      </c>
      <c r="K1671" s="12"/>
      <c r="L1671" s="159">
        <v>1.0000199999999999</v>
      </c>
      <c r="M1671" s="159" t="s">
        <v>280</v>
      </c>
      <c r="N1671" s="159">
        <v>350</v>
      </c>
      <c r="O1671" s="185">
        <f t="shared" si="79"/>
        <v>350.00699999999995</v>
      </c>
      <c r="P1671" s="215">
        <f t="shared" si="80"/>
        <v>86.207425167281698</v>
      </c>
      <c r="Q1671" s="215" cm="1">
        <f t="array" ref="Q1671">IF(P1671="-",0,P1671/(1+'General inputs'!$H$32)^IFERROR(INDEX('MP Calculations'!$C$40:$C$130,MATCH(F1671,'MP Calculations'!$D$40:$D$130,0),0),-1))</f>
        <v>110.34457533570276</v>
      </c>
    </row>
    <row r="1672" spans="3:17">
      <c r="C1672" s="159"/>
      <c r="D1672" s="165" t="s">
        <v>278</v>
      </c>
      <c r="E1672" s="161">
        <v>42580</v>
      </c>
      <c r="F1672" s="172" t="str">
        <f t="shared" si="78"/>
        <v>2016-17</v>
      </c>
      <c r="G1672" s="68"/>
      <c r="H1672" s="167" t="s">
        <v>279</v>
      </c>
      <c r="I1672" s="173">
        <v>150735.53351548137</v>
      </c>
      <c r="J1672" s="168">
        <f>IFERROR(MIN('MP Calculations'!$E$30/I1672,1),"-")</f>
        <v>0.24630200300931615</v>
      </c>
      <c r="K1672" s="12"/>
      <c r="L1672" s="159">
        <v>2.801304</v>
      </c>
      <c r="M1672" s="159" t="s">
        <v>280</v>
      </c>
      <c r="N1672" s="159">
        <v>350</v>
      </c>
      <c r="O1672" s="185">
        <f t="shared" si="79"/>
        <v>980.45640000000003</v>
      </c>
      <c r="P1672" s="215">
        <f t="shared" si="80"/>
        <v>241.48837518330328</v>
      </c>
      <c r="Q1672" s="215" cm="1">
        <f t="array" ref="Q1672">IF(P1672="-",0,P1672/(1+'General inputs'!$H$32)^IFERROR(INDEX('MP Calculations'!$C$40:$C$130,MATCH(F1672,'MP Calculations'!$D$40:$D$130,0),0),-1))</f>
        <v>309.1025182158412</v>
      </c>
    </row>
    <row r="1673" spans="3:17">
      <c r="C1673" s="159"/>
      <c r="D1673" s="165" t="s">
        <v>282</v>
      </c>
      <c r="E1673" s="161">
        <v>42583</v>
      </c>
      <c r="F1673" s="172" t="str">
        <f t="shared" si="78"/>
        <v>2016-17</v>
      </c>
      <c r="G1673" s="68"/>
      <c r="H1673" s="167" t="s">
        <v>279</v>
      </c>
      <c r="I1673" s="173">
        <v>150735.53351548137</v>
      </c>
      <c r="J1673" s="168">
        <f>IFERROR(MIN('MP Calculations'!$E$30/I1673,1),"-")</f>
        <v>0.24630200300931615</v>
      </c>
      <c r="K1673" s="12"/>
      <c r="L1673" s="159">
        <v>0.400005</v>
      </c>
      <c r="M1673" s="159" t="s">
        <v>280</v>
      </c>
      <c r="N1673" s="159">
        <v>511</v>
      </c>
      <c r="O1673" s="185">
        <f t="shared" si="79"/>
        <v>204.40255500000001</v>
      </c>
      <c r="P1673" s="215">
        <f t="shared" si="80"/>
        <v>50.344758716721913</v>
      </c>
      <c r="Q1673" s="215" cm="1">
        <f t="array" ref="Q1673">IF(P1673="-",0,P1673/(1+'General inputs'!$H$32)^IFERROR(INDEX('MP Calculations'!$C$40:$C$130,MATCH(F1673,'MP Calculations'!$D$40:$D$130,0),0),-1))</f>
        <v>64.440748696476447</v>
      </c>
    </row>
    <row r="1674" spans="3:17">
      <c r="C1674" s="159"/>
      <c r="D1674" s="165" t="s">
        <v>282</v>
      </c>
      <c r="E1674" s="161">
        <v>42583</v>
      </c>
      <c r="F1674" s="172" t="str">
        <f t="shared" si="78"/>
        <v>2016-17</v>
      </c>
      <c r="G1674" s="68"/>
      <c r="H1674" s="167" t="s">
        <v>279</v>
      </c>
      <c r="I1674" s="173">
        <v>150735.53351548137</v>
      </c>
      <c r="J1674" s="168">
        <f>IFERROR(MIN('MP Calculations'!$E$30/I1674,1),"-")</f>
        <v>0.24630200300931615</v>
      </c>
      <c r="K1674" s="12"/>
      <c r="L1674" s="159">
        <v>0.39995599999999998</v>
      </c>
      <c r="M1674" s="159" t="s">
        <v>280</v>
      </c>
      <c r="N1674" s="159">
        <v>511</v>
      </c>
      <c r="O1674" s="185">
        <f t="shared" si="79"/>
        <v>204.37751599999999</v>
      </c>
      <c r="P1674" s="215">
        <f t="shared" si="80"/>
        <v>50.338591560868558</v>
      </c>
      <c r="Q1674" s="215" cm="1">
        <f t="array" ref="Q1674">IF(P1674="-",0,P1674/(1+'General inputs'!$H$32)^IFERROR(INDEX('MP Calculations'!$C$40:$C$130,MATCH(F1674,'MP Calculations'!$D$40:$D$130,0),0),-1))</f>
        <v>64.432854803434779</v>
      </c>
    </row>
    <row r="1675" spans="3:17">
      <c r="C1675" s="159"/>
      <c r="D1675" s="165" t="s">
        <v>282</v>
      </c>
      <c r="E1675" s="161">
        <v>42583</v>
      </c>
      <c r="F1675" s="172" t="str">
        <f t="shared" si="78"/>
        <v>2016-17</v>
      </c>
      <c r="G1675" s="68"/>
      <c r="H1675" s="167" t="s">
        <v>279</v>
      </c>
      <c r="I1675" s="173">
        <v>150735.53351548137</v>
      </c>
      <c r="J1675" s="168">
        <f>IFERROR(MIN('MP Calculations'!$E$30/I1675,1),"-")</f>
        <v>0.24630200300931615</v>
      </c>
      <c r="K1675" s="12"/>
      <c r="L1675" s="159">
        <v>1.3494969999999999</v>
      </c>
      <c r="M1675" s="159" t="s">
        <v>280</v>
      </c>
      <c r="N1675" s="159">
        <v>511</v>
      </c>
      <c r="O1675" s="185">
        <f t="shared" si="79"/>
        <v>689.59296699999993</v>
      </c>
      <c r="P1675" s="215">
        <f t="shared" si="80"/>
        <v>169.84812903323723</v>
      </c>
      <c r="Q1675" s="215" cm="1">
        <f t="array" ref="Q1675">IF(P1675="-",0,P1675/(1+'General inputs'!$H$32)^IFERROR(INDEX('MP Calculations'!$C$40:$C$130,MATCH(F1675,'MP Calculations'!$D$40:$D$130,0),0),-1))</f>
        <v>217.40377506193389</v>
      </c>
    </row>
    <row r="1676" spans="3:17">
      <c r="C1676" s="159"/>
      <c r="D1676" s="165" t="s">
        <v>282</v>
      </c>
      <c r="E1676" s="161">
        <v>42583</v>
      </c>
      <c r="F1676" s="172" t="str">
        <f t="shared" si="78"/>
        <v>2016-17</v>
      </c>
      <c r="G1676" s="68"/>
      <c r="H1676" s="167" t="s">
        <v>279</v>
      </c>
      <c r="I1676" s="173">
        <v>150735.53351548137</v>
      </c>
      <c r="J1676" s="168">
        <f>IFERROR(MIN('MP Calculations'!$E$30/I1676,1),"-")</f>
        <v>0.24630200300931615</v>
      </c>
      <c r="K1676" s="12"/>
      <c r="L1676" s="159">
        <v>0.44373099999999999</v>
      </c>
      <c r="M1676" s="159" t="s">
        <v>280</v>
      </c>
      <c r="N1676" s="159">
        <v>511</v>
      </c>
      <c r="O1676" s="185">
        <f t="shared" si="79"/>
        <v>226.74654099999998</v>
      </c>
      <c r="P1676" s="215">
        <f t="shared" si="80"/>
        <v>55.848127223734025</v>
      </c>
      <c r="Q1676" s="215" cm="1">
        <f t="array" ref="Q1676">IF(P1676="-",0,P1676/(1+'General inputs'!$H$32)^IFERROR(INDEX('MP Calculations'!$C$40:$C$130,MATCH(F1676,'MP Calculations'!$D$40:$D$130,0),0),-1))</f>
        <v>71.485001087076881</v>
      </c>
    </row>
    <row r="1677" spans="3:17">
      <c r="C1677" s="159"/>
      <c r="D1677" s="165" t="s">
        <v>282</v>
      </c>
      <c r="E1677" s="161">
        <v>42583</v>
      </c>
      <c r="F1677" s="172" t="str">
        <f t="shared" si="78"/>
        <v>2016-17</v>
      </c>
      <c r="G1677" s="68"/>
      <c r="H1677" s="167" t="s">
        <v>279</v>
      </c>
      <c r="I1677" s="173">
        <v>150735.53351548137</v>
      </c>
      <c r="J1677" s="168">
        <f>IFERROR(MIN('MP Calculations'!$E$30/I1677,1),"-")</f>
        <v>0.24630200300931615</v>
      </c>
      <c r="K1677" s="12"/>
      <c r="L1677" s="159">
        <v>0.62431800000000004</v>
      </c>
      <c r="M1677" s="159" t="s">
        <v>280</v>
      </c>
      <c r="N1677" s="159">
        <v>511</v>
      </c>
      <c r="O1677" s="185">
        <f t="shared" si="79"/>
        <v>319.026498</v>
      </c>
      <c r="P1677" s="215">
        <f t="shared" si="80"/>
        <v>78.576865470447601</v>
      </c>
      <c r="Q1677" s="215" cm="1">
        <f t="array" ref="Q1677">IF(P1677="-",0,P1677/(1+'General inputs'!$H$32)^IFERROR(INDEX('MP Calculations'!$C$40:$C$130,MATCH(F1677,'MP Calculations'!$D$40:$D$130,0),0),-1))</f>
        <v>100.57754114245267</v>
      </c>
    </row>
    <row r="1678" spans="3:17">
      <c r="C1678" s="159"/>
      <c r="D1678" s="165" t="s">
        <v>282</v>
      </c>
      <c r="E1678" s="161">
        <v>42583</v>
      </c>
      <c r="F1678" s="172" t="str">
        <f t="shared" si="78"/>
        <v>2016-17</v>
      </c>
      <c r="G1678" s="68"/>
      <c r="H1678" s="167" t="s">
        <v>279</v>
      </c>
      <c r="I1678" s="173">
        <v>150735.53351548137</v>
      </c>
      <c r="J1678" s="168">
        <f>IFERROR(MIN('MP Calculations'!$E$30/I1678,1),"-")</f>
        <v>0.24630200300931615</v>
      </c>
      <c r="K1678" s="12"/>
      <c r="L1678" s="159">
        <v>6.0000080000000002</v>
      </c>
      <c r="M1678" s="159" t="s">
        <v>280</v>
      </c>
      <c r="N1678" s="159">
        <v>511</v>
      </c>
      <c r="O1678" s="185">
        <f t="shared" si="79"/>
        <v>3066.0040880000001</v>
      </c>
      <c r="P1678" s="215">
        <f t="shared" si="80"/>
        <v>755.16294810915167</v>
      </c>
      <c r="Q1678" s="215" cm="1">
        <f t="array" ref="Q1678">IF(P1678="-",0,P1678/(1+'General inputs'!$H$32)^IFERROR(INDEX('MP Calculations'!$C$40:$C$130,MATCH(F1678,'MP Calculations'!$D$40:$D$130,0),0),-1))</f>
        <v>966.60043675666122</v>
      </c>
    </row>
    <row r="1679" spans="3:17">
      <c r="C1679" s="159"/>
      <c r="D1679" s="165" t="s">
        <v>282</v>
      </c>
      <c r="E1679" s="161">
        <v>42583</v>
      </c>
      <c r="F1679" s="172" t="str">
        <f t="shared" si="78"/>
        <v>2016-17</v>
      </c>
      <c r="G1679" s="68"/>
      <c r="H1679" s="167" t="s">
        <v>279</v>
      </c>
      <c r="I1679" s="173">
        <v>150735.53351548137</v>
      </c>
      <c r="J1679" s="168">
        <f>IFERROR(MIN('MP Calculations'!$E$30/I1679,1),"-")</f>
        <v>0.24630200300931615</v>
      </c>
      <c r="K1679" s="12"/>
      <c r="L1679" s="159">
        <v>0.29301199999999999</v>
      </c>
      <c r="M1679" s="159" t="s">
        <v>280</v>
      </c>
      <c r="N1679" s="159">
        <v>511</v>
      </c>
      <c r="O1679" s="185">
        <f t="shared" si="79"/>
        <v>149.72913199999999</v>
      </c>
      <c r="P1679" s="215">
        <f t="shared" si="80"/>
        <v>36.878585120446296</v>
      </c>
      <c r="Q1679" s="215" cm="1">
        <f t="array" ref="Q1679">IF(P1679="-",0,P1679/(1+'General inputs'!$H$32)^IFERROR(INDEX('MP Calculations'!$C$40:$C$130,MATCH(F1679,'MP Calculations'!$D$40:$D$130,0),0),-1))</f>
        <v>47.204191590235013</v>
      </c>
    </row>
    <row r="1680" spans="3:17">
      <c r="C1680" s="159"/>
      <c r="D1680" s="165" t="s">
        <v>282</v>
      </c>
      <c r="E1680" s="161">
        <v>42583</v>
      </c>
      <c r="F1680" s="172" t="str">
        <f t="shared" si="78"/>
        <v>2016-17</v>
      </c>
      <c r="G1680" s="68"/>
      <c r="H1680" s="167" t="s">
        <v>279</v>
      </c>
      <c r="I1680" s="173">
        <v>150735.53351548137</v>
      </c>
      <c r="J1680" s="168">
        <f>IFERROR(MIN('MP Calculations'!$E$30/I1680,1),"-")</f>
        <v>0.24630200300931615</v>
      </c>
      <c r="K1680" s="12"/>
      <c r="L1680" s="159">
        <v>1.599988</v>
      </c>
      <c r="M1680" s="159" t="s">
        <v>280</v>
      </c>
      <c r="N1680" s="159">
        <v>511</v>
      </c>
      <c r="O1680" s="185">
        <f t="shared" si="79"/>
        <v>817.59386799999993</v>
      </c>
      <c r="P1680" s="215">
        <f t="shared" si="80"/>
        <v>201.37500733653442</v>
      </c>
      <c r="Q1680" s="215" cm="1">
        <f t="array" ref="Q1680">IF(P1680="-",0,P1680/(1+'General inputs'!$H$32)^IFERROR(INDEX('MP Calculations'!$C$40:$C$130,MATCH(F1680,'MP Calculations'!$D$40:$D$130,0),0),-1))</f>
        <v>257.75783959044998</v>
      </c>
    </row>
    <row r="1681" spans="3:17">
      <c r="C1681" s="159"/>
      <c r="D1681" s="165" t="s">
        <v>278</v>
      </c>
      <c r="E1681" s="161">
        <v>42583</v>
      </c>
      <c r="F1681" s="172" t="str">
        <f t="shared" si="78"/>
        <v>2016-17</v>
      </c>
      <c r="G1681" s="68"/>
      <c r="H1681" s="167" t="s">
        <v>279</v>
      </c>
      <c r="I1681" s="173">
        <v>150735.53351548137</v>
      </c>
      <c r="J1681" s="168">
        <f>IFERROR(MIN('MP Calculations'!$E$30/I1681,1),"-")</f>
        <v>0.24630200300931615</v>
      </c>
      <c r="K1681" s="12"/>
      <c r="L1681" s="159">
        <v>0.50004999999999999</v>
      </c>
      <c r="M1681" s="159" t="s">
        <v>280</v>
      </c>
      <c r="N1681" s="159">
        <v>350</v>
      </c>
      <c r="O1681" s="185">
        <f t="shared" si="79"/>
        <v>175.01749999999998</v>
      </c>
      <c r="P1681" s="215">
        <f t="shared" si="80"/>
        <v>43.107160811682988</v>
      </c>
      <c r="Q1681" s="215" cm="1">
        <f t="array" ref="Q1681">IF(P1681="-",0,P1681/(1+'General inputs'!$H$32)^IFERROR(INDEX('MP Calculations'!$C$40:$C$130,MATCH(F1681,'MP Calculations'!$D$40:$D$130,0),0),-1))</f>
        <v>55.176701362590919</v>
      </c>
    </row>
    <row r="1682" spans="3:17">
      <c r="C1682" s="159"/>
      <c r="D1682" s="165" t="s">
        <v>631</v>
      </c>
      <c r="E1682" s="161">
        <v>42597</v>
      </c>
      <c r="F1682" s="172" t="str">
        <f t="shared" si="78"/>
        <v>2016-17</v>
      </c>
      <c r="G1682" s="68"/>
      <c r="H1682" s="167" t="s">
        <v>279</v>
      </c>
      <c r="I1682" s="173">
        <v>150735.53351548137</v>
      </c>
      <c r="J1682" s="168">
        <f>IFERROR(MIN('MP Calculations'!$E$30/I1682,1),"-")</f>
        <v>0.24630200300931615</v>
      </c>
      <c r="K1682" s="12"/>
      <c r="L1682" s="159">
        <v>1</v>
      </c>
      <c r="M1682" s="159" t="s">
        <v>284</v>
      </c>
      <c r="N1682" s="159">
        <v>482.49</v>
      </c>
      <c r="O1682" s="185">
        <f t="shared" si="79"/>
        <v>482.49</v>
      </c>
      <c r="P1682" s="215">
        <f t="shared" si="80"/>
        <v>118.83825343196496</v>
      </c>
      <c r="Q1682" s="215" cm="1">
        <f t="array" ref="Q1682">IF(P1682="-",0,P1682/(1+'General inputs'!$H$32)^IFERROR(INDEX('MP Calculations'!$C$40:$C$130,MATCH(F1682,'MP Calculations'!$D$40:$D$130,0),0),-1))</f>
        <v>152.11168391981656</v>
      </c>
    </row>
    <row r="1683" spans="3:17">
      <c r="C1683" s="159"/>
      <c r="D1683" s="165" t="s">
        <v>632</v>
      </c>
      <c r="E1683" s="161">
        <v>42597</v>
      </c>
      <c r="F1683" s="172" t="str">
        <f t="shared" si="78"/>
        <v>2016-17</v>
      </c>
      <c r="G1683" s="68"/>
      <c r="H1683" s="167" t="s">
        <v>279</v>
      </c>
      <c r="I1683" s="173">
        <v>150735.53351548137</v>
      </c>
      <c r="J1683" s="168">
        <f>IFERROR(MIN('MP Calculations'!$E$30/I1683,1),"-")</f>
        <v>0.24630200300931615</v>
      </c>
      <c r="K1683" s="12"/>
      <c r="L1683" s="159">
        <v>1</v>
      </c>
      <c r="M1683" s="159" t="s">
        <v>284</v>
      </c>
      <c r="N1683" s="159">
        <v>8609.94</v>
      </c>
      <c r="O1683" s="185">
        <f t="shared" si="79"/>
        <v>8609.94</v>
      </c>
      <c r="P1683" s="215">
        <f t="shared" si="80"/>
        <v>2120.6454677900315</v>
      </c>
      <c r="Q1683" s="215" cm="1">
        <f t="array" ref="Q1683">IF(P1683="-",0,P1683/(1+'General inputs'!$H$32)^IFERROR(INDEX('MP Calculations'!$C$40:$C$130,MATCH(F1683,'MP Calculations'!$D$40:$D$130,0),0),-1))</f>
        <v>2714.4033489783942</v>
      </c>
    </row>
    <row r="1684" spans="3:17">
      <c r="C1684" s="159"/>
      <c r="D1684" s="165" t="s">
        <v>282</v>
      </c>
      <c r="E1684" s="161">
        <v>42599</v>
      </c>
      <c r="F1684" s="172" t="str">
        <f t="shared" si="78"/>
        <v>2016-17</v>
      </c>
      <c r="G1684" s="68"/>
      <c r="H1684" s="167" t="s">
        <v>279</v>
      </c>
      <c r="I1684" s="173">
        <v>150735.53351548137</v>
      </c>
      <c r="J1684" s="168">
        <f>IFERROR(MIN('MP Calculations'!$E$30/I1684,1),"-")</f>
        <v>0.24630200300931615</v>
      </c>
      <c r="K1684" s="12"/>
      <c r="L1684" s="159">
        <v>3.2000220000000001</v>
      </c>
      <c r="M1684" s="159" t="s">
        <v>280</v>
      </c>
      <c r="N1684" s="159">
        <v>511</v>
      </c>
      <c r="O1684" s="185">
        <f t="shared" si="79"/>
        <v>1635.2112420000001</v>
      </c>
      <c r="P1684" s="215">
        <f t="shared" si="80"/>
        <v>402.75580424795163</v>
      </c>
      <c r="Q1684" s="215" cm="1">
        <f t="array" ref="Q1684">IF(P1684="-",0,P1684/(1+'General inputs'!$H$32)^IFERROR(INDEX('MP Calculations'!$C$40:$C$130,MATCH(F1684,'MP Calculations'!$D$40:$D$130,0),0),-1))</f>
        <v>515.52308977436769</v>
      </c>
    </row>
    <row r="1685" spans="3:17">
      <c r="C1685" s="159"/>
      <c r="D1685" s="165" t="s">
        <v>282</v>
      </c>
      <c r="E1685" s="161">
        <v>42599</v>
      </c>
      <c r="F1685" s="172" t="str">
        <f t="shared" si="78"/>
        <v>2016-17</v>
      </c>
      <c r="G1685" s="68"/>
      <c r="H1685" s="167" t="s">
        <v>279</v>
      </c>
      <c r="I1685" s="173">
        <v>150735.53351548137</v>
      </c>
      <c r="J1685" s="168">
        <f>IFERROR(MIN('MP Calculations'!$E$30/I1685,1),"-")</f>
        <v>0.24630200300931615</v>
      </c>
      <c r="K1685" s="12"/>
      <c r="L1685" s="159">
        <v>41.956369000000002</v>
      </c>
      <c r="M1685" s="159" t="s">
        <v>280</v>
      </c>
      <c r="N1685" s="159">
        <v>511</v>
      </c>
      <c r="O1685" s="185">
        <f t="shared" si="79"/>
        <v>21439.704559000002</v>
      </c>
      <c r="P1685" s="215">
        <f t="shared" si="80"/>
        <v>5280.6421768096679</v>
      </c>
      <c r="Q1685" s="215" cm="1">
        <f t="array" ref="Q1685">IF(P1685="-",0,P1685/(1+'General inputs'!$H$32)^IFERROR(INDEX('MP Calculations'!$C$40:$C$130,MATCH(F1685,'MP Calculations'!$D$40:$D$130,0),0),-1))</f>
        <v>6759.1650878004903</v>
      </c>
    </row>
    <row r="1686" spans="3:17">
      <c r="C1686" s="159"/>
      <c r="D1686" s="165" t="s">
        <v>282</v>
      </c>
      <c r="E1686" s="161">
        <v>42599</v>
      </c>
      <c r="F1686" s="172" t="str">
        <f t="shared" ref="F1686:F1749" si="81">IF(E1686="","-",IF(OR(E1686&lt;$E$15,E1686&gt;$E$16),"ERROR - date outside of range",IF(MONTH(E1686)&gt;=7,YEAR(E1686)&amp;"-"&amp;IF(YEAR(E1686)=1999,"00",IF(AND(YEAR(E1686)&gt;=2000,YEAR(E1686)&lt;2009),"0","")&amp;RIGHT(YEAR(E1686),2)+1),RIGHT(YEAR(E1686),4)-1&amp;"-"&amp;RIGHT(YEAR(E1686),2))))</f>
        <v>2016-17</v>
      </c>
      <c r="G1686" s="68"/>
      <c r="H1686" s="167" t="s">
        <v>279</v>
      </c>
      <c r="I1686" s="173">
        <v>150735.53351548137</v>
      </c>
      <c r="J1686" s="168">
        <f>IFERROR(MIN('MP Calculations'!$E$30/I1686,1),"-")</f>
        <v>0.24630200300931615</v>
      </c>
      <c r="K1686" s="12"/>
      <c r="L1686" s="159">
        <v>18.872543</v>
      </c>
      <c r="M1686" s="159" t="s">
        <v>280</v>
      </c>
      <c r="N1686" s="159">
        <v>511</v>
      </c>
      <c r="O1686" s="185">
        <f t="shared" ref="O1686:O1749" si="82">IF(N1686="","-",L1686*N1686)</f>
        <v>9643.8694730000007</v>
      </c>
      <c r="P1686" s="215">
        <f t="shared" ref="P1686:P1749" si="83">IF(O1686="-","-",IF(OR(E1686&lt;$E$15,E1686&gt;$E$16),0,O1686*J1686))</f>
        <v>2375.3043679602984</v>
      </c>
      <c r="Q1686" s="215" cm="1">
        <f t="array" ref="Q1686">IF(P1686="-",0,P1686/(1+'General inputs'!$H$32)^IFERROR(INDEX('MP Calculations'!$C$40:$C$130,MATCH(F1686,'MP Calculations'!$D$40:$D$130,0),0),-1))</f>
        <v>3040.3639972661485</v>
      </c>
    </row>
    <row r="1687" spans="3:17">
      <c r="C1687" s="159"/>
      <c r="D1687" s="165" t="s">
        <v>282</v>
      </c>
      <c r="E1687" s="161">
        <v>42599</v>
      </c>
      <c r="F1687" s="172" t="str">
        <f t="shared" si="81"/>
        <v>2016-17</v>
      </c>
      <c r="G1687" s="68"/>
      <c r="H1687" s="167" t="s">
        <v>279</v>
      </c>
      <c r="I1687" s="173">
        <v>150735.53351548137</v>
      </c>
      <c r="J1687" s="168">
        <f>IFERROR(MIN('MP Calculations'!$E$30/I1687,1),"-")</f>
        <v>0.24630200300931615</v>
      </c>
      <c r="K1687" s="12"/>
      <c r="L1687" s="159">
        <v>34.954977</v>
      </c>
      <c r="M1687" s="159" t="s">
        <v>280</v>
      </c>
      <c r="N1687" s="159">
        <v>511</v>
      </c>
      <c r="O1687" s="185">
        <f t="shared" si="82"/>
        <v>17861.993246999999</v>
      </c>
      <c r="P1687" s="215">
        <f t="shared" si="83"/>
        <v>4399.4447144749784</v>
      </c>
      <c r="Q1687" s="215" cm="1">
        <f t="array" ref="Q1687">IF(P1687="-",0,P1687/(1+'General inputs'!$H$32)^IFERROR(INDEX('MP Calculations'!$C$40:$C$130,MATCH(F1687,'MP Calculations'!$D$40:$D$130,0),0),-1))</f>
        <v>5631.2418308473989</v>
      </c>
    </row>
    <row r="1688" spans="3:17">
      <c r="C1688" s="159"/>
      <c r="D1688" s="165" t="s">
        <v>282</v>
      </c>
      <c r="E1688" s="161">
        <v>42599</v>
      </c>
      <c r="F1688" s="172" t="str">
        <f t="shared" si="81"/>
        <v>2016-17</v>
      </c>
      <c r="G1688" s="68"/>
      <c r="H1688" s="167" t="s">
        <v>279</v>
      </c>
      <c r="I1688" s="173">
        <v>150735.53351548137</v>
      </c>
      <c r="J1688" s="168">
        <f>IFERROR(MIN('MP Calculations'!$E$30/I1688,1),"-")</f>
        <v>0.24630200300931615</v>
      </c>
      <c r="K1688" s="12"/>
      <c r="L1688" s="159">
        <v>7.0884119999999999</v>
      </c>
      <c r="M1688" s="159" t="s">
        <v>280</v>
      </c>
      <c r="N1688" s="159">
        <v>511</v>
      </c>
      <c r="O1688" s="185">
        <f t="shared" si="82"/>
        <v>3622.1785319999999</v>
      </c>
      <c r="P1688" s="215">
        <f t="shared" si="83"/>
        <v>892.14982768894436</v>
      </c>
      <c r="Q1688" s="215" cm="1">
        <f t="array" ref="Q1688">IF(P1688="-",0,P1688/(1+'General inputs'!$H$32)^IFERROR(INDEX('MP Calculations'!$C$40:$C$130,MATCH(F1688,'MP Calculations'!$D$40:$D$130,0),0),-1))</f>
        <v>1141.9421665956374</v>
      </c>
    </row>
    <row r="1689" spans="3:17">
      <c r="C1689" s="159"/>
      <c r="D1689" s="165" t="s">
        <v>278</v>
      </c>
      <c r="E1689" s="161">
        <v>42599</v>
      </c>
      <c r="F1689" s="172" t="str">
        <f t="shared" si="81"/>
        <v>2016-17</v>
      </c>
      <c r="G1689" s="68"/>
      <c r="H1689" s="167" t="s">
        <v>279</v>
      </c>
      <c r="I1689" s="173">
        <v>150735.53351548137</v>
      </c>
      <c r="J1689" s="168">
        <f>IFERROR(MIN('MP Calculations'!$E$30/I1689,1),"-")</f>
        <v>0.24630200300931615</v>
      </c>
      <c r="K1689" s="12"/>
      <c r="L1689" s="159">
        <v>32.112656999999999</v>
      </c>
      <c r="M1689" s="159" t="s">
        <v>280</v>
      </c>
      <c r="N1689" s="159">
        <v>350</v>
      </c>
      <c r="O1689" s="185">
        <f t="shared" si="82"/>
        <v>11239.42995</v>
      </c>
      <c r="P1689" s="215">
        <f t="shared" si="83"/>
        <v>2768.2941093678978</v>
      </c>
      <c r="Q1689" s="215" cm="1">
        <f t="array" ref="Q1689">IF(P1689="-",0,P1689/(1+'General inputs'!$H$32)^IFERROR(INDEX('MP Calculations'!$C$40:$C$130,MATCH(F1689,'MP Calculations'!$D$40:$D$130,0),0),-1))</f>
        <v>3543.3866318334462</v>
      </c>
    </row>
    <row r="1690" spans="3:17">
      <c r="C1690" s="159"/>
      <c r="D1690" s="165" t="s">
        <v>278</v>
      </c>
      <c r="E1690" s="161">
        <v>42599</v>
      </c>
      <c r="F1690" s="172" t="str">
        <f t="shared" si="81"/>
        <v>2016-17</v>
      </c>
      <c r="G1690" s="68"/>
      <c r="H1690" s="167" t="s">
        <v>279</v>
      </c>
      <c r="I1690" s="173">
        <v>150735.53351548137</v>
      </c>
      <c r="J1690" s="168">
        <f>IFERROR(MIN('MP Calculations'!$E$30/I1690,1),"-")</f>
        <v>0.24630200300931615</v>
      </c>
      <c r="K1690" s="12"/>
      <c r="L1690" s="159">
        <v>0.911748</v>
      </c>
      <c r="M1690" s="159" t="s">
        <v>280</v>
      </c>
      <c r="N1690" s="159">
        <v>350</v>
      </c>
      <c r="O1690" s="185">
        <f t="shared" si="82"/>
        <v>319.11180000000002</v>
      </c>
      <c r="P1690" s="215">
        <f t="shared" si="83"/>
        <v>78.5978755239083</v>
      </c>
      <c r="Q1690" s="215" cm="1">
        <f t="array" ref="Q1690">IF(P1690="-",0,P1690/(1+'General inputs'!$H$32)^IFERROR(INDEX('MP Calculations'!$C$40:$C$130,MATCH(F1690,'MP Calculations'!$D$40:$D$130,0),0),-1))</f>
        <v>100.60443378450066</v>
      </c>
    </row>
    <row r="1691" spans="3:17">
      <c r="C1691" s="159"/>
      <c r="D1691" s="165" t="s">
        <v>278</v>
      </c>
      <c r="E1691" s="161">
        <v>42599</v>
      </c>
      <c r="F1691" s="172" t="str">
        <f t="shared" si="81"/>
        <v>2016-17</v>
      </c>
      <c r="G1691" s="68"/>
      <c r="H1691" s="167" t="s">
        <v>279</v>
      </c>
      <c r="I1691" s="173">
        <v>150735.53351548137</v>
      </c>
      <c r="J1691" s="168">
        <f>IFERROR(MIN('MP Calculations'!$E$30/I1691,1),"-")</f>
        <v>0.24630200300931615</v>
      </c>
      <c r="K1691" s="12"/>
      <c r="L1691" s="159">
        <v>18.518250999999999</v>
      </c>
      <c r="M1691" s="159" t="s">
        <v>280</v>
      </c>
      <c r="N1691" s="159">
        <v>350</v>
      </c>
      <c r="O1691" s="185">
        <f t="shared" si="82"/>
        <v>6481.3878500000001</v>
      </c>
      <c r="P1691" s="215">
        <f t="shared" si="83"/>
        <v>1596.3788097352451</v>
      </c>
      <c r="Q1691" s="215" cm="1">
        <f t="array" ref="Q1691">IF(P1691="-",0,P1691/(1+'General inputs'!$H$32)^IFERROR(INDEX('MP Calculations'!$C$40:$C$130,MATCH(F1691,'MP Calculations'!$D$40:$D$130,0),0),-1))</f>
        <v>2043.3476756014413</v>
      </c>
    </row>
    <row r="1692" spans="3:17">
      <c r="C1692" s="159"/>
      <c r="D1692" s="165" t="s">
        <v>278</v>
      </c>
      <c r="E1692" s="161">
        <v>42599</v>
      </c>
      <c r="F1692" s="172" t="str">
        <f t="shared" si="81"/>
        <v>2016-17</v>
      </c>
      <c r="G1692" s="68"/>
      <c r="H1692" s="167" t="s">
        <v>279</v>
      </c>
      <c r="I1692" s="173">
        <v>150735.53351548137</v>
      </c>
      <c r="J1692" s="168">
        <f>IFERROR(MIN('MP Calculations'!$E$30/I1692,1),"-")</f>
        <v>0.24630200300931615</v>
      </c>
      <c r="K1692" s="12"/>
      <c r="L1692" s="159">
        <v>71.112967999999995</v>
      </c>
      <c r="M1692" s="159" t="s">
        <v>280</v>
      </c>
      <c r="N1692" s="159">
        <v>350</v>
      </c>
      <c r="O1692" s="185">
        <f t="shared" si="82"/>
        <v>24889.538799999998</v>
      </c>
      <c r="P1692" s="215">
        <f t="shared" si="83"/>
        <v>6130.3432604180907</v>
      </c>
      <c r="Q1692" s="215" cm="1">
        <f t="array" ref="Q1692">IF(P1692="-",0,P1692/(1+'General inputs'!$H$32)^IFERROR(INDEX('MP Calculations'!$C$40:$C$130,MATCH(F1692,'MP Calculations'!$D$40:$D$130,0),0),-1))</f>
        <v>7846.773319355033</v>
      </c>
    </row>
    <row r="1693" spans="3:17">
      <c r="C1693" s="159"/>
      <c r="D1693" s="165" t="s">
        <v>278</v>
      </c>
      <c r="E1693" s="161">
        <v>42599</v>
      </c>
      <c r="F1693" s="172" t="str">
        <f t="shared" si="81"/>
        <v>2016-17</v>
      </c>
      <c r="G1693" s="68"/>
      <c r="H1693" s="167" t="s">
        <v>279</v>
      </c>
      <c r="I1693" s="173">
        <v>150735.53351548137</v>
      </c>
      <c r="J1693" s="168">
        <f>IFERROR(MIN('MP Calculations'!$E$30/I1693,1),"-")</f>
        <v>0.24630200300931615</v>
      </c>
      <c r="K1693" s="12"/>
      <c r="L1693" s="159">
        <v>30.590730000000001</v>
      </c>
      <c r="M1693" s="159" t="s">
        <v>280</v>
      </c>
      <c r="N1693" s="159">
        <v>350</v>
      </c>
      <c r="O1693" s="185">
        <f t="shared" si="82"/>
        <v>10706.755500000001</v>
      </c>
      <c r="P1693" s="215">
        <f t="shared" si="83"/>
        <v>2637.0953253810126</v>
      </c>
      <c r="Q1693" s="215" cm="1">
        <f t="array" ref="Q1693">IF(P1693="-",0,P1693/(1+'General inputs'!$H$32)^IFERROR(INDEX('MP Calculations'!$C$40:$C$130,MATCH(F1693,'MP Calculations'!$D$40:$D$130,0),0),-1))</f>
        <v>3375.4536019871039</v>
      </c>
    </row>
    <row r="1694" spans="3:17">
      <c r="C1694" s="159"/>
      <c r="D1694" s="165" t="s">
        <v>278</v>
      </c>
      <c r="E1694" s="161">
        <v>42599</v>
      </c>
      <c r="F1694" s="172" t="str">
        <f t="shared" si="81"/>
        <v>2016-17</v>
      </c>
      <c r="G1694" s="68"/>
      <c r="H1694" s="167" t="s">
        <v>279</v>
      </c>
      <c r="I1694" s="173">
        <v>150735.53351548137</v>
      </c>
      <c r="J1694" s="168">
        <f>IFERROR(MIN('MP Calculations'!$E$30/I1694,1),"-")</f>
        <v>0.24630200300931615</v>
      </c>
      <c r="K1694" s="12"/>
      <c r="L1694" s="159">
        <v>43.902527999999997</v>
      </c>
      <c r="M1694" s="159" t="s">
        <v>280</v>
      </c>
      <c r="N1694" s="159">
        <v>350</v>
      </c>
      <c r="O1694" s="185">
        <f t="shared" si="82"/>
        <v>15365.884799999998</v>
      </c>
      <c r="P1694" s="215">
        <f t="shared" si="83"/>
        <v>3784.6482042504049</v>
      </c>
      <c r="Q1694" s="215" cm="1">
        <f t="array" ref="Q1694">IF(P1694="-",0,P1694/(1+'General inputs'!$H$32)^IFERROR(INDEX('MP Calculations'!$C$40:$C$130,MATCH(F1694,'MP Calculations'!$D$40:$D$130,0),0),-1))</f>
        <v>4844.3089221453574</v>
      </c>
    </row>
    <row r="1695" spans="3:17">
      <c r="C1695" s="159"/>
      <c r="D1695" s="165" t="s">
        <v>278</v>
      </c>
      <c r="E1695" s="161">
        <v>42599</v>
      </c>
      <c r="F1695" s="172" t="str">
        <f t="shared" si="81"/>
        <v>2016-17</v>
      </c>
      <c r="G1695" s="68"/>
      <c r="H1695" s="167" t="s">
        <v>279</v>
      </c>
      <c r="I1695" s="173">
        <v>150735.53351548137</v>
      </c>
      <c r="J1695" s="168">
        <f>IFERROR(MIN('MP Calculations'!$E$30/I1695,1),"-")</f>
        <v>0.24630200300931615</v>
      </c>
      <c r="K1695" s="12"/>
      <c r="L1695" s="159">
        <v>30.736467999999999</v>
      </c>
      <c r="M1695" s="159" t="s">
        <v>280</v>
      </c>
      <c r="N1695" s="159">
        <v>350</v>
      </c>
      <c r="O1695" s="185">
        <f t="shared" si="82"/>
        <v>10757.763799999999</v>
      </c>
      <c r="P1695" s="215">
        <f t="shared" si="83"/>
        <v>2649.658771841112</v>
      </c>
      <c r="Q1695" s="215" cm="1">
        <f t="array" ref="Q1695">IF(P1695="-",0,P1695/(1+'General inputs'!$H$32)^IFERROR(INDEX('MP Calculations'!$C$40:$C$130,MATCH(F1695,'MP Calculations'!$D$40:$D$130,0),0),-1))</f>
        <v>3391.5346780858554</v>
      </c>
    </row>
    <row r="1696" spans="3:17">
      <c r="C1696" s="159"/>
      <c r="D1696" s="165" t="s">
        <v>278</v>
      </c>
      <c r="E1696" s="161">
        <v>42599</v>
      </c>
      <c r="F1696" s="172" t="str">
        <f t="shared" si="81"/>
        <v>2016-17</v>
      </c>
      <c r="G1696" s="68"/>
      <c r="H1696" s="167" t="s">
        <v>279</v>
      </c>
      <c r="I1696" s="173">
        <v>150735.53351548137</v>
      </c>
      <c r="J1696" s="168">
        <f>IFERROR(MIN('MP Calculations'!$E$30/I1696,1),"-")</f>
        <v>0.24630200300931615</v>
      </c>
      <c r="K1696" s="12"/>
      <c r="L1696" s="159">
        <v>10.162061</v>
      </c>
      <c r="M1696" s="159" t="s">
        <v>280</v>
      </c>
      <c r="N1696" s="159">
        <v>350</v>
      </c>
      <c r="O1696" s="185">
        <f t="shared" si="82"/>
        <v>3556.7213499999998</v>
      </c>
      <c r="P1696" s="215">
        <f t="shared" si="83"/>
        <v>876.02759265099894</v>
      </c>
      <c r="Q1696" s="215" cm="1">
        <f t="array" ref="Q1696">IF(P1696="-",0,P1696/(1+'General inputs'!$H$32)^IFERROR(INDEX('MP Calculations'!$C$40:$C$130,MATCH(F1696,'MP Calculations'!$D$40:$D$130,0),0),-1))</f>
        <v>1121.3058794629178</v>
      </c>
    </row>
    <row r="1697" spans="3:17">
      <c r="C1697" s="159"/>
      <c r="D1697" s="165" t="s">
        <v>278</v>
      </c>
      <c r="E1697" s="161">
        <v>42599</v>
      </c>
      <c r="F1697" s="172" t="str">
        <f t="shared" si="81"/>
        <v>2016-17</v>
      </c>
      <c r="G1697" s="68"/>
      <c r="H1697" s="167" t="s">
        <v>279</v>
      </c>
      <c r="I1697" s="173">
        <v>150735.53351548137</v>
      </c>
      <c r="J1697" s="168">
        <f>IFERROR(MIN('MP Calculations'!$E$30/I1697,1),"-")</f>
        <v>0.24630200300931615</v>
      </c>
      <c r="K1697" s="12"/>
      <c r="L1697" s="159">
        <v>0.99997199999999997</v>
      </c>
      <c r="M1697" s="159" t="s">
        <v>280</v>
      </c>
      <c r="N1697" s="159">
        <v>350</v>
      </c>
      <c r="O1697" s="185">
        <f t="shared" si="82"/>
        <v>349.99020000000002</v>
      </c>
      <c r="P1697" s="215">
        <f t="shared" si="83"/>
        <v>86.203287293631163</v>
      </c>
      <c r="Q1697" s="215" cm="1">
        <f t="array" ref="Q1697">IF(P1697="-",0,P1697/(1+'General inputs'!$H$32)^IFERROR(INDEX('MP Calculations'!$C$40:$C$130,MATCH(F1697,'MP Calculations'!$D$40:$D$130,0),0),-1))</f>
        <v>110.33927890201534</v>
      </c>
    </row>
    <row r="1698" spans="3:17">
      <c r="C1698" s="159"/>
      <c r="D1698" s="165" t="s">
        <v>278</v>
      </c>
      <c r="E1698" s="161">
        <v>42599</v>
      </c>
      <c r="F1698" s="172" t="str">
        <f t="shared" si="81"/>
        <v>2016-17</v>
      </c>
      <c r="G1698" s="68"/>
      <c r="H1698" s="167" t="s">
        <v>279</v>
      </c>
      <c r="I1698" s="173">
        <v>150735.53351548137</v>
      </c>
      <c r="J1698" s="168">
        <f>IFERROR(MIN('MP Calculations'!$E$30/I1698,1),"-")</f>
        <v>0.24630200300931615</v>
      </c>
      <c r="K1698" s="12"/>
      <c r="L1698" s="159">
        <v>0.60002599999999995</v>
      </c>
      <c r="M1698" s="159" t="s">
        <v>280</v>
      </c>
      <c r="N1698" s="159">
        <v>350</v>
      </c>
      <c r="O1698" s="185">
        <f t="shared" si="82"/>
        <v>210.00909999999999</v>
      </c>
      <c r="P1698" s="215">
        <f t="shared" si="83"/>
        <v>51.725661980183773</v>
      </c>
      <c r="Q1698" s="215" cm="1">
        <f t="array" ref="Q1698">IF(P1698="-",0,P1698/(1+'General inputs'!$H$32)^IFERROR(INDEX('MP Calculations'!$C$40:$C$130,MATCH(F1698,'MP Calculations'!$D$40:$D$130,0),0),-1))</f>
        <v>66.208289994580497</v>
      </c>
    </row>
    <row r="1699" spans="3:17">
      <c r="C1699" s="159"/>
      <c r="D1699" s="165" t="s">
        <v>278</v>
      </c>
      <c r="E1699" s="161">
        <v>42599</v>
      </c>
      <c r="F1699" s="172" t="str">
        <f t="shared" si="81"/>
        <v>2016-17</v>
      </c>
      <c r="G1699" s="68"/>
      <c r="H1699" s="167" t="s">
        <v>279</v>
      </c>
      <c r="I1699" s="173">
        <v>150735.53351548137</v>
      </c>
      <c r="J1699" s="168">
        <f>IFERROR(MIN('MP Calculations'!$E$30/I1699,1),"-")</f>
        <v>0.24630200300931615</v>
      </c>
      <c r="K1699" s="12"/>
      <c r="L1699" s="159">
        <v>2.7000299999999999</v>
      </c>
      <c r="M1699" s="159" t="s">
        <v>280</v>
      </c>
      <c r="N1699" s="159">
        <v>350</v>
      </c>
      <c r="O1699" s="185">
        <f t="shared" si="82"/>
        <v>945.01049999999998</v>
      </c>
      <c r="P1699" s="215">
        <f t="shared" si="83"/>
        <v>232.75797901483534</v>
      </c>
      <c r="Q1699" s="215" cm="1">
        <f t="array" ref="Q1699">IF(P1699="-",0,P1699/(1+'General inputs'!$H$32)^IFERROR(INDEX('MP Calculations'!$C$40:$C$130,MATCH(F1699,'MP Calculations'!$D$40:$D$130,0),0),-1))</f>
        <v>297.92770518955376</v>
      </c>
    </row>
    <row r="1700" spans="3:17">
      <c r="C1700" s="159"/>
      <c r="D1700" s="165" t="s">
        <v>278</v>
      </c>
      <c r="E1700" s="161">
        <v>42599</v>
      </c>
      <c r="F1700" s="172" t="str">
        <f t="shared" si="81"/>
        <v>2016-17</v>
      </c>
      <c r="G1700" s="68"/>
      <c r="H1700" s="167" t="s">
        <v>279</v>
      </c>
      <c r="I1700" s="173">
        <v>150735.53351548137</v>
      </c>
      <c r="J1700" s="168">
        <f>IFERROR(MIN('MP Calculations'!$E$30/I1700,1),"-")</f>
        <v>0.24630200300931615</v>
      </c>
      <c r="K1700" s="12"/>
      <c r="L1700" s="159">
        <v>36.371938</v>
      </c>
      <c r="M1700" s="159" t="s">
        <v>280</v>
      </c>
      <c r="N1700" s="159">
        <v>350</v>
      </c>
      <c r="O1700" s="185">
        <f t="shared" si="82"/>
        <v>12730.1783</v>
      </c>
      <c r="P1700" s="215">
        <f t="shared" si="83"/>
        <v>3135.4684139557312</v>
      </c>
      <c r="Q1700" s="215" cm="1">
        <f t="array" ref="Q1700">IF(P1700="-",0,P1700/(1+'General inputs'!$H$32)^IFERROR(INDEX('MP Calculations'!$C$40:$C$130,MATCH(F1700,'MP Calculations'!$D$40:$D$130,0),0),-1))</f>
        <v>4013.3657854308021</v>
      </c>
    </row>
    <row r="1701" spans="3:17">
      <c r="C1701" s="159"/>
      <c r="D1701" s="165" t="s">
        <v>278</v>
      </c>
      <c r="E1701" s="161">
        <v>42599</v>
      </c>
      <c r="F1701" s="172" t="str">
        <f t="shared" si="81"/>
        <v>2016-17</v>
      </c>
      <c r="G1701" s="68"/>
      <c r="H1701" s="167" t="s">
        <v>279</v>
      </c>
      <c r="I1701" s="173">
        <v>150735.53351548137</v>
      </c>
      <c r="J1701" s="168">
        <f>IFERROR(MIN('MP Calculations'!$E$30/I1701,1),"-")</f>
        <v>0.24630200300931615</v>
      </c>
      <c r="K1701" s="12"/>
      <c r="L1701" s="159">
        <v>81.925945999999996</v>
      </c>
      <c r="M1701" s="159" t="s">
        <v>280</v>
      </c>
      <c r="N1701" s="159">
        <v>350</v>
      </c>
      <c r="O1701" s="185">
        <f t="shared" si="82"/>
        <v>28674.081099999999</v>
      </c>
      <c r="P1701" s="215">
        <f t="shared" si="83"/>
        <v>7062.4836093815757</v>
      </c>
      <c r="Q1701" s="215" cm="1">
        <f t="array" ref="Q1701">IF(P1701="-",0,P1701/(1+'General inputs'!$H$32)^IFERROR(INDEX('MP Calculations'!$C$40:$C$130,MATCH(F1701,'MP Calculations'!$D$40:$D$130,0),0),-1))</f>
        <v>9039.9029222872723</v>
      </c>
    </row>
    <row r="1702" spans="3:17">
      <c r="C1702" s="159"/>
      <c r="D1702" s="165" t="s">
        <v>278</v>
      </c>
      <c r="E1702" s="161">
        <v>42599</v>
      </c>
      <c r="F1702" s="172" t="str">
        <f t="shared" si="81"/>
        <v>2016-17</v>
      </c>
      <c r="G1702" s="68"/>
      <c r="H1702" s="167" t="s">
        <v>279</v>
      </c>
      <c r="I1702" s="173">
        <v>150735.53351548137</v>
      </c>
      <c r="J1702" s="168">
        <f>IFERROR(MIN('MP Calculations'!$E$30/I1702,1),"-")</f>
        <v>0.24630200300931615</v>
      </c>
      <c r="K1702" s="12"/>
      <c r="L1702" s="159">
        <v>33.975479999999997</v>
      </c>
      <c r="M1702" s="159" t="s">
        <v>280</v>
      </c>
      <c r="N1702" s="159">
        <v>350</v>
      </c>
      <c r="O1702" s="185">
        <f t="shared" si="82"/>
        <v>11891.418</v>
      </c>
      <c r="P1702" s="215">
        <f t="shared" si="83"/>
        <v>2928.8800720210361</v>
      </c>
      <c r="Q1702" s="215" cm="1">
        <f t="array" ref="Q1702">IF(P1702="-",0,P1702/(1+'General inputs'!$H$32)^IFERROR(INDEX('MP Calculations'!$C$40:$C$130,MATCH(F1702,'MP Calculations'!$D$40:$D$130,0),0),-1))</f>
        <v>3748.9349337279882</v>
      </c>
    </row>
    <row r="1703" spans="3:17">
      <c r="C1703" s="159"/>
      <c r="D1703" s="165" t="s">
        <v>278</v>
      </c>
      <c r="E1703" s="161">
        <v>42599</v>
      </c>
      <c r="F1703" s="172" t="str">
        <f t="shared" si="81"/>
        <v>2016-17</v>
      </c>
      <c r="G1703" s="68"/>
      <c r="H1703" s="167" t="s">
        <v>279</v>
      </c>
      <c r="I1703" s="173">
        <v>150735.53351548137</v>
      </c>
      <c r="J1703" s="168">
        <f>IFERROR(MIN('MP Calculations'!$E$30/I1703,1),"-")</f>
        <v>0.24630200300931615</v>
      </c>
      <c r="K1703" s="12"/>
      <c r="L1703" s="159">
        <v>14.859681</v>
      </c>
      <c r="M1703" s="159" t="s">
        <v>280</v>
      </c>
      <c r="N1703" s="159">
        <v>350</v>
      </c>
      <c r="O1703" s="185">
        <f t="shared" si="82"/>
        <v>5200.8883500000002</v>
      </c>
      <c r="P1703" s="215">
        <f t="shared" si="83"/>
        <v>1280.9892180328175</v>
      </c>
      <c r="Q1703" s="215" cm="1">
        <f t="array" ref="Q1703">IF(P1703="-",0,P1703/(1+'General inputs'!$H$32)^IFERROR(INDEX('MP Calculations'!$C$40:$C$130,MATCH(F1703,'MP Calculations'!$D$40:$D$130,0),0),-1))</f>
        <v>1639.6523965210811</v>
      </c>
    </row>
    <row r="1704" spans="3:17">
      <c r="C1704" s="159"/>
      <c r="D1704" s="165" t="s">
        <v>278</v>
      </c>
      <c r="E1704" s="161">
        <v>42599</v>
      </c>
      <c r="F1704" s="172" t="str">
        <f t="shared" si="81"/>
        <v>2016-17</v>
      </c>
      <c r="G1704" s="68"/>
      <c r="H1704" s="167" t="s">
        <v>279</v>
      </c>
      <c r="I1704" s="173">
        <v>150735.53351548137</v>
      </c>
      <c r="J1704" s="168">
        <f>IFERROR(MIN('MP Calculations'!$E$30/I1704,1),"-")</f>
        <v>0.24630200300931615</v>
      </c>
      <c r="K1704" s="12"/>
      <c r="L1704" s="159">
        <v>8.200037</v>
      </c>
      <c r="M1704" s="159" t="s">
        <v>280</v>
      </c>
      <c r="N1704" s="159">
        <v>350</v>
      </c>
      <c r="O1704" s="185">
        <f t="shared" si="82"/>
        <v>2870.0129499999998</v>
      </c>
      <c r="P1704" s="215">
        <f t="shared" si="83"/>
        <v>706.88993824767624</v>
      </c>
      <c r="Q1704" s="215" cm="1">
        <f t="array" ref="Q1704">IF(P1704="-",0,P1704/(1+'General inputs'!$H$32)^IFERROR(INDEX('MP Calculations'!$C$40:$C$130,MATCH(F1704,'MP Calculations'!$D$40:$D$130,0),0),-1))</f>
        <v>904.81150427196462</v>
      </c>
    </row>
    <row r="1705" spans="3:17">
      <c r="C1705" s="159"/>
      <c r="D1705" s="165" t="s">
        <v>291</v>
      </c>
      <c r="E1705" s="161">
        <v>42599</v>
      </c>
      <c r="F1705" s="172" t="str">
        <f t="shared" si="81"/>
        <v>2016-17</v>
      </c>
      <c r="G1705" s="68"/>
      <c r="H1705" s="167" t="s">
        <v>279</v>
      </c>
      <c r="I1705" s="173">
        <v>150735.53351548137</v>
      </c>
      <c r="J1705" s="168">
        <f>IFERROR(MIN('MP Calculations'!$E$30/I1705,1),"-")</f>
        <v>0.24630200300931615</v>
      </c>
      <c r="K1705" s="12"/>
      <c r="L1705" s="159">
        <v>0.68431600000000004</v>
      </c>
      <c r="M1705" s="159" t="s">
        <v>280</v>
      </c>
      <c r="N1705" s="159">
        <v>589</v>
      </c>
      <c r="O1705" s="185">
        <f t="shared" si="82"/>
        <v>403.06212400000004</v>
      </c>
      <c r="P1705" s="215">
        <f t="shared" si="83"/>
        <v>99.275008478389367</v>
      </c>
      <c r="Q1705" s="215" cm="1">
        <f t="array" ref="Q1705">IF(P1705="-",0,P1705/(1+'General inputs'!$H$32)^IFERROR(INDEX('MP Calculations'!$C$40:$C$130,MATCH(F1705,'MP Calculations'!$D$40:$D$130,0),0),-1))</f>
        <v>127.07094117170908</v>
      </c>
    </row>
    <row r="1706" spans="3:17">
      <c r="C1706" s="159"/>
      <c r="D1706" s="165" t="s">
        <v>291</v>
      </c>
      <c r="E1706" s="161">
        <v>42599</v>
      </c>
      <c r="F1706" s="172" t="str">
        <f t="shared" si="81"/>
        <v>2016-17</v>
      </c>
      <c r="G1706" s="68"/>
      <c r="H1706" s="167" t="s">
        <v>279</v>
      </c>
      <c r="I1706" s="173">
        <v>150735.53351548137</v>
      </c>
      <c r="J1706" s="168">
        <f>IFERROR(MIN('MP Calculations'!$E$30/I1706,1),"-")</f>
        <v>0.24630200300931615</v>
      </c>
      <c r="K1706" s="12"/>
      <c r="L1706" s="159">
        <v>113.997967</v>
      </c>
      <c r="M1706" s="159" t="s">
        <v>280</v>
      </c>
      <c r="N1706" s="159">
        <v>589</v>
      </c>
      <c r="O1706" s="185">
        <f t="shared" si="82"/>
        <v>67144.802563000005</v>
      </c>
      <c r="P1706" s="215">
        <f t="shared" si="83"/>
        <v>16537.899362931967</v>
      </c>
      <c r="Q1706" s="215" cm="1">
        <f t="array" ref="Q1706">IF(P1706="-",0,P1706/(1+'General inputs'!$H$32)^IFERROR(INDEX('MP Calculations'!$C$40:$C$130,MATCH(F1706,'MP Calculations'!$D$40:$D$130,0),0),-1))</f>
        <v>21168.332989951181</v>
      </c>
    </row>
    <row r="1707" spans="3:17">
      <c r="C1707" s="159"/>
      <c r="D1707" s="165" t="s">
        <v>291</v>
      </c>
      <c r="E1707" s="161">
        <v>42599</v>
      </c>
      <c r="F1707" s="172" t="str">
        <f t="shared" si="81"/>
        <v>2016-17</v>
      </c>
      <c r="G1707" s="68"/>
      <c r="H1707" s="167" t="s">
        <v>279</v>
      </c>
      <c r="I1707" s="173">
        <v>150735.53351548137</v>
      </c>
      <c r="J1707" s="168">
        <f>IFERROR(MIN('MP Calculations'!$E$30/I1707,1),"-")</f>
        <v>0.24630200300931615</v>
      </c>
      <c r="K1707" s="12"/>
      <c r="L1707" s="159">
        <v>1.39612</v>
      </c>
      <c r="M1707" s="159" t="s">
        <v>280</v>
      </c>
      <c r="N1707" s="159">
        <v>589</v>
      </c>
      <c r="O1707" s="185">
        <f t="shared" si="82"/>
        <v>822.31468000000007</v>
      </c>
      <c r="P1707" s="215">
        <f t="shared" si="83"/>
        <v>202.53775278796488</v>
      </c>
      <c r="Q1707" s="215" cm="1">
        <f t="array" ref="Q1707">IF(P1707="-",0,P1707/(1+'General inputs'!$H$32)^IFERROR(INDEX('MP Calculations'!$C$40:$C$130,MATCH(F1707,'MP Calculations'!$D$40:$D$130,0),0),-1))</f>
        <v>259.24614123978762</v>
      </c>
    </row>
    <row r="1708" spans="3:17">
      <c r="C1708" s="159"/>
      <c r="D1708" s="165" t="s">
        <v>291</v>
      </c>
      <c r="E1708" s="161">
        <v>42599</v>
      </c>
      <c r="F1708" s="172" t="str">
        <f t="shared" si="81"/>
        <v>2016-17</v>
      </c>
      <c r="G1708" s="68"/>
      <c r="H1708" s="167" t="s">
        <v>279</v>
      </c>
      <c r="I1708" s="173">
        <v>150735.53351548137</v>
      </c>
      <c r="J1708" s="168">
        <f>IFERROR(MIN('MP Calculations'!$E$30/I1708,1),"-")</f>
        <v>0.24630200300931615</v>
      </c>
      <c r="K1708" s="12"/>
      <c r="L1708" s="159">
        <v>0.40001500000000001</v>
      </c>
      <c r="M1708" s="159" t="s">
        <v>280</v>
      </c>
      <c r="N1708" s="159">
        <v>589</v>
      </c>
      <c r="O1708" s="185">
        <f t="shared" si="82"/>
        <v>235.608835</v>
      </c>
      <c r="P1708" s="215">
        <f t="shared" si="83"/>
        <v>58.030927987191475</v>
      </c>
      <c r="Q1708" s="215" cm="1">
        <f t="array" ref="Q1708">IF(P1708="-",0,P1708/(1+'General inputs'!$H$32)^IFERROR(INDEX('MP Calculations'!$C$40:$C$130,MATCH(F1708,'MP Calculations'!$D$40:$D$130,0),0),-1))</f>
        <v>74.278962544791014</v>
      </c>
    </row>
    <row r="1709" spans="3:17">
      <c r="C1709" s="159"/>
      <c r="D1709" s="165" t="s">
        <v>291</v>
      </c>
      <c r="E1709" s="161">
        <v>42599</v>
      </c>
      <c r="F1709" s="172" t="str">
        <f t="shared" si="81"/>
        <v>2016-17</v>
      </c>
      <c r="G1709" s="68"/>
      <c r="H1709" s="167" t="s">
        <v>279</v>
      </c>
      <c r="I1709" s="173">
        <v>150735.53351548137</v>
      </c>
      <c r="J1709" s="168">
        <f>IFERROR(MIN('MP Calculations'!$E$30/I1709,1),"-")</f>
        <v>0.24630200300931615</v>
      </c>
      <c r="K1709" s="12"/>
      <c r="L1709" s="159">
        <v>1.2733049999999999</v>
      </c>
      <c r="M1709" s="159" t="s">
        <v>280</v>
      </c>
      <c r="N1709" s="159">
        <v>589</v>
      </c>
      <c r="O1709" s="185">
        <f t="shared" si="82"/>
        <v>749.97664499999996</v>
      </c>
      <c r="P1709" s="215">
        <f t="shared" si="83"/>
        <v>184.72074987370681</v>
      </c>
      <c r="Q1709" s="215" cm="1">
        <f t="array" ref="Q1709">IF(P1709="-",0,P1709/(1+'General inputs'!$H$32)^IFERROR(INDEX('MP Calculations'!$C$40:$C$130,MATCH(F1709,'MP Calculations'!$D$40:$D$130,0),0),-1))</f>
        <v>236.440569486382</v>
      </c>
    </row>
    <row r="1710" spans="3:17">
      <c r="C1710" s="159"/>
      <c r="D1710" s="165" t="s">
        <v>291</v>
      </c>
      <c r="E1710" s="161">
        <v>42599</v>
      </c>
      <c r="F1710" s="172" t="str">
        <f t="shared" si="81"/>
        <v>2016-17</v>
      </c>
      <c r="G1710" s="68"/>
      <c r="H1710" s="167" t="s">
        <v>279</v>
      </c>
      <c r="I1710" s="173">
        <v>150735.53351548137</v>
      </c>
      <c r="J1710" s="168">
        <f>IFERROR(MIN('MP Calculations'!$E$30/I1710,1),"-")</f>
        <v>0.24630200300931615</v>
      </c>
      <c r="K1710" s="12"/>
      <c r="L1710" s="159">
        <v>1.053088</v>
      </c>
      <c r="M1710" s="159" t="s">
        <v>280</v>
      </c>
      <c r="N1710" s="159">
        <v>589</v>
      </c>
      <c r="O1710" s="185">
        <f t="shared" si="82"/>
        <v>620.26883199999997</v>
      </c>
      <c r="P1710" s="215">
        <f t="shared" si="83"/>
        <v>152.773455725849</v>
      </c>
      <c r="Q1710" s="215" cm="1">
        <f t="array" ref="Q1710">IF(P1710="-",0,P1710/(1+'General inputs'!$H$32)^IFERROR(INDEX('MP Calculations'!$C$40:$C$130,MATCH(F1710,'MP Calculations'!$D$40:$D$130,0),0),-1))</f>
        <v>195.54837720677691</v>
      </c>
    </row>
    <row r="1711" spans="3:17">
      <c r="C1711" s="159"/>
      <c r="D1711" s="165" t="s">
        <v>291</v>
      </c>
      <c r="E1711" s="161">
        <v>42599</v>
      </c>
      <c r="F1711" s="172" t="str">
        <f t="shared" si="81"/>
        <v>2016-17</v>
      </c>
      <c r="G1711" s="68"/>
      <c r="H1711" s="167" t="s">
        <v>279</v>
      </c>
      <c r="I1711" s="173">
        <v>150735.53351548137</v>
      </c>
      <c r="J1711" s="168">
        <f>IFERROR(MIN('MP Calculations'!$E$30/I1711,1),"-")</f>
        <v>0.24630200300931615</v>
      </c>
      <c r="K1711" s="12"/>
      <c r="L1711" s="159">
        <v>0.67919399999999996</v>
      </c>
      <c r="M1711" s="159" t="s">
        <v>280</v>
      </c>
      <c r="N1711" s="159">
        <v>589</v>
      </c>
      <c r="O1711" s="185">
        <f t="shared" si="82"/>
        <v>400.04526599999997</v>
      </c>
      <c r="P1711" s="215">
        <f t="shared" si="83"/>
        <v>98.531950310194674</v>
      </c>
      <c r="Q1711" s="215" cm="1">
        <f t="array" ref="Q1711">IF(P1711="-",0,P1711/(1+'General inputs'!$H$32)^IFERROR(INDEX('MP Calculations'!$C$40:$C$130,MATCH(F1711,'MP Calculations'!$D$40:$D$130,0),0),-1))</f>
        <v>126.11983472281484</v>
      </c>
    </row>
    <row r="1712" spans="3:17">
      <c r="C1712" s="159"/>
      <c r="D1712" s="165" t="s">
        <v>291</v>
      </c>
      <c r="E1712" s="161">
        <v>42599</v>
      </c>
      <c r="F1712" s="172" t="str">
        <f t="shared" si="81"/>
        <v>2016-17</v>
      </c>
      <c r="G1712" s="68"/>
      <c r="H1712" s="167" t="s">
        <v>279</v>
      </c>
      <c r="I1712" s="173">
        <v>150735.53351548137</v>
      </c>
      <c r="J1712" s="168">
        <f>IFERROR(MIN('MP Calculations'!$E$30/I1712,1),"-")</f>
        <v>0.24630200300931615</v>
      </c>
      <c r="K1712" s="12"/>
      <c r="L1712" s="159">
        <v>0.90385499999999996</v>
      </c>
      <c r="M1712" s="159" t="s">
        <v>280</v>
      </c>
      <c r="N1712" s="159">
        <v>589</v>
      </c>
      <c r="O1712" s="185">
        <f t="shared" si="82"/>
        <v>532.37059499999998</v>
      </c>
      <c r="P1712" s="215">
        <f t="shared" si="83"/>
        <v>131.12394389176143</v>
      </c>
      <c r="Q1712" s="215" cm="1">
        <f t="array" ref="Q1712">IF(P1712="-",0,P1712/(1+'General inputs'!$H$32)^IFERROR(INDEX('MP Calculations'!$C$40:$C$130,MATCH(F1712,'MP Calculations'!$D$40:$D$130,0),0),-1))</f>
        <v>167.83723533098026</v>
      </c>
    </row>
    <row r="1713" spans="3:17">
      <c r="C1713" s="159"/>
      <c r="D1713" s="165" t="s">
        <v>282</v>
      </c>
      <c r="E1713" s="161">
        <v>42599</v>
      </c>
      <c r="F1713" s="172" t="str">
        <f t="shared" si="81"/>
        <v>2016-17</v>
      </c>
      <c r="G1713" s="68"/>
      <c r="H1713" s="167" t="s">
        <v>279</v>
      </c>
      <c r="I1713" s="173">
        <v>150735.53351548137</v>
      </c>
      <c r="J1713" s="168">
        <f>IFERROR(MIN('MP Calculations'!$E$30/I1713,1),"-")</f>
        <v>0.24630200300931615</v>
      </c>
      <c r="K1713" s="12"/>
      <c r="L1713" s="159">
        <v>17.999987999999998</v>
      </c>
      <c r="M1713" s="159" t="s">
        <v>280</v>
      </c>
      <c r="N1713" s="159">
        <v>511</v>
      </c>
      <c r="O1713" s="185">
        <f t="shared" si="82"/>
        <v>9197.9938679999996</v>
      </c>
      <c r="P1713" s="215">
        <f t="shared" si="83"/>
        <v>2265.4843133558074</v>
      </c>
      <c r="Q1713" s="215" cm="1">
        <f t="array" ref="Q1713">IF(P1713="-",0,P1713/(1+'General inputs'!$H$32)^IFERROR(INDEX('MP Calculations'!$C$40:$C$130,MATCH(F1713,'MP Calculations'!$D$40:$D$130,0),0),-1))</f>
        <v>2899.7955106750956</v>
      </c>
    </row>
    <row r="1714" spans="3:17">
      <c r="C1714" s="159"/>
      <c r="D1714" s="165" t="s">
        <v>633</v>
      </c>
      <c r="E1714" s="161">
        <v>42607</v>
      </c>
      <c r="F1714" s="172" t="str">
        <f t="shared" si="81"/>
        <v>2016-17</v>
      </c>
      <c r="G1714" s="68"/>
      <c r="H1714" s="167" t="s">
        <v>279</v>
      </c>
      <c r="I1714" s="173">
        <v>150735.53351548137</v>
      </c>
      <c r="J1714" s="168">
        <f>IFERROR(MIN('MP Calculations'!$E$30/I1714,1),"-")</f>
        <v>0.24630200300931615</v>
      </c>
      <c r="K1714" s="12"/>
      <c r="L1714" s="159">
        <v>1</v>
      </c>
      <c r="M1714" s="159" t="s">
        <v>284</v>
      </c>
      <c r="N1714" s="159">
        <v>5093.59</v>
      </c>
      <c r="O1714" s="185">
        <f t="shared" si="82"/>
        <v>5093.59</v>
      </c>
      <c r="P1714" s="215">
        <f t="shared" si="83"/>
        <v>1254.5614195082228</v>
      </c>
      <c r="Q1714" s="215" cm="1">
        <f t="array" ref="Q1714">IF(P1714="-",0,P1714/(1+'General inputs'!$H$32)^IFERROR(INDEX('MP Calculations'!$C$40:$C$130,MATCH(F1714,'MP Calculations'!$D$40:$D$130,0),0),-1))</f>
        <v>1605.8250991671091</v>
      </c>
    </row>
    <row r="1715" spans="3:17">
      <c r="C1715" s="159"/>
      <c r="D1715" s="165" t="s">
        <v>634</v>
      </c>
      <c r="E1715" s="161">
        <v>42612</v>
      </c>
      <c r="F1715" s="172" t="str">
        <f t="shared" si="81"/>
        <v>2016-17</v>
      </c>
      <c r="G1715" s="68"/>
      <c r="H1715" s="167" t="s">
        <v>279</v>
      </c>
      <c r="I1715" s="173">
        <v>150735.53351548137</v>
      </c>
      <c r="J1715" s="168">
        <f>IFERROR(MIN('MP Calculations'!$E$30/I1715,1),"-")</f>
        <v>0.24630200300931615</v>
      </c>
      <c r="K1715" s="12"/>
      <c r="L1715" s="159">
        <v>1</v>
      </c>
      <c r="M1715" s="159" t="s">
        <v>284</v>
      </c>
      <c r="N1715" s="159">
        <v>296.16000000000003</v>
      </c>
      <c r="O1715" s="185">
        <f t="shared" si="82"/>
        <v>296.16000000000003</v>
      </c>
      <c r="P1715" s="215">
        <f t="shared" si="83"/>
        <v>72.944801211239081</v>
      </c>
      <c r="Q1715" s="215" cm="1">
        <f t="array" ref="Q1715">IF(P1715="-",0,P1715/(1+'General inputs'!$H$32)^IFERROR(INDEX('MP Calculations'!$C$40:$C$130,MATCH(F1715,'MP Calculations'!$D$40:$D$130,0),0),-1))</f>
        <v>93.368559575727744</v>
      </c>
    </row>
    <row r="1716" spans="3:17">
      <c r="C1716" s="159"/>
      <c r="D1716" s="165" t="s">
        <v>282</v>
      </c>
      <c r="E1716" s="161">
        <v>42628</v>
      </c>
      <c r="F1716" s="172" t="str">
        <f t="shared" si="81"/>
        <v>2016-17</v>
      </c>
      <c r="G1716" s="68"/>
      <c r="H1716" s="167" t="s">
        <v>279</v>
      </c>
      <c r="I1716" s="173">
        <v>150735.53351548137</v>
      </c>
      <c r="J1716" s="168">
        <f>IFERROR(MIN('MP Calculations'!$E$30/I1716,1),"-")</f>
        <v>0.24630200300931615</v>
      </c>
      <c r="K1716" s="12"/>
      <c r="L1716" s="159">
        <v>6.4999820000000001</v>
      </c>
      <c r="M1716" s="159" t="s">
        <v>280</v>
      </c>
      <c r="N1716" s="159">
        <v>511</v>
      </c>
      <c r="O1716" s="185">
        <f t="shared" si="82"/>
        <v>3321.4908020000003</v>
      </c>
      <c r="P1716" s="215">
        <f t="shared" si="83"/>
        <v>818.08983750962</v>
      </c>
      <c r="Q1716" s="215" cm="1">
        <f t="array" ref="Q1716">IF(P1716="-",0,P1716/(1+'General inputs'!$H$32)^IFERROR(INDEX('MP Calculations'!$C$40:$C$130,MATCH(F1716,'MP Calculations'!$D$40:$D$130,0),0),-1))</f>
        <v>1047.1461771568365</v>
      </c>
    </row>
    <row r="1717" spans="3:17">
      <c r="C1717" s="159"/>
      <c r="D1717" s="165" t="s">
        <v>635</v>
      </c>
      <c r="E1717" s="161">
        <v>42633</v>
      </c>
      <c r="F1717" s="172" t="str">
        <f t="shared" si="81"/>
        <v>2016-17</v>
      </c>
      <c r="G1717" s="68"/>
      <c r="H1717" s="167" t="s">
        <v>279</v>
      </c>
      <c r="I1717" s="173">
        <v>150735.53351548137</v>
      </c>
      <c r="J1717" s="168">
        <f>IFERROR(MIN('MP Calculations'!$E$30/I1717,1),"-")</f>
        <v>0.24630200300931615</v>
      </c>
      <c r="K1717" s="12"/>
      <c r="L1717" s="159">
        <v>1</v>
      </c>
      <c r="M1717" s="159" t="s">
        <v>284</v>
      </c>
      <c r="N1717" s="159">
        <v>390954.13</v>
      </c>
      <c r="O1717" s="185">
        <f t="shared" si="82"/>
        <v>390954.13</v>
      </c>
      <c r="P1717" s="215">
        <f t="shared" si="83"/>
        <v>96292.785303764584</v>
      </c>
      <c r="Q1717" s="215" cm="1">
        <f t="array" ref="Q1717">IF(P1717="-",0,P1717/(1+'General inputs'!$H$32)^IFERROR(INDEX('MP Calculations'!$C$40:$C$130,MATCH(F1717,'MP Calculations'!$D$40:$D$130,0),0),-1))</f>
        <v>123253.72764141615</v>
      </c>
    </row>
    <row r="1718" spans="3:17">
      <c r="C1718" s="159"/>
      <c r="D1718" s="165" t="s">
        <v>636</v>
      </c>
      <c r="E1718" s="161">
        <v>42640</v>
      </c>
      <c r="F1718" s="172" t="str">
        <f t="shared" si="81"/>
        <v>2016-17</v>
      </c>
      <c r="G1718" s="68"/>
      <c r="H1718" s="167" t="s">
        <v>279</v>
      </c>
      <c r="I1718" s="173">
        <v>150735.53351548137</v>
      </c>
      <c r="J1718" s="168">
        <f>IFERROR(MIN('MP Calculations'!$E$30/I1718,1),"-")</f>
        <v>0.24630200300931615</v>
      </c>
      <c r="K1718" s="12"/>
      <c r="L1718" s="159">
        <v>1</v>
      </c>
      <c r="M1718" s="159" t="s">
        <v>284</v>
      </c>
      <c r="N1718" s="159">
        <v>23704.89</v>
      </c>
      <c r="O1718" s="185">
        <f t="shared" si="82"/>
        <v>23704.89</v>
      </c>
      <c r="P1718" s="215">
        <f t="shared" si="83"/>
        <v>5838.5618881155078</v>
      </c>
      <c r="Q1718" s="215" cm="1">
        <f t="array" ref="Q1718">IF(P1718="-",0,P1718/(1+'General inputs'!$H$32)^IFERROR(INDEX('MP Calculations'!$C$40:$C$130,MATCH(F1718,'MP Calculations'!$D$40:$D$130,0),0),-1))</f>
        <v>7473.2963067297142</v>
      </c>
    </row>
    <row r="1719" spans="3:17">
      <c r="C1719" s="159"/>
      <c r="D1719" s="165" t="s">
        <v>638</v>
      </c>
      <c r="E1719" s="161">
        <v>42683</v>
      </c>
      <c r="F1719" s="172" t="str">
        <f t="shared" si="81"/>
        <v>2016-17</v>
      </c>
      <c r="G1719" s="68"/>
      <c r="H1719" s="167" t="s">
        <v>279</v>
      </c>
      <c r="I1719" s="173">
        <v>150735.53351548137</v>
      </c>
      <c r="J1719" s="168">
        <f>IFERROR(MIN('MP Calculations'!$E$30/I1719,1),"-")</f>
        <v>0.24630200300931615</v>
      </c>
      <c r="K1719" s="12"/>
      <c r="L1719" s="159">
        <v>1</v>
      </c>
      <c r="M1719" s="159" t="s">
        <v>284</v>
      </c>
      <c r="N1719" s="159">
        <v>6319.04</v>
      </c>
      <c r="O1719" s="185">
        <f t="shared" si="82"/>
        <v>6319.04</v>
      </c>
      <c r="P1719" s="215">
        <f t="shared" si="83"/>
        <v>1556.3922090959891</v>
      </c>
      <c r="Q1719" s="215" cm="1">
        <f t="array" ref="Q1719">IF(P1719="-",0,P1719/(1+'General inputs'!$H$32)^IFERROR(INDEX('MP Calculations'!$C$40:$C$130,MATCH(F1719,'MP Calculations'!$D$40:$D$130,0),0),-1))</f>
        <v>1992.1652576357594</v>
      </c>
    </row>
    <row r="1720" spans="3:17">
      <c r="C1720" s="159"/>
      <c r="D1720" s="165" t="s">
        <v>637</v>
      </c>
      <c r="E1720" s="161">
        <v>42683</v>
      </c>
      <c r="F1720" s="172" t="str">
        <f t="shared" si="81"/>
        <v>2016-17</v>
      </c>
      <c r="G1720" s="68"/>
      <c r="H1720" s="167" t="s">
        <v>279</v>
      </c>
      <c r="I1720" s="173">
        <v>150735.53351548137</v>
      </c>
      <c r="J1720" s="168">
        <f>IFERROR(MIN('MP Calculations'!$E$30/I1720,1),"-")</f>
        <v>0.24630200300931615</v>
      </c>
      <c r="K1720" s="12"/>
      <c r="L1720" s="159">
        <v>1</v>
      </c>
      <c r="M1720" s="159" t="s">
        <v>284</v>
      </c>
      <c r="N1720" s="159">
        <v>14700.03</v>
      </c>
      <c r="O1720" s="185">
        <f t="shared" si="82"/>
        <v>14700.03</v>
      </c>
      <c r="P1720" s="215">
        <f t="shared" si="83"/>
        <v>3620.646833297038</v>
      </c>
      <c r="Q1720" s="215" cm="1">
        <f t="array" ref="Q1720">IF(P1720="-",0,P1720/(1+'General inputs'!$H$32)^IFERROR(INDEX('MP Calculations'!$C$40:$C$130,MATCH(F1720,'MP Calculations'!$D$40:$D$130,0),0),-1))</f>
        <v>4634.3889344272857</v>
      </c>
    </row>
    <row r="1721" spans="3:17">
      <c r="C1721" s="159"/>
      <c r="D1721" s="165" t="s">
        <v>282</v>
      </c>
      <c r="E1721" s="161">
        <v>42695</v>
      </c>
      <c r="F1721" s="172" t="str">
        <f t="shared" si="81"/>
        <v>2016-17</v>
      </c>
      <c r="G1721" s="68"/>
      <c r="H1721" s="167" t="s">
        <v>279</v>
      </c>
      <c r="I1721" s="173">
        <v>150735.53351548137</v>
      </c>
      <c r="J1721" s="168">
        <f>IFERROR(MIN('MP Calculations'!$E$30/I1721,1),"-")</f>
        <v>0.24630200300931615</v>
      </c>
      <c r="K1721" s="12"/>
      <c r="L1721" s="159">
        <v>140.97837899999999</v>
      </c>
      <c r="M1721" s="159" t="s">
        <v>280</v>
      </c>
      <c r="N1721" s="159">
        <v>511</v>
      </c>
      <c r="O1721" s="185">
        <f t="shared" si="82"/>
        <v>72039.951669000002</v>
      </c>
      <c r="P1721" s="215">
        <f t="shared" si="83"/>
        <v>17743.584392769029</v>
      </c>
      <c r="Q1721" s="215" cm="1">
        <f t="array" ref="Q1721">IF(P1721="-",0,P1721/(1+'General inputs'!$H$32)^IFERROR(INDEX('MP Calculations'!$C$40:$C$130,MATCH(F1721,'MP Calculations'!$D$40:$D$130,0),0),-1))</f>
        <v>22711.59683697857</v>
      </c>
    </row>
    <row r="1722" spans="3:17">
      <c r="C1722" s="159"/>
      <c r="D1722" s="165" t="s">
        <v>278</v>
      </c>
      <c r="E1722" s="161">
        <v>42695</v>
      </c>
      <c r="F1722" s="172" t="str">
        <f t="shared" si="81"/>
        <v>2016-17</v>
      </c>
      <c r="G1722" s="68"/>
      <c r="H1722" s="167" t="s">
        <v>279</v>
      </c>
      <c r="I1722" s="173">
        <v>150735.53351548137</v>
      </c>
      <c r="J1722" s="168">
        <f>IFERROR(MIN('MP Calculations'!$E$30/I1722,1),"-")</f>
        <v>0.24630200300931615</v>
      </c>
      <c r="K1722" s="12"/>
      <c r="L1722" s="159">
        <v>20.671066</v>
      </c>
      <c r="M1722" s="159" t="s">
        <v>280</v>
      </c>
      <c r="N1722" s="159">
        <v>350</v>
      </c>
      <c r="O1722" s="185">
        <f t="shared" si="82"/>
        <v>7234.8730999999998</v>
      </c>
      <c r="P1722" s="215">
        <f t="shared" si="83"/>
        <v>1781.9637360482204</v>
      </c>
      <c r="Q1722" s="215" cm="1">
        <f t="array" ref="Q1722">IF(P1722="-",0,P1722/(1+'General inputs'!$H$32)^IFERROR(INDEX('MP Calculations'!$C$40:$C$130,MATCH(F1722,'MP Calculations'!$D$40:$D$130,0),0),-1))</f>
        <v>2280.894381618652</v>
      </c>
    </row>
    <row r="1723" spans="3:17">
      <c r="C1723" s="159"/>
      <c r="D1723" s="165" t="s">
        <v>278</v>
      </c>
      <c r="E1723" s="161">
        <v>42695</v>
      </c>
      <c r="F1723" s="172" t="str">
        <f t="shared" si="81"/>
        <v>2016-17</v>
      </c>
      <c r="G1723" s="68"/>
      <c r="H1723" s="167" t="s">
        <v>279</v>
      </c>
      <c r="I1723" s="173">
        <v>150735.53351548137</v>
      </c>
      <c r="J1723" s="168">
        <f>IFERROR(MIN('MP Calculations'!$E$30/I1723,1),"-")</f>
        <v>0.24630200300931615</v>
      </c>
      <c r="K1723" s="12"/>
      <c r="L1723" s="159">
        <v>1.1849320000000001</v>
      </c>
      <c r="M1723" s="159" t="s">
        <v>280</v>
      </c>
      <c r="N1723" s="159">
        <v>350</v>
      </c>
      <c r="O1723" s="185">
        <f t="shared" si="82"/>
        <v>414.72620000000001</v>
      </c>
      <c r="P1723" s="215">
        <f t="shared" si="83"/>
        <v>102.14789376044226</v>
      </c>
      <c r="Q1723" s="215" cm="1">
        <f t="array" ref="Q1723">IF(P1723="-",0,P1723/(1+'General inputs'!$H$32)^IFERROR(INDEX('MP Calculations'!$C$40:$C$130,MATCH(F1723,'MP Calculations'!$D$40:$D$130,0),0),-1))</f>
        <v>130.74820337761741</v>
      </c>
    </row>
    <row r="1724" spans="3:17">
      <c r="C1724" s="159"/>
      <c r="D1724" s="165" t="s">
        <v>278</v>
      </c>
      <c r="E1724" s="161">
        <v>42695</v>
      </c>
      <c r="F1724" s="172" t="str">
        <f t="shared" si="81"/>
        <v>2016-17</v>
      </c>
      <c r="G1724" s="68"/>
      <c r="H1724" s="167" t="s">
        <v>279</v>
      </c>
      <c r="I1724" s="173">
        <v>150735.53351548137</v>
      </c>
      <c r="J1724" s="168">
        <f>IFERROR(MIN('MP Calculations'!$E$30/I1724,1),"-")</f>
        <v>0.24630200300931615</v>
      </c>
      <c r="K1724" s="12"/>
      <c r="L1724" s="159">
        <v>8.5687829999999998</v>
      </c>
      <c r="M1724" s="159" t="s">
        <v>280</v>
      </c>
      <c r="N1724" s="159">
        <v>350</v>
      </c>
      <c r="O1724" s="185">
        <f t="shared" si="82"/>
        <v>2999.0740499999997</v>
      </c>
      <c r="P1724" s="215">
        <f t="shared" si="83"/>
        <v>738.67794568826196</v>
      </c>
      <c r="Q1724" s="215" cm="1">
        <f t="array" ref="Q1724">IF(P1724="-",0,P1724/(1+'General inputs'!$H$32)^IFERROR(INDEX('MP Calculations'!$C$40:$C$130,MATCH(F1724,'MP Calculations'!$D$40:$D$130,0),0),-1))</f>
        <v>945.49981128256354</v>
      </c>
    </row>
    <row r="1725" spans="3:17">
      <c r="C1725" s="159"/>
      <c r="D1725" s="165" t="s">
        <v>640</v>
      </c>
      <c r="E1725" s="161">
        <v>42697</v>
      </c>
      <c r="F1725" s="172" t="str">
        <f t="shared" si="81"/>
        <v>2016-17</v>
      </c>
      <c r="G1725" s="68"/>
      <c r="H1725" s="167" t="s">
        <v>279</v>
      </c>
      <c r="I1725" s="173">
        <v>150735.53351548137</v>
      </c>
      <c r="J1725" s="168">
        <f>IFERROR(MIN('MP Calculations'!$E$30/I1725,1),"-")</f>
        <v>0.24630200300931615</v>
      </c>
      <c r="K1725" s="12"/>
      <c r="L1725" s="159">
        <v>1</v>
      </c>
      <c r="M1725" s="159" t="s">
        <v>284</v>
      </c>
      <c r="N1725" s="159">
        <v>1145.04</v>
      </c>
      <c r="O1725" s="185">
        <f t="shared" si="82"/>
        <v>1145.04</v>
      </c>
      <c r="P1725" s="215">
        <f t="shared" si="83"/>
        <v>282.02564552578735</v>
      </c>
      <c r="Q1725" s="215" cm="1">
        <f t="array" ref="Q1725">IF(P1725="-",0,P1725/(1+'General inputs'!$H$32)^IFERROR(INDEX('MP Calculations'!$C$40:$C$130,MATCH(F1725,'MP Calculations'!$D$40:$D$130,0),0),-1))</f>
        <v>360.98978746823093</v>
      </c>
    </row>
    <row r="1726" spans="3:17">
      <c r="C1726" s="159"/>
      <c r="D1726" s="165" t="s">
        <v>642</v>
      </c>
      <c r="E1726" s="161">
        <v>42697</v>
      </c>
      <c r="F1726" s="172" t="str">
        <f t="shared" si="81"/>
        <v>2016-17</v>
      </c>
      <c r="G1726" s="68"/>
      <c r="H1726" s="167" t="s">
        <v>279</v>
      </c>
      <c r="I1726" s="173">
        <v>150735.53351548137</v>
      </c>
      <c r="J1726" s="168">
        <f>IFERROR(MIN('MP Calculations'!$E$30/I1726,1),"-")</f>
        <v>0.24630200300931615</v>
      </c>
      <c r="K1726" s="12"/>
      <c r="L1726" s="159">
        <v>1</v>
      </c>
      <c r="M1726" s="159" t="s">
        <v>284</v>
      </c>
      <c r="N1726" s="159">
        <v>1145.04</v>
      </c>
      <c r="O1726" s="185">
        <f t="shared" si="82"/>
        <v>1145.04</v>
      </c>
      <c r="P1726" s="215">
        <f t="shared" si="83"/>
        <v>282.02564552578735</v>
      </c>
      <c r="Q1726" s="215" cm="1">
        <f t="array" ref="Q1726">IF(P1726="-",0,P1726/(1+'General inputs'!$H$32)^IFERROR(INDEX('MP Calculations'!$C$40:$C$130,MATCH(F1726,'MP Calculations'!$D$40:$D$130,0),0),-1))</f>
        <v>360.98978746823093</v>
      </c>
    </row>
    <row r="1727" spans="3:17">
      <c r="C1727" s="159"/>
      <c r="D1727" s="165" t="s">
        <v>641</v>
      </c>
      <c r="E1727" s="161">
        <v>42697</v>
      </c>
      <c r="F1727" s="172" t="str">
        <f t="shared" si="81"/>
        <v>2016-17</v>
      </c>
      <c r="G1727" s="68"/>
      <c r="H1727" s="167" t="s">
        <v>279</v>
      </c>
      <c r="I1727" s="173">
        <v>150735.53351548137</v>
      </c>
      <c r="J1727" s="168">
        <f>IFERROR(MIN('MP Calculations'!$E$30/I1727,1),"-")</f>
        <v>0.24630200300931615</v>
      </c>
      <c r="K1727" s="12"/>
      <c r="L1727" s="159">
        <v>1</v>
      </c>
      <c r="M1727" s="159" t="s">
        <v>284</v>
      </c>
      <c r="N1727" s="159">
        <v>1145.04</v>
      </c>
      <c r="O1727" s="185">
        <f t="shared" si="82"/>
        <v>1145.04</v>
      </c>
      <c r="P1727" s="215">
        <f t="shared" si="83"/>
        <v>282.02564552578735</v>
      </c>
      <c r="Q1727" s="215" cm="1">
        <f t="array" ref="Q1727">IF(P1727="-",0,P1727/(1+'General inputs'!$H$32)^IFERROR(INDEX('MP Calculations'!$C$40:$C$130,MATCH(F1727,'MP Calculations'!$D$40:$D$130,0),0),-1))</f>
        <v>360.98978746823093</v>
      </c>
    </row>
    <row r="1728" spans="3:17">
      <c r="C1728" s="159"/>
      <c r="D1728" s="165" t="s">
        <v>639</v>
      </c>
      <c r="E1728" s="161">
        <v>42697</v>
      </c>
      <c r="F1728" s="172" t="str">
        <f t="shared" si="81"/>
        <v>2016-17</v>
      </c>
      <c r="G1728" s="68"/>
      <c r="H1728" s="167" t="s">
        <v>279</v>
      </c>
      <c r="I1728" s="173">
        <v>150735.53351548137</v>
      </c>
      <c r="J1728" s="168">
        <f>IFERROR(MIN('MP Calculations'!$E$30/I1728,1),"-")</f>
        <v>0.24630200300931615</v>
      </c>
      <c r="K1728" s="12"/>
      <c r="L1728" s="159">
        <v>1</v>
      </c>
      <c r="M1728" s="159" t="s">
        <v>284</v>
      </c>
      <c r="N1728" s="159">
        <v>1145.04</v>
      </c>
      <c r="O1728" s="185">
        <f t="shared" si="82"/>
        <v>1145.04</v>
      </c>
      <c r="P1728" s="215">
        <f t="shared" si="83"/>
        <v>282.02564552578735</v>
      </c>
      <c r="Q1728" s="215" cm="1">
        <f t="array" ref="Q1728">IF(P1728="-",0,P1728/(1+'General inputs'!$H$32)^IFERROR(INDEX('MP Calculations'!$C$40:$C$130,MATCH(F1728,'MP Calculations'!$D$40:$D$130,0),0),-1))</f>
        <v>360.98978746823093</v>
      </c>
    </row>
    <row r="1729" spans="3:17">
      <c r="C1729" s="159"/>
      <c r="D1729" s="165" t="s">
        <v>643</v>
      </c>
      <c r="E1729" s="161">
        <v>42698</v>
      </c>
      <c r="F1729" s="172" t="str">
        <f t="shared" si="81"/>
        <v>2016-17</v>
      </c>
      <c r="G1729" s="68"/>
      <c r="H1729" s="167" t="s">
        <v>279</v>
      </c>
      <c r="I1729" s="173">
        <v>150735.53351548137</v>
      </c>
      <c r="J1729" s="168">
        <f>IFERROR(MIN('MP Calculations'!$E$30/I1729,1),"-")</f>
        <v>0.24630200300931615</v>
      </c>
      <c r="K1729" s="12"/>
      <c r="L1729" s="159">
        <v>1</v>
      </c>
      <c r="M1729" s="159" t="s">
        <v>284</v>
      </c>
      <c r="N1729" s="159">
        <v>304328.71000000002</v>
      </c>
      <c r="O1729" s="185">
        <f t="shared" si="82"/>
        <v>304328.71000000002</v>
      </c>
      <c r="P1729" s="215">
        <f t="shared" si="83"/>
        <v>74956.770846241314</v>
      </c>
      <c r="Q1729" s="215" cm="1">
        <f t="array" ref="Q1729">IF(P1729="-",0,P1729/(1+'General inputs'!$H$32)^IFERROR(INDEX('MP Calculations'!$C$40:$C$130,MATCH(F1729,'MP Calculations'!$D$40:$D$130,0),0),-1))</f>
        <v>95943.859029711544</v>
      </c>
    </row>
    <row r="1730" spans="3:17">
      <c r="C1730" s="159"/>
      <c r="D1730" s="165" t="s">
        <v>644</v>
      </c>
      <c r="E1730" s="161">
        <v>42710</v>
      </c>
      <c r="F1730" s="172" t="str">
        <f t="shared" si="81"/>
        <v>2016-17</v>
      </c>
      <c r="G1730" s="68"/>
      <c r="H1730" s="167" t="s">
        <v>279</v>
      </c>
      <c r="I1730" s="173">
        <v>150735.53351548137</v>
      </c>
      <c r="J1730" s="168">
        <f>IFERROR(MIN('MP Calculations'!$E$30/I1730,1),"-")</f>
        <v>0.24630200300931615</v>
      </c>
      <c r="K1730" s="12"/>
      <c r="L1730" s="159">
        <v>1</v>
      </c>
      <c r="M1730" s="159" t="s">
        <v>284</v>
      </c>
      <c r="N1730" s="159">
        <v>1627.54</v>
      </c>
      <c r="O1730" s="185">
        <f t="shared" si="82"/>
        <v>1627.54</v>
      </c>
      <c r="P1730" s="215">
        <f t="shared" si="83"/>
        <v>400.86636197778239</v>
      </c>
      <c r="Q1730" s="215" cm="1">
        <f t="array" ref="Q1730">IF(P1730="-",0,P1730/(1+'General inputs'!$H$32)^IFERROR(INDEX('MP Calculations'!$C$40:$C$130,MATCH(F1730,'MP Calculations'!$D$40:$D$130,0),0),-1))</f>
        <v>513.10462402714711</v>
      </c>
    </row>
    <row r="1731" spans="3:17">
      <c r="C1731" s="159"/>
      <c r="D1731" s="165" t="s">
        <v>645</v>
      </c>
      <c r="E1731" s="161">
        <v>42712</v>
      </c>
      <c r="F1731" s="172" t="str">
        <f t="shared" si="81"/>
        <v>2016-17</v>
      </c>
      <c r="G1731" s="68"/>
      <c r="H1731" s="167" t="s">
        <v>279</v>
      </c>
      <c r="I1731" s="173">
        <v>150735.53351548137</v>
      </c>
      <c r="J1731" s="168">
        <f>IFERROR(MIN('MP Calculations'!$E$30/I1731,1),"-")</f>
        <v>0.24630200300931615</v>
      </c>
      <c r="K1731" s="12"/>
      <c r="L1731" s="159">
        <v>1</v>
      </c>
      <c r="M1731" s="159" t="s">
        <v>284</v>
      </c>
      <c r="N1731" s="159">
        <v>288150.14</v>
      </c>
      <c r="O1731" s="185">
        <f t="shared" si="82"/>
        <v>288150.14</v>
      </c>
      <c r="P1731" s="215">
        <f t="shared" si="83"/>
        <v>70971.956649414875</v>
      </c>
      <c r="Q1731" s="215" cm="1">
        <f t="array" ref="Q1731">IF(P1731="-",0,P1731/(1+'General inputs'!$H$32)^IFERROR(INDEX('MP Calculations'!$C$40:$C$130,MATCH(F1731,'MP Calculations'!$D$40:$D$130,0),0),-1))</f>
        <v>90843.33979384214</v>
      </c>
    </row>
    <row r="1732" spans="3:17">
      <c r="C1732" s="159"/>
      <c r="D1732" s="165" t="s">
        <v>646</v>
      </c>
      <c r="E1732" s="161">
        <v>42719</v>
      </c>
      <c r="F1732" s="172" t="str">
        <f t="shared" si="81"/>
        <v>2016-17</v>
      </c>
      <c r="G1732" s="68"/>
      <c r="H1732" s="167" t="s">
        <v>279</v>
      </c>
      <c r="I1732" s="173">
        <v>150735.53351548137</v>
      </c>
      <c r="J1732" s="168">
        <f>IFERROR(MIN('MP Calculations'!$E$30/I1732,1),"-")</f>
        <v>0.24630200300931615</v>
      </c>
      <c r="K1732" s="12"/>
      <c r="L1732" s="159">
        <v>1</v>
      </c>
      <c r="M1732" s="159" t="s">
        <v>284</v>
      </c>
      <c r="N1732" s="159">
        <v>283521.24</v>
      </c>
      <c r="O1732" s="185">
        <f t="shared" si="82"/>
        <v>283521.24</v>
      </c>
      <c r="P1732" s="215">
        <f t="shared" si="83"/>
        <v>69831.849307685043</v>
      </c>
      <c r="Q1732" s="215" cm="1">
        <f t="array" ref="Q1732">IF(P1732="-",0,P1732/(1+'General inputs'!$H$32)^IFERROR(INDEX('MP Calculations'!$C$40:$C$130,MATCH(F1732,'MP Calculations'!$D$40:$D$130,0),0),-1))</f>
        <v>89384.014680997425</v>
      </c>
    </row>
    <row r="1733" spans="3:17">
      <c r="C1733" s="159"/>
      <c r="D1733" s="165" t="s">
        <v>647</v>
      </c>
      <c r="E1733" s="161">
        <v>42729</v>
      </c>
      <c r="F1733" s="172" t="str">
        <f t="shared" si="81"/>
        <v>2016-17</v>
      </c>
      <c r="G1733" s="68"/>
      <c r="H1733" s="167" t="s">
        <v>279</v>
      </c>
      <c r="I1733" s="173">
        <v>150735.53351548137</v>
      </c>
      <c r="J1733" s="168">
        <f>IFERROR(MIN('MP Calculations'!$E$30/I1733,1),"-")</f>
        <v>0.24630200300931615</v>
      </c>
      <c r="K1733" s="12"/>
      <c r="L1733" s="159">
        <v>1</v>
      </c>
      <c r="M1733" s="159" t="s">
        <v>284</v>
      </c>
      <c r="N1733" s="159">
        <v>1486.48</v>
      </c>
      <c r="O1733" s="185">
        <f t="shared" si="82"/>
        <v>1486.48</v>
      </c>
      <c r="P1733" s="215">
        <f t="shared" si="83"/>
        <v>366.12300143328827</v>
      </c>
      <c r="Q1733" s="215" cm="1">
        <f t="array" ref="Q1733">IF(P1733="-",0,P1733/(1+'General inputs'!$H$32)^IFERROR(INDEX('MP Calculations'!$C$40:$C$130,MATCH(F1733,'MP Calculations'!$D$40:$D$130,0),0),-1))</f>
        <v>468.63349688724929</v>
      </c>
    </row>
    <row r="1734" spans="3:17">
      <c r="C1734" s="159"/>
      <c r="D1734" s="165" t="s">
        <v>648</v>
      </c>
      <c r="E1734" s="161">
        <v>42754</v>
      </c>
      <c r="F1734" s="172" t="str">
        <f t="shared" si="81"/>
        <v>2016-17</v>
      </c>
      <c r="G1734" s="68"/>
      <c r="H1734" s="167" t="s">
        <v>279</v>
      </c>
      <c r="I1734" s="173">
        <v>150735.53351548137</v>
      </c>
      <c r="J1734" s="168">
        <f>IFERROR(MIN('MP Calculations'!$E$30/I1734,1),"-")</f>
        <v>0.24630200300931615</v>
      </c>
      <c r="K1734" s="12"/>
      <c r="L1734" s="159">
        <v>1</v>
      </c>
      <c r="M1734" s="159" t="s">
        <v>284</v>
      </c>
      <c r="N1734" s="159">
        <v>291525.51</v>
      </c>
      <c r="O1734" s="185">
        <f t="shared" si="82"/>
        <v>291525.51</v>
      </c>
      <c r="P1734" s="215">
        <f t="shared" si="83"/>
        <v>71803.317041312432</v>
      </c>
      <c r="Q1734" s="215" cm="1">
        <f t="array" ref="Q1734">IF(P1734="-",0,P1734/(1+'General inputs'!$H$32)^IFERROR(INDEX('MP Calculations'!$C$40:$C$130,MATCH(F1734,'MP Calculations'!$D$40:$D$130,0),0),-1))</f>
        <v>91907.472137626319</v>
      </c>
    </row>
    <row r="1735" spans="3:17">
      <c r="C1735" s="159"/>
      <c r="D1735" s="165" t="s">
        <v>291</v>
      </c>
      <c r="E1735" s="161">
        <v>42778</v>
      </c>
      <c r="F1735" s="172" t="str">
        <f t="shared" si="81"/>
        <v>2016-17</v>
      </c>
      <c r="G1735" s="68"/>
      <c r="H1735" s="167" t="s">
        <v>279</v>
      </c>
      <c r="I1735" s="173">
        <v>150735.53351548137</v>
      </c>
      <c r="J1735" s="168">
        <f>IFERROR(MIN('MP Calculations'!$E$30/I1735,1),"-")</f>
        <v>0.24630200300931615</v>
      </c>
      <c r="K1735" s="12"/>
      <c r="L1735" s="159">
        <v>6.4999269999999996</v>
      </c>
      <c r="M1735" s="159" t="s">
        <v>280</v>
      </c>
      <c r="N1735" s="159">
        <v>589</v>
      </c>
      <c r="O1735" s="185">
        <f t="shared" si="82"/>
        <v>3828.4570029999995</v>
      </c>
      <c r="P1735" s="215">
        <f t="shared" si="83"/>
        <v>942.95662827394335</v>
      </c>
      <c r="Q1735" s="215" cm="1">
        <f t="array" ref="Q1735">IF(P1735="-",0,P1735/(1+'General inputs'!$H$32)^IFERROR(INDEX('MP Calculations'!$C$40:$C$130,MATCH(F1735,'MP Calculations'!$D$40:$D$130,0),0),-1))</f>
        <v>1206.9743239050429</v>
      </c>
    </row>
    <row r="1736" spans="3:17">
      <c r="C1736" s="159"/>
      <c r="D1736" s="165" t="s">
        <v>282</v>
      </c>
      <c r="E1736" s="161">
        <v>42780</v>
      </c>
      <c r="F1736" s="172" t="str">
        <f t="shared" si="81"/>
        <v>2016-17</v>
      </c>
      <c r="G1736" s="68"/>
      <c r="H1736" s="167" t="s">
        <v>279</v>
      </c>
      <c r="I1736" s="173">
        <v>150735.53351548137</v>
      </c>
      <c r="J1736" s="168">
        <f>IFERROR(MIN('MP Calculations'!$E$30/I1736,1),"-")</f>
        <v>0.24630200300931615</v>
      </c>
      <c r="K1736" s="12"/>
      <c r="L1736" s="159">
        <v>6.0000280000000004</v>
      </c>
      <c r="M1736" s="159" t="s">
        <v>280</v>
      </c>
      <c r="N1736" s="159">
        <v>511</v>
      </c>
      <c r="O1736" s="185">
        <f t="shared" si="82"/>
        <v>3066.0143080000003</v>
      </c>
      <c r="P1736" s="215">
        <f t="shared" si="83"/>
        <v>755.16546531562244</v>
      </c>
      <c r="Q1736" s="215" cm="1">
        <f t="array" ref="Q1736">IF(P1736="-",0,P1736/(1+'General inputs'!$H$32)^IFERROR(INDEX('MP Calculations'!$C$40:$C$130,MATCH(F1736,'MP Calculations'!$D$40:$D$130,0),0),-1))</f>
        <v>966.60365875382104</v>
      </c>
    </row>
    <row r="1737" spans="3:17">
      <c r="C1737" s="159"/>
      <c r="D1737" s="165" t="s">
        <v>282</v>
      </c>
      <c r="E1737" s="161">
        <v>42782</v>
      </c>
      <c r="F1737" s="172" t="str">
        <f t="shared" si="81"/>
        <v>2016-17</v>
      </c>
      <c r="G1737" s="68"/>
      <c r="H1737" s="167" t="s">
        <v>279</v>
      </c>
      <c r="I1737" s="173">
        <v>150735.53351548137</v>
      </c>
      <c r="J1737" s="168">
        <f>IFERROR(MIN('MP Calculations'!$E$30/I1737,1),"-")</f>
        <v>0.24630200300931615</v>
      </c>
      <c r="K1737" s="12"/>
      <c r="L1737" s="159">
        <v>0.50000100000000003</v>
      </c>
      <c r="M1737" s="159" t="s">
        <v>280</v>
      </c>
      <c r="N1737" s="159">
        <v>511</v>
      </c>
      <c r="O1737" s="185">
        <f t="shared" si="82"/>
        <v>255.50051100000002</v>
      </c>
      <c r="P1737" s="215">
        <f t="shared" si="83"/>
        <v>62.930287629203818</v>
      </c>
      <c r="Q1737" s="215" cm="1">
        <f t="array" ref="Q1737">IF(P1737="-",0,P1737/(1+'General inputs'!$H$32)^IFERROR(INDEX('MP Calculations'!$C$40:$C$130,MATCH(F1737,'MP Calculations'!$D$40:$D$130,0),0),-1))</f>
        <v>80.550090096341094</v>
      </c>
    </row>
    <row r="1738" spans="3:17">
      <c r="C1738" s="159"/>
      <c r="D1738" s="165" t="s">
        <v>282</v>
      </c>
      <c r="E1738" s="161">
        <v>42782</v>
      </c>
      <c r="F1738" s="172" t="str">
        <f t="shared" si="81"/>
        <v>2016-17</v>
      </c>
      <c r="G1738" s="68"/>
      <c r="H1738" s="167" t="s">
        <v>279</v>
      </c>
      <c r="I1738" s="173">
        <v>150735.53351548137</v>
      </c>
      <c r="J1738" s="168">
        <f>IFERROR(MIN('MP Calculations'!$E$30/I1738,1),"-")</f>
        <v>0.24630200300931615</v>
      </c>
      <c r="K1738" s="12"/>
      <c r="L1738" s="159">
        <v>10.263584</v>
      </c>
      <c r="M1738" s="159" t="s">
        <v>280</v>
      </c>
      <c r="N1738" s="159">
        <v>511</v>
      </c>
      <c r="O1738" s="185">
        <f t="shared" si="82"/>
        <v>5244.6914239999996</v>
      </c>
      <c r="P1738" s="215">
        <f t="shared" si="83"/>
        <v>1291.7780028969826</v>
      </c>
      <c r="Q1738" s="215" cm="1">
        <f t="array" ref="Q1738">IF(P1738="-",0,P1738/(1+'General inputs'!$H$32)^IFERROR(INDEX('MP Calculations'!$C$40:$C$130,MATCH(F1738,'MP Calculations'!$D$40:$D$130,0),0),-1))</f>
        <v>1653.4619248988799</v>
      </c>
    </row>
    <row r="1739" spans="3:17">
      <c r="C1739" s="159"/>
      <c r="D1739" s="165" t="s">
        <v>278</v>
      </c>
      <c r="E1739" s="161">
        <v>42782</v>
      </c>
      <c r="F1739" s="172" t="str">
        <f t="shared" si="81"/>
        <v>2016-17</v>
      </c>
      <c r="G1739" s="68"/>
      <c r="H1739" s="167" t="s">
        <v>279</v>
      </c>
      <c r="I1739" s="173">
        <v>150735.53351548137</v>
      </c>
      <c r="J1739" s="168">
        <f>IFERROR(MIN('MP Calculations'!$E$30/I1739,1),"-")</f>
        <v>0.24630200300931615</v>
      </c>
      <c r="K1739" s="12"/>
      <c r="L1739" s="159">
        <v>5.9677749999999996</v>
      </c>
      <c r="M1739" s="159" t="s">
        <v>280</v>
      </c>
      <c r="N1739" s="159">
        <v>350</v>
      </c>
      <c r="O1739" s="185">
        <f t="shared" si="82"/>
        <v>2088.7212500000001</v>
      </c>
      <c r="P1739" s="215">
        <f t="shared" si="83"/>
        <v>514.45622760312256</v>
      </c>
      <c r="Q1739" s="215" cm="1">
        <f t="array" ref="Q1739">IF(P1739="-",0,P1739/(1+'General inputs'!$H$32)^IFERROR(INDEX('MP Calculations'!$C$40:$C$130,MATCH(F1739,'MP Calculations'!$D$40:$D$130,0),0),-1))</f>
        <v>658.49842810546147</v>
      </c>
    </row>
    <row r="1740" spans="3:17">
      <c r="C1740" s="159"/>
      <c r="D1740" s="165" t="s">
        <v>278</v>
      </c>
      <c r="E1740" s="161">
        <v>42782</v>
      </c>
      <c r="F1740" s="172" t="str">
        <f t="shared" si="81"/>
        <v>2016-17</v>
      </c>
      <c r="G1740" s="68"/>
      <c r="H1740" s="167" t="s">
        <v>279</v>
      </c>
      <c r="I1740" s="173">
        <v>150735.53351548137</v>
      </c>
      <c r="J1740" s="168">
        <f>IFERROR(MIN('MP Calculations'!$E$30/I1740,1),"-")</f>
        <v>0.24630200300931615</v>
      </c>
      <c r="K1740" s="12"/>
      <c r="L1740" s="159">
        <v>1.642957</v>
      </c>
      <c r="M1740" s="159" t="s">
        <v>280</v>
      </c>
      <c r="N1740" s="159">
        <v>350</v>
      </c>
      <c r="O1740" s="185">
        <f t="shared" si="82"/>
        <v>575.03494999999998</v>
      </c>
      <c r="P1740" s="215">
        <f t="shared" si="83"/>
        <v>141.63225998536197</v>
      </c>
      <c r="Q1740" s="215" cm="1">
        <f t="array" ref="Q1740">IF(P1740="-",0,P1740/(1+'General inputs'!$H$32)^IFERROR(INDEX('MP Calculations'!$C$40:$C$130,MATCH(F1740,'MP Calculations'!$D$40:$D$130,0),0),-1))</f>
        <v>181.28776670448616</v>
      </c>
    </row>
    <row r="1741" spans="3:17">
      <c r="C1741" s="159"/>
      <c r="D1741" s="165" t="s">
        <v>278</v>
      </c>
      <c r="E1741" s="161">
        <v>42782</v>
      </c>
      <c r="F1741" s="172" t="str">
        <f t="shared" si="81"/>
        <v>2016-17</v>
      </c>
      <c r="G1741" s="68"/>
      <c r="H1741" s="167" t="s">
        <v>279</v>
      </c>
      <c r="I1741" s="173">
        <v>150735.53351548137</v>
      </c>
      <c r="J1741" s="168">
        <f>IFERROR(MIN('MP Calculations'!$E$30/I1741,1),"-")</f>
        <v>0.24630200300931615</v>
      </c>
      <c r="K1741" s="12"/>
      <c r="L1741" s="159">
        <v>1.2891010000000001</v>
      </c>
      <c r="M1741" s="159" t="s">
        <v>280</v>
      </c>
      <c r="N1741" s="159">
        <v>350</v>
      </c>
      <c r="O1741" s="185">
        <f t="shared" si="82"/>
        <v>451.18535000000003</v>
      </c>
      <c r="P1741" s="215">
        <f t="shared" si="83"/>
        <v>111.12785543345937</v>
      </c>
      <c r="Q1741" s="215" cm="1">
        <f t="array" ref="Q1741">IF(P1741="-",0,P1741/(1+'General inputs'!$H$32)^IFERROR(INDEX('MP Calculations'!$C$40:$C$130,MATCH(F1741,'MP Calculations'!$D$40:$D$130,0),0),-1))</f>
        <v>142.24245756067859</v>
      </c>
    </row>
    <row r="1742" spans="3:17">
      <c r="C1742" s="159"/>
      <c r="D1742" s="165" t="s">
        <v>278</v>
      </c>
      <c r="E1742" s="161">
        <v>42782</v>
      </c>
      <c r="F1742" s="172" t="str">
        <f t="shared" si="81"/>
        <v>2016-17</v>
      </c>
      <c r="G1742" s="68"/>
      <c r="H1742" s="167" t="s">
        <v>279</v>
      </c>
      <c r="I1742" s="173">
        <v>150735.53351548137</v>
      </c>
      <c r="J1742" s="168">
        <f>IFERROR(MIN('MP Calculations'!$E$30/I1742,1),"-")</f>
        <v>0.24630200300931615</v>
      </c>
      <c r="K1742" s="12"/>
      <c r="L1742" s="159">
        <v>1.280011</v>
      </c>
      <c r="M1742" s="159" t="s">
        <v>280</v>
      </c>
      <c r="N1742" s="159">
        <v>350</v>
      </c>
      <c r="O1742" s="185">
        <f t="shared" si="82"/>
        <v>448.00385</v>
      </c>
      <c r="P1742" s="215">
        <f t="shared" si="83"/>
        <v>110.34424561088522</v>
      </c>
      <c r="Q1742" s="215" cm="1">
        <f t="array" ref="Q1742">IF(P1742="-",0,P1742/(1+'General inputs'!$H$32)^IFERROR(INDEX('MP Calculations'!$C$40:$C$130,MATCH(F1742,'MP Calculations'!$D$40:$D$130,0),0),-1))</f>
        <v>141.23944543111963</v>
      </c>
    </row>
    <row r="1743" spans="3:17">
      <c r="C1743" s="159"/>
      <c r="D1743" s="165" t="s">
        <v>278</v>
      </c>
      <c r="E1743" s="161">
        <v>42782</v>
      </c>
      <c r="F1743" s="172" t="str">
        <f t="shared" si="81"/>
        <v>2016-17</v>
      </c>
      <c r="G1743" s="68"/>
      <c r="H1743" s="167" t="s">
        <v>279</v>
      </c>
      <c r="I1743" s="173">
        <v>150735.53351548137</v>
      </c>
      <c r="J1743" s="168">
        <f>IFERROR(MIN('MP Calculations'!$E$30/I1743,1),"-")</f>
        <v>0.24630200300931615</v>
      </c>
      <c r="K1743" s="12"/>
      <c r="L1743" s="159">
        <v>1.280011</v>
      </c>
      <c r="M1743" s="159" t="s">
        <v>280</v>
      </c>
      <c r="N1743" s="159">
        <v>350</v>
      </c>
      <c r="O1743" s="185">
        <f t="shared" si="82"/>
        <v>448.00385</v>
      </c>
      <c r="P1743" s="215">
        <f t="shared" si="83"/>
        <v>110.34424561088522</v>
      </c>
      <c r="Q1743" s="215" cm="1">
        <f t="array" ref="Q1743">IF(P1743="-",0,P1743/(1+'General inputs'!$H$32)^IFERROR(INDEX('MP Calculations'!$C$40:$C$130,MATCH(F1743,'MP Calculations'!$D$40:$D$130,0),0),-1))</f>
        <v>141.23944543111963</v>
      </c>
    </row>
    <row r="1744" spans="3:17">
      <c r="C1744" s="159"/>
      <c r="D1744" s="165" t="s">
        <v>278</v>
      </c>
      <c r="E1744" s="161">
        <v>42782</v>
      </c>
      <c r="F1744" s="172" t="str">
        <f t="shared" si="81"/>
        <v>2016-17</v>
      </c>
      <c r="G1744" s="68"/>
      <c r="H1744" s="167" t="s">
        <v>279</v>
      </c>
      <c r="I1744" s="173">
        <v>150735.53351548137</v>
      </c>
      <c r="J1744" s="168">
        <f>IFERROR(MIN('MP Calculations'!$E$30/I1744,1),"-")</f>
        <v>0.24630200300931615</v>
      </c>
      <c r="K1744" s="12"/>
      <c r="L1744" s="159">
        <v>13.199363999999999</v>
      </c>
      <c r="M1744" s="159" t="s">
        <v>280</v>
      </c>
      <c r="N1744" s="159">
        <v>350</v>
      </c>
      <c r="O1744" s="185">
        <f t="shared" si="82"/>
        <v>4619.7773999999999</v>
      </c>
      <c r="P1744" s="215">
        <f t="shared" si="83"/>
        <v>1137.8604270771707</v>
      </c>
      <c r="Q1744" s="215" cm="1">
        <f t="array" ref="Q1744">IF(P1744="-",0,P1744/(1+'General inputs'!$H$32)^IFERROR(INDEX('MP Calculations'!$C$40:$C$130,MATCH(F1744,'MP Calculations'!$D$40:$D$130,0),0),-1))</f>
        <v>1456.4490862996372</v>
      </c>
    </row>
    <row r="1745" spans="3:17">
      <c r="C1745" s="159"/>
      <c r="D1745" s="165" t="s">
        <v>278</v>
      </c>
      <c r="E1745" s="161">
        <v>42782</v>
      </c>
      <c r="F1745" s="172" t="str">
        <f t="shared" si="81"/>
        <v>2016-17</v>
      </c>
      <c r="G1745" s="68"/>
      <c r="H1745" s="167" t="s">
        <v>279</v>
      </c>
      <c r="I1745" s="173">
        <v>150735.53351548137</v>
      </c>
      <c r="J1745" s="168">
        <f>IFERROR(MIN('MP Calculations'!$E$30/I1745,1),"-")</f>
        <v>0.24630200300931615</v>
      </c>
      <c r="K1745" s="12"/>
      <c r="L1745" s="159">
        <v>15.572266000000001</v>
      </c>
      <c r="M1745" s="159" t="s">
        <v>280</v>
      </c>
      <c r="N1745" s="159">
        <v>350</v>
      </c>
      <c r="O1745" s="185">
        <f t="shared" si="82"/>
        <v>5450.2930999999999</v>
      </c>
      <c r="P1745" s="215">
        <f t="shared" si="83"/>
        <v>1342.4181075178551</v>
      </c>
      <c r="Q1745" s="215" cm="1">
        <f t="array" ref="Q1745">IF(P1745="-",0,P1745/(1+'General inputs'!$H$32)^IFERROR(INDEX('MP Calculations'!$C$40:$C$130,MATCH(F1745,'MP Calculations'!$D$40:$D$130,0),0),-1))</f>
        <v>1718.2807131703396</v>
      </c>
    </row>
    <row r="1746" spans="3:17">
      <c r="C1746" s="159"/>
      <c r="D1746" s="165" t="s">
        <v>282</v>
      </c>
      <c r="E1746" s="161">
        <v>42782</v>
      </c>
      <c r="F1746" s="172" t="str">
        <f t="shared" si="81"/>
        <v>2016-17</v>
      </c>
      <c r="G1746" s="68"/>
      <c r="H1746" s="167" t="s">
        <v>279</v>
      </c>
      <c r="I1746" s="173">
        <v>150735.53351548137</v>
      </c>
      <c r="J1746" s="168">
        <f>IFERROR(MIN('MP Calculations'!$E$30/I1746,1),"-")</f>
        <v>0.24630200300931615</v>
      </c>
      <c r="K1746" s="12"/>
      <c r="L1746" s="159">
        <v>2.1603330000000001</v>
      </c>
      <c r="M1746" s="159" t="s">
        <v>280</v>
      </c>
      <c r="N1746" s="159">
        <v>511</v>
      </c>
      <c r="O1746" s="185">
        <f t="shared" si="82"/>
        <v>1103.930163</v>
      </c>
      <c r="P1746" s="215">
        <f t="shared" si="83"/>
        <v>271.90021032930088</v>
      </c>
      <c r="Q1746" s="215" cm="1">
        <f t="array" ref="Q1746">IF(P1746="-",0,P1746/(1+'General inputs'!$H$32)^IFERROR(INDEX('MP Calculations'!$C$40:$C$130,MATCH(F1746,'MP Calculations'!$D$40:$D$130,0),0),-1))</f>
        <v>348.02933951751868</v>
      </c>
    </row>
    <row r="1747" spans="3:17">
      <c r="C1747" s="159"/>
      <c r="D1747" s="165" t="s">
        <v>282</v>
      </c>
      <c r="E1747" s="161">
        <v>42782</v>
      </c>
      <c r="F1747" s="172" t="str">
        <f t="shared" si="81"/>
        <v>2016-17</v>
      </c>
      <c r="G1747" s="68"/>
      <c r="H1747" s="167" t="s">
        <v>279</v>
      </c>
      <c r="I1747" s="173">
        <v>150735.53351548137</v>
      </c>
      <c r="J1747" s="168">
        <f>IFERROR(MIN('MP Calculations'!$E$30/I1747,1),"-")</f>
        <v>0.24630200300931615</v>
      </c>
      <c r="K1747" s="12"/>
      <c r="L1747" s="159">
        <v>1.4315640000000001</v>
      </c>
      <c r="M1747" s="159" t="s">
        <v>280</v>
      </c>
      <c r="N1747" s="159">
        <v>511</v>
      </c>
      <c r="O1747" s="185">
        <f t="shared" si="82"/>
        <v>731.52920400000005</v>
      </c>
      <c r="P1747" s="215">
        <f t="shared" si="83"/>
        <v>180.17710820501065</v>
      </c>
      <c r="Q1747" s="215" cm="1">
        <f t="array" ref="Q1747">IF(P1747="-",0,P1747/(1+'General inputs'!$H$32)^IFERROR(INDEX('MP Calculations'!$C$40:$C$130,MATCH(F1747,'MP Calculations'!$D$40:$D$130,0),0),-1))</f>
        <v>230.62475710784267</v>
      </c>
    </row>
    <row r="1748" spans="3:17">
      <c r="C1748" s="159"/>
      <c r="D1748" s="165" t="s">
        <v>278</v>
      </c>
      <c r="E1748" s="161">
        <v>42782</v>
      </c>
      <c r="F1748" s="172" t="str">
        <f t="shared" si="81"/>
        <v>2016-17</v>
      </c>
      <c r="G1748" s="68"/>
      <c r="H1748" s="167" t="s">
        <v>279</v>
      </c>
      <c r="I1748" s="173">
        <v>150735.53351548137</v>
      </c>
      <c r="J1748" s="168">
        <f>IFERROR(MIN('MP Calculations'!$E$30/I1748,1),"-")</f>
        <v>0.24630200300931615</v>
      </c>
      <c r="K1748" s="12"/>
      <c r="L1748" s="159">
        <v>20.495737999999999</v>
      </c>
      <c r="M1748" s="159" t="s">
        <v>280</v>
      </c>
      <c r="N1748" s="159">
        <v>350</v>
      </c>
      <c r="O1748" s="185">
        <f t="shared" si="82"/>
        <v>7173.5082999999995</v>
      </c>
      <c r="P1748" s="215">
        <f t="shared" si="83"/>
        <v>1766.8494628939543</v>
      </c>
      <c r="Q1748" s="215" cm="1">
        <f t="array" ref="Q1748">IF(P1748="-",0,P1748/(1+'General inputs'!$H$32)^IFERROR(INDEX('MP Calculations'!$C$40:$C$130,MATCH(F1748,'MP Calculations'!$D$40:$D$130,0),0),-1))</f>
        <v>2261.5482748363293</v>
      </c>
    </row>
    <row r="1749" spans="3:17">
      <c r="C1749" s="159"/>
      <c r="D1749" s="165" t="s">
        <v>282</v>
      </c>
      <c r="E1749" s="161">
        <v>42782</v>
      </c>
      <c r="F1749" s="172" t="str">
        <f t="shared" si="81"/>
        <v>2016-17</v>
      </c>
      <c r="G1749" s="68"/>
      <c r="H1749" s="167" t="s">
        <v>279</v>
      </c>
      <c r="I1749" s="173">
        <v>150735.53351548137</v>
      </c>
      <c r="J1749" s="168">
        <f>IFERROR(MIN('MP Calculations'!$E$30/I1749,1),"-")</f>
        <v>0.24630200300931615</v>
      </c>
      <c r="K1749" s="12"/>
      <c r="L1749" s="159">
        <v>138.81279699999999</v>
      </c>
      <c r="M1749" s="159" t="s">
        <v>280</v>
      </c>
      <c r="N1749" s="159">
        <v>511</v>
      </c>
      <c r="O1749" s="185">
        <f t="shared" si="82"/>
        <v>70933.339266999988</v>
      </c>
      <c r="P1749" s="215">
        <f t="shared" si="83"/>
        <v>17471.023541601473</v>
      </c>
      <c r="Q1749" s="215" cm="1">
        <f t="array" ref="Q1749">IF(P1749="-",0,P1749/(1+'General inputs'!$H$32)^IFERROR(INDEX('MP Calculations'!$C$40:$C$130,MATCH(F1749,'MP Calculations'!$D$40:$D$130,0),0),-1))</f>
        <v>22362.721884306437</v>
      </c>
    </row>
    <row r="1750" spans="3:17">
      <c r="C1750" s="159"/>
      <c r="D1750" s="165" t="s">
        <v>278</v>
      </c>
      <c r="E1750" s="161">
        <v>42782</v>
      </c>
      <c r="F1750" s="172" t="str">
        <f t="shared" ref="F1750:F1813" si="84">IF(E1750="","-",IF(OR(E1750&lt;$E$15,E1750&gt;$E$16),"ERROR - date outside of range",IF(MONTH(E1750)&gt;=7,YEAR(E1750)&amp;"-"&amp;IF(YEAR(E1750)=1999,"00",IF(AND(YEAR(E1750)&gt;=2000,YEAR(E1750)&lt;2009),"0","")&amp;RIGHT(YEAR(E1750),2)+1),RIGHT(YEAR(E1750),4)-1&amp;"-"&amp;RIGHT(YEAR(E1750),2))))</f>
        <v>2016-17</v>
      </c>
      <c r="G1750" s="68"/>
      <c r="H1750" s="167" t="s">
        <v>279</v>
      </c>
      <c r="I1750" s="173">
        <v>150735.53351548137</v>
      </c>
      <c r="J1750" s="168">
        <f>IFERROR(MIN('MP Calculations'!$E$30/I1750,1),"-")</f>
        <v>0.24630200300931615</v>
      </c>
      <c r="K1750" s="12"/>
      <c r="L1750" s="159">
        <v>12.013157</v>
      </c>
      <c r="M1750" s="159" t="s">
        <v>280</v>
      </c>
      <c r="N1750" s="159">
        <v>350</v>
      </c>
      <c r="O1750" s="185">
        <f t="shared" ref="O1750:O1813" si="85">IF(N1750="","-",L1750*N1750)</f>
        <v>4204.6049499999999</v>
      </c>
      <c r="P1750" s="215">
        <f t="shared" ref="P1750:P1813" si="86">IF(O1750="-","-",IF(OR(E1750&lt;$E$15,E1750&gt;$E$16),0,O1750*J1750))</f>
        <v>1035.6026210478856</v>
      </c>
      <c r="Q1750" s="215" cm="1">
        <f t="array" ref="Q1750">IF(P1750="-",0,P1750/(1+'General inputs'!$H$32)^IFERROR(INDEX('MP Calculations'!$C$40:$C$130,MATCH(F1750,'MP Calculations'!$D$40:$D$130,0),0),-1))</f>
        <v>1325.5601964021971</v>
      </c>
    </row>
    <row r="1751" spans="3:17">
      <c r="C1751" s="159"/>
      <c r="D1751" s="165" t="s">
        <v>278</v>
      </c>
      <c r="E1751" s="161">
        <v>42782</v>
      </c>
      <c r="F1751" s="172" t="str">
        <f t="shared" si="84"/>
        <v>2016-17</v>
      </c>
      <c r="G1751" s="68"/>
      <c r="H1751" s="167" t="s">
        <v>279</v>
      </c>
      <c r="I1751" s="173">
        <v>150735.53351548137</v>
      </c>
      <c r="J1751" s="168">
        <f>IFERROR(MIN('MP Calculations'!$E$30/I1751,1),"-")</f>
        <v>0.24630200300931615</v>
      </c>
      <c r="K1751" s="12"/>
      <c r="L1751" s="159">
        <v>1.49996</v>
      </c>
      <c r="M1751" s="159" t="s">
        <v>280</v>
      </c>
      <c r="N1751" s="159">
        <v>350</v>
      </c>
      <c r="O1751" s="185">
        <f t="shared" si="85"/>
        <v>524.98599999999999</v>
      </c>
      <c r="P1751" s="215">
        <f t="shared" si="86"/>
        <v>129.30510335184886</v>
      </c>
      <c r="Q1751" s="215" cm="1">
        <f t="array" ref="Q1751">IF(P1751="-",0,P1751/(1+'General inputs'!$H$32)^IFERROR(INDEX('MP Calculations'!$C$40:$C$130,MATCH(F1751,'MP Calculations'!$D$40:$D$130,0),0),-1))</f>
        <v>165.50913903776001</v>
      </c>
    </row>
    <row r="1752" spans="3:17">
      <c r="C1752" s="159"/>
      <c r="D1752" s="165" t="s">
        <v>289</v>
      </c>
      <c r="E1752" s="161">
        <v>42793</v>
      </c>
      <c r="F1752" s="172" t="str">
        <f t="shared" si="84"/>
        <v>2016-17</v>
      </c>
      <c r="G1752" s="68"/>
      <c r="H1752" s="167" t="s">
        <v>279</v>
      </c>
      <c r="I1752" s="173">
        <v>150735.53351548137</v>
      </c>
      <c r="J1752" s="168">
        <f>IFERROR(MIN('MP Calculations'!$E$30/I1752,1),"-")</f>
        <v>0.24630200300931615</v>
      </c>
      <c r="K1752" s="12"/>
      <c r="L1752" s="159">
        <v>2.8101250000000002</v>
      </c>
      <c r="M1752" s="159" t="s">
        <v>280</v>
      </c>
      <c r="N1752" s="159">
        <v>726</v>
      </c>
      <c r="O1752" s="185">
        <f t="shared" si="85"/>
        <v>2040.1507500000002</v>
      </c>
      <c r="P1752" s="215">
        <f t="shared" si="86"/>
        <v>502.49321616595864</v>
      </c>
      <c r="Q1752" s="215" cm="1">
        <f t="array" ref="Q1752">IF(P1752="-",0,P1752/(1+'General inputs'!$H$32)^IFERROR(INDEX('MP Calculations'!$C$40:$C$130,MATCH(F1752,'MP Calculations'!$D$40:$D$130,0),0),-1))</f>
        <v>643.18590236642569</v>
      </c>
    </row>
    <row r="1753" spans="3:17">
      <c r="C1753" s="159"/>
      <c r="D1753" s="165" t="s">
        <v>292</v>
      </c>
      <c r="E1753" s="161">
        <v>42795</v>
      </c>
      <c r="F1753" s="172" t="str">
        <f t="shared" si="84"/>
        <v>2016-17</v>
      </c>
      <c r="G1753" s="68"/>
      <c r="H1753" s="167" t="s">
        <v>279</v>
      </c>
      <c r="I1753" s="173">
        <v>150735.53351548137</v>
      </c>
      <c r="J1753" s="168">
        <f>IFERROR(MIN('MP Calculations'!$E$30/I1753,1),"-")</f>
        <v>0.24630200300931615</v>
      </c>
      <c r="K1753" s="12"/>
      <c r="L1753" s="159">
        <v>6.0819029999999996</v>
      </c>
      <c r="M1753" s="159" t="s">
        <v>280</v>
      </c>
      <c r="N1753" s="159">
        <v>1787</v>
      </c>
      <c r="O1753" s="185">
        <f t="shared" si="85"/>
        <v>10868.360660999999</v>
      </c>
      <c r="P1753" s="215">
        <f t="shared" si="86"/>
        <v>2676.8990002319551</v>
      </c>
      <c r="Q1753" s="215" cm="1">
        <f t="array" ref="Q1753">IF(P1753="-",0,P1753/(1+'General inputs'!$H$32)^IFERROR(INDEX('MP Calculations'!$C$40:$C$130,MATCH(F1753,'MP Calculations'!$D$40:$D$130,0),0),-1))</f>
        <v>3426.4018769147556</v>
      </c>
    </row>
    <row r="1754" spans="3:17">
      <c r="C1754" s="159"/>
      <c r="D1754" s="165" t="s">
        <v>278</v>
      </c>
      <c r="E1754" s="161">
        <v>42803</v>
      </c>
      <c r="F1754" s="172" t="str">
        <f t="shared" si="84"/>
        <v>2016-17</v>
      </c>
      <c r="G1754" s="68"/>
      <c r="H1754" s="167" t="s">
        <v>279</v>
      </c>
      <c r="I1754" s="173">
        <v>150735.53351548137</v>
      </c>
      <c r="J1754" s="168">
        <f>IFERROR(MIN('MP Calculations'!$E$30/I1754,1),"-")</f>
        <v>0.24630200300931615</v>
      </c>
      <c r="K1754" s="12"/>
      <c r="L1754" s="159">
        <v>4.3034509999999999</v>
      </c>
      <c r="M1754" s="159" t="s">
        <v>280</v>
      </c>
      <c r="N1754" s="159">
        <v>350</v>
      </c>
      <c r="O1754" s="185">
        <f t="shared" si="85"/>
        <v>1506.20785</v>
      </c>
      <c r="P1754" s="215">
        <f t="shared" si="86"/>
        <v>370.98201040335562</v>
      </c>
      <c r="Q1754" s="215" cm="1">
        <f t="array" ref="Q1754">IF(P1754="-",0,P1754/(1+'General inputs'!$H$32)^IFERROR(INDEX('MP Calculations'!$C$40:$C$130,MATCH(F1754,'MP Calculations'!$D$40:$D$130,0),0),-1))</f>
        <v>474.8529760134852</v>
      </c>
    </row>
    <row r="1755" spans="3:17">
      <c r="C1755" s="159"/>
      <c r="D1755" s="165" t="s">
        <v>278</v>
      </c>
      <c r="E1755" s="161">
        <v>42810</v>
      </c>
      <c r="F1755" s="172" t="str">
        <f t="shared" si="84"/>
        <v>2016-17</v>
      </c>
      <c r="G1755" s="68"/>
      <c r="H1755" s="167" t="s">
        <v>279</v>
      </c>
      <c r="I1755" s="173">
        <v>150735.53351548137</v>
      </c>
      <c r="J1755" s="168">
        <f>IFERROR(MIN('MP Calculations'!$E$30/I1755,1),"-")</f>
        <v>0.24630200300931615</v>
      </c>
      <c r="K1755" s="12"/>
      <c r="L1755" s="159">
        <v>3.1749640000000001</v>
      </c>
      <c r="M1755" s="159" t="s">
        <v>280</v>
      </c>
      <c r="N1755" s="159">
        <v>350</v>
      </c>
      <c r="O1755" s="185">
        <f t="shared" si="85"/>
        <v>1111.2374</v>
      </c>
      <c r="P1755" s="215">
        <f t="shared" si="86"/>
        <v>273.69999743886467</v>
      </c>
      <c r="Q1755" s="215" cm="1">
        <f t="array" ref="Q1755">IF(P1755="-",0,P1755/(1+'General inputs'!$H$32)^IFERROR(INDEX('MP Calculations'!$C$40:$C$130,MATCH(F1755,'MP Calculations'!$D$40:$D$130,0),0),-1))</f>
        <v>350.33304762519174</v>
      </c>
    </row>
    <row r="1756" spans="3:17">
      <c r="C1756" s="159"/>
      <c r="D1756" s="165" t="s">
        <v>278</v>
      </c>
      <c r="E1756" s="161">
        <v>42810</v>
      </c>
      <c r="F1756" s="172" t="str">
        <f t="shared" si="84"/>
        <v>2016-17</v>
      </c>
      <c r="G1756" s="68"/>
      <c r="H1756" s="167" t="s">
        <v>279</v>
      </c>
      <c r="I1756" s="173">
        <v>150735.53351548137</v>
      </c>
      <c r="J1756" s="168">
        <f>IFERROR(MIN('MP Calculations'!$E$30/I1756,1),"-")</f>
        <v>0.24630200300931615</v>
      </c>
      <c r="K1756" s="12"/>
      <c r="L1756" s="159">
        <v>1.1000300000000001</v>
      </c>
      <c r="M1756" s="159" t="s">
        <v>280</v>
      </c>
      <c r="N1756" s="159">
        <v>350</v>
      </c>
      <c r="O1756" s="185">
        <f t="shared" si="85"/>
        <v>385.01050000000004</v>
      </c>
      <c r="P1756" s="215">
        <f t="shared" si="86"/>
        <v>94.82885732961833</v>
      </c>
      <c r="Q1756" s="215" cm="1">
        <f t="array" ref="Q1756">IF(P1756="-",0,P1756/(1+'General inputs'!$H$32)^IFERROR(INDEX('MP Calculations'!$C$40:$C$130,MATCH(F1756,'MP Calculations'!$D$40:$D$130,0),0),-1))</f>
        <v>121.37991560822098</v>
      </c>
    </row>
    <row r="1757" spans="3:17">
      <c r="C1757" s="159"/>
      <c r="D1757" s="165" t="s">
        <v>278</v>
      </c>
      <c r="E1757" s="161">
        <v>42810</v>
      </c>
      <c r="F1757" s="172" t="str">
        <f t="shared" si="84"/>
        <v>2016-17</v>
      </c>
      <c r="G1757" s="68"/>
      <c r="H1757" s="167" t="s">
        <v>279</v>
      </c>
      <c r="I1757" s="173">
        <v>150735.53351548137</v>
      </c>
      <c r="J1757" s="168">
        <f>IFERROR(MIN('MP Calculations'!$E$30/I1757,1),"-")</f>
        <v>0.24630200300931615</v>
      </c>
      <c r="K1757" s="12"/>
      <c r="L1757" s="159">
        <v>2.1999650000000002</v>
      </c>
      <c r="M1757" s="159" t="s">
        <v>280</v>
      </c>
      <c r="N1757" s="159">
        <v>350</v>
      </c>
      <c r="O1757" s="185">
        <f t="shared" si="85"/>
        <v>769.98775000000001</v>
      </c>
      <c r="P1757" s="215">
        <f t="shared" si="86"/>
        <v>189.64952511763659</v>
      </c>
      <c r="Q1757" s="215" cm="1">
        <f t="array" ref="Q1757">IF(P1757="-",0,P1757/(1+'General inputs'!$H$32)^IFERROR(INDEX('MP Calculations'!$C$40:$C$130,MATCH(F1757,'MP Calculations'!$D$40:$D$130,0),0),-1))</f>
        <v>242.74934869143556</v>
      </c>
    </row>
    <row r="1758" spans="3:17">
      <c r="C1758" s="159"/>
      <c r="D1758" s="165" t="s">
        <v>278</v>
      </c>
      <c r="E1758" s="161">
        <v>42810</v>
      </c>
      <c r="F1758" s="172" t="str">
        <f t="shared" si="84"/>
        <v>2016-17</v>
      </c>
      <c r="G1758" s="68"/>
      <c r="H1758" s="167" t="s">
        <v>279</v>
      </c>
      <c r="I1758" s="173">
        <v>150735.53351548137</v>
      </c>
      <c r="J1758" s="168">
        <f>IFERROR(MIN('MP Calculations'!$E$30/I1758,1),"-")</f>
        <v>0.24630200300931615</v>
      </c>
      <c r="K1758" s="12"/>
      <c r="L1758" s="159">
        <v>0.39999400000000002</v>
      </c>
      <c r="M1758" s="159" t="s">
        <v>280</v>
      </c>
      <c r="N1758" s="159">
        <v>350</v>
      </c>
      <c r="O1758" s="185">
        <f t="shared" si="85"/>
        <v>139.99790000000002</v>
      </c>
      <c r="P1758" s="215">
        <f t="shared" si="86"/>
        <v>34.481763187097947</v>
      </c>
      <c r="Q1758" s="215" cm="1">
        <f t="array" ref="Q1758">IF(P1758="-",0,P1758/(1+'General inputs'!$H$32)^IFERROR(INDEX('MP Calculations'!$C$40:$C$130,MATCH(F1758,'MP Calculations'!$D$40:$D$130,0),0),-1))</f>
        <v>44.136285341122282</v>
      </c>
    </row>
    <row r="1759" spans="3:17">
      <c r="C1759" s="159"/>
      <c r="D1759" s="165" t="s">
        <v>278</v>
      </c>
      <c r="E1759" s="161">
        <v>42810</v>
      </c>
      <c r="F1759" s="172" t="str">
        <f t="shared" si="84"/>
        <v>2016-17</v>
      </c>
      <c r="G1759" s="68"/>
      <c r="H1759" s="167" t="s">
        <v>279</v>
      </c>
      <c r="I1759" s="173">
        <v>150735.53351548137</v>
      </c>
      <c r="J1759" s="168">
        <f>IFERROR(MIN('MP Calculations'!$E$30/I1759,1),"-")</f>
        <v>0.24630200300931615</v>
      </c>
      <c r="K1759" s="12"/>
      <c r="L1759" s="159">
        <v>0.90004799999999996</v>
      </c>
      <c r="M1759" s="159" t="s">
        <v>280</v>
      </c>
      <c r="N1759" s="159">
        <v>350</v>
      </c>
      <c r="O1759" s="185">
        <f t="shared" si="85"/>
        <v>315.01679999999999</v>
      </c>
      <c r="P1759" s="215">
        <f t="shared" si="86"/>
        <v>77.589268821585136</v>
      </c>
      <c r="Q1759" s="215" cm="1">
        <f t="array" ref="Q1759">IF(P1759="-",0,P1759/(1+'General inputs'!$H$32)^IFERROR(INDEX('MP Calculations'!$C$40:$C$130,MATCH(F1759,'MP Calculations'!$D$40:$D$130,0),0),-1))</f>
        <v>99.31342807318714</v>
      </c>
    </row>
    <row r="1760" spans="3:17">
      <c r="C1760" s="159"/>
      <c r="D1760" s="165" t="s">
        <v>278</v>
      </c>
      <c r="E1760" s="161">
        <v>42810</v>
      </c>
      <c r="F1760" s="172" t="str">
        <f t="shared" si="84"/>
        <v>2016-17</v>
      </c>
      <c r="G1760" s="68"/>
      <c r="H1760" s="167" t="s">
        <v>279</v>
      </c>
      <c r="I1760" s="173">
        <v>150735.53351548137</v>
      </c>
      <c r="J1760" s="168">
        <f>IFERROR(MIN('MP Calculations'!$E$30/I1760,1),"-")</f>
        <v>0.24630200300931615</v>
      </c>
      <c r="K1760" s="12"/>
      <c r="L1760" s="159">
        <v>1.1000509999999999</v>
      </c>
      <c r="M1760" s="159" t="s">
        <v>280</v>
      </c>
      <c r="N1760" s="159">
        <v>350</v>
      </c>
      <c r="O1760" s="185">
        <f t="shared" si="85"/>
        <v>385.01784999999995</v>
      </c>
      <c r="P1760" s="215">
        <f t="shared" si="86"/>
        <v>94.830667649340427</v>
      </c>
      <c r="Q1760" s="215" cm="1">
        <f t="array" ref="Q1760">IF(P1760="-",0,P1760/(1+'General inputs'!$H$32)^IFERROR(INDEX('MP Calculations'!$C$40:$C$130,MATCH(F1760,'MP Calculations'!$D$40:$D$130,0),0),-1))</f>
        <v>121.3822327979592</v>
      </c>
    </row>
    <row r="1761" spans="3:17">
      <c r="C1761" s="159"/>
      <c r="D1761" s="165" t="s">
        <v>278</v>
      </c>
      <c r="E1761" s="161">
        <v>42810</v>
      </c>
      <c r="F1761" s="172" t="str">
        <f t="shared" si="84"/>
        <v>2016-17</v>
      </c>
      <c r="G1761" s="68"/>
      <c r="H1761" s="167" t="s">
        <v>279</v>
      </c>
      <c r="I1761" s="173">
        <v>150735.53351548137</v>
      </c>
      <c r="J1761" s="168">
        <f>IFERROR(MIN('MP Calculations'!$E$30/I1761,1),"-")</f>
        <v>0.24630200300931615</v>
      </c>
      <c r="K1761" s="12"/>
      <c r="L1761" s="159">
        <v>0.609958</v>
      </c>
      <c r="M1761" s="159" t="s">
        <v>280</v>
      </c>
      <c r="N1761" s="159">
        <v>350</v>
      </c>
      <c r="O1761" s="185">
        <f t="shared" si="85"/>
        <v>213.4853</v>
      </c>
      <c r="P1761" s="215">
        <f t="shared" si="86"/>
        <v>52.58185700304476</v>
      </c>
      <c r="Q1761" s="215" cm="1">
        <f t="array" ref="Q1761">IF(P1761="-",0,P1761/(1+'General inputs'!$H$32)^IFERROR(INDEX('MP Calculations'!$C$40:$C$130,MATCH(F1761,'MP Calculations'!$D$40:$D$130,0),0),-1))</f>
        <v>67.304210398406624</v>
      </c>
    </row>
    <row r="1762" spans="3:17">
      <c r="C1762" s="159"/>
      <c r="D1762" s="165" t="s">
        <v>278</v>
      </c>
      <c r="E1762" s="161">
        <v>42810</v>
      </c>
      <c r="F1762" s="172" t="str">
        <f t="shared" si="84"/>
        <v>2016-17</v>
      </c>
      <c r="G1762" s="68"/>
      <c r="H1762" s="167" t="s">
        <v>279</v>
      </c>
      <c r="I1762" s="173">
        <v>150735.53351548137</v>
      </c>
      <c r="J1762" s="168">
        <f>IFERROR(MIN('MP Calculations'!$E$30/I1762,1),"-")</f>
        <v>0.24630200300931615</v>
      </c>
      <c r="K1762" s="12"/>
      <c r="L1762" s="159">
        <v>6.897316</v>
      </c>
      <c r="M1762" s="159" t="s">
        <v>280</v>
      </c>
      <c r="N1762" s="159">
        <v>350</v>
      </c>
      <c r="O1762" s="185">
        <f t="shared" si="85"/>
        <v>2414.0605999999998</v>
      </c>
      <c r="P1762" s="215">
        <f t="shared" si="86"/>
        <v>594.58796116587155</v>
      </c>
      <c r="Q1762" s="215" cm="1">
        <f t="array" ref="Q1762">IF(P1762="-",0,P1762/(1+'General inputs'!$H$32)^IFERROR(INDEX('MP Calculations'!$C$40:$C$130,MATCH(F1762,'MP Calculations'!$D$40:$D$130,0),0),-1))</f>
        <v>761.06618365247505</v>
      </c>
    </row>
    <row r="1763" spans="3:17">
      <c r="C1763" s="159"/>
      <c r="D1763" s="165" t="s">
        <v>278</v>
      </c>
      <c r="E1763" s="161">
        <v>42810</v>
      </c>
      <c r="F1763" s="172" t="str">
        <f t="shared" si="84"/>
        <v>2016-17</v>
      </c>
      <c r="G1763" s="68"/>
      <c r="H1763" s="167" t="s">
        <v>279</v>
      </c>
      <c r="I1763" s="173">
        <v>150735.53351548137</v>
      </c>
      <c r="J1763" s="168">
        <f>IFERROR(MIN('MP Calculations'!$E$30/I1763,1),"-")</f>
        <v>0.24630200300931615</v>
      </c>
      <c r="K1763" s="12"/>
      <c r="L1763" s="159">
        <v>61.936669999999999</v>
      </c>
      <c r="M1763" s="159" t="s">
        <v>280</v>
      </c>
      <c r="N1763" s="159">
        <v>350</v>
      </c>
      <c r="O1763" s="185">
        <f t="shared" si="85"/>
        <v>21677.834500000001</v>
      </c>
      <c r="P1763" s="215">
        <f t="shared" si="86"/>
        <v>5339.2940582544579</v>
      </c>
      <c r="Q1763" s="215" cm="1">
        <f t="array" ref="Q1763">IF(P1763="-",0,P1763/(1+'General inputs'!$H$32)^IFERROR(INDEX('MP Calculations'!$C$40:$C$130,MATCH(F1763,'MP Calculations'!$D$40:$D$130,0),0),-1))</f>
        <v>6834.238864080281</v>
      </c>
    </row>
    <row r="1764" spans="3:17">
      <c r="C1764" s="159"/>
      <c r="D1764" s="165" t="s">
        <v>278</v>
      </c>
      <c r="E1764" s="161">
        <v>42810</v>
      </c>
      <c r="F1764" s="172" t="str">
        <f t="shared" si="84"/>
        <v>2016-17</v>
      </c>
      <c r="G1764" s="68"/>
      <c r="H1764" s="167" t="s">
        <v>279</v>
      </c>
      <c r="I1764" s="173">
        <v>150735.53351548137</v>
      </c>
      <c r="J1764" s="168">
        <f>IFERROR(MIN('MP Calculations'!$E$30/I1764,1),"-")</f>
        <v>0.24630200300931615</v>
      </c>
      <c r="K1764" s="12"/>
      <c r="L1764" s="159">
        <v>0.29999599999999998</v>
      </c>
      <c r="M1764" s="159" t="s">
        <v>280</v>
      </c>
      <c r="N1764" s="159">
        <v>350</v>
      </c>
      <c r="O1764" s="185">
        <f t="shared" si="85"/>
        <v>104.9986</v>
      </c>
      <c r="P1764" s="215">
        <f t="shared" si="86"/>
        <v>25.861365493173981</v>
      </c>
      <c r="Q1764" s="215" cm="1">
        <f t="array" ref="Q1764">IF(P1764="-",0,P1764/(1+'General inputs'!$H$32)^IFERROR(INDEX('MP Calculations'!$C$40:$C$130,MATCH(F1764,'MP Calculations'!$D$40:$D$130,0),0),-1))</f>
        <v>33.102269177025946</v>
      </c>
    </row>
    <row r="1765" spans="3:17">
      <c r="C1765" s="159"/>
      <c r="D1765" s="165" t="s">
        <v>649</v>
      </c>
      <c r="E1765" s="161">
        <v>42825</v>
      </c>
      <c r="F1765" s="172" t="str">
        <f t="shared" si="84"/>
        <v>2016-17</v>
      </c>
      <c r="G1765" s="68"/>
      <c r="H1765" s="167" t="s">
        <v>279</v>
      </c>
      <c r="I1765" s="173">
        <v>150735.53351548137</v>
      </c>
      <c r="J1765" s="168">
        <f>IFERROR(MIN('MP Calculations'!$E$30/I1765,1),"-")</f>
        <v>0.24630200300931615</v>
      </c>
      <c r="K1765" s="12"/>
      <c r="L1765" s="159">
        <v>1</v>
      </c>
      <c r="M1765" s="159" t="s">
        <v>284</v>
      </c>
      <c r="N1765" s="159">
        <v>90397.51</v>
      </c>
      <c r="O1765" s="185">
        <f t="shared" si="85"/>
        <v>90397.51</v>
      </c>
      <c r="P1765" s="215">
        <f t="shared" si="86"/>
        <v>22265.087780054684</v>
      </c>
      <c r="Q1765" s="215" cm="1">
        <f t="array" ref="Q1765">IF(P1765="-",0,P1765/(1+'General inputs'!$H$32)^IFERROR(INDEX('MP Calculations'!$C$40:$C$130,MATCH(F1765,'MP Calculations'!$D$40:$D$130,0),0),-1))</f>
        <v>28499.072453850764</v>
      </c>
    </row>
    <row r="1766" spans="3:17">
      <c r="C1766" s="159"/>
      <c r="D1766" s="165" t="s">
        <v>650</v>
      </c>
      <c r="E1766" s="161">
        <v>42831</v>
      </c>
      <c r="F1766" s="172" t="str">
        <f t="shared" si="84"/>
        <v>2016-17</v>
      </c>
      <c r="G1766" s="68"/>
      <c r="H1766" s="167" t="s">
        <v>279</v>
      </c>
      <c r="I1766" s="173">
        <v>150735.53351548137</v>
      </c>
      <c r="J1766" s="168">
        <f>IFERROR(MIN('MP Calculations'!$E$30/I1766,1),"-")</f>
        <v>0.24630200300931615</v>
      </c>
      <c r="K1766" s="12"/>
      <c r="L1766" s="159">
        <v>1</v>
      </c>
      <c r="M1766" s="159" t="s">
        <v>284</v>
      </c>
      <c r="N1766" s="159">
        <v>1378.09</v>
      </c>
      <c r="O1766" s="185">
        <f t="shared" si="85"/>
        <v>1378.09</v>
      </c>
      <c r="P1766" s="215">
        <f t="shared" si="86"/>
        <v>339.42632732710848</v>
      </c>
      <c r="Q1766" s="215" cm="1">
        <f t="array" ref="Q1766">IF(P1766="-",0,P1766/(1+'General inputs'!$H$32)^IFERROR(INDEX('MP Calculations'!$C$40:$C$130,MATCH(F1766,'MP Calculations'!$D$40:$D$130,0),0),-1))</f>
        <v>434.46204168596239</v>
      </c>
    </row>
    <row r="1767" spans="3:17">
      <c r="C1767" s="159"/>
      <c r="D1767" s="165" t="s">
        <v>653</v>
      </c>
      <c r="E1767" s="161">
        <v>42831</v>
      </c>
      <c r="F1767" s="172" t="str">
        <f t="shared" si="84"/>
        <v>2016-17</v>
      </c>
      <c r="G1767" s="68"/>
      <c r="H1767" s="167" t="s">
        <v>279</v>
      </c>
      <c r="I1767" s="173">
        <v>150735.53351548137</v>
      </c>
      <c r="J1767" s="168">
        <f>IFERROR(MIN('MP Calculations'!$E$30/I1767,1),"-")</f>
        <v>0.24630200300931615</v>
      </c>
      <c r="K1767" s="12"/>
      <c r="L1767" s="159">
        <v>1</v>
      </c>
      <c r="M1767" s="159" t="s">
        <v>284</v>
      </c>
      <c r="N1767" s="159">
        <v>1621.09</v>
      </c>
      <c r="O1767" s="185">
        <f t="shared" si="85"/>
        <v>1621.09</v>
      </c>
      <c r="P1767" s="215">
        <f t="shared" si="86"/>
        <v>399.27771405837228</v>
      </c>
      <c r="Q1767" s="215" cm="1">
        <f t="array" ref="Q1767">IF(P1767="-",0,P1767/(1+'General inputs'!$H$32)^IFERROR(INDEX('MP Calculations'!$C$40:$C$130,MATCH(F1767,'MP Calculations'!$D$40:$D$130,0),0),-1))</f>
        <v>511.07117180786213</v>
      </c>
    </row>
    <row r="1768" spans="3:17">
      <c r="C1768" s="159"/>
      <c r="D1768" s="165" t="s">
        <v>651</v>
      </c>
      <c r="E1768" s="161">
        <v>42831</v>
      </c>
      <c r="F1768" s="172" t="str">
        <f t="shared" si="84"/>
        <v>2016-17</v>
      </c>
      <c r="G1768" s="68"/>
      <c r="H1768" s="167" t="s">
        <v>279</v>
      </c>
      <c r="I1768" s="173">
        <v>150735.53351548137</v>
      </c>
      <c r="J1768" s="168">
        <f>IFERROR(MIN('MP Calculations'!$E$30/I1768,1),"-")</f>
        <v>0.24630200300931615</v>
      </c>
      <c r="K1768" s="12"/>
      <c r="L1768" s="159">
        <v>1</v>
      </c>
      <c r="M1768" s="159" t="s">
        <v>284</v>
      </c>
      <c r="N1768" s="159">
        <v>1621.09</v>
      </c>
      <c r="O1768" s="185">
        <f t="shared" si="85"/>
        <v>1621.09</v>
      </c>
      <c r="P1768" s="215">
        <f t="shared" si="86"/>
        <v>399.27771405837228</v>
      </c>
      <c r="Q1768" s="215" cm="1">
        <f t="array" ref="Q1768">IF(P1768="-",0,P1768/(1+'General inputs'!$H$32)^IFERROR(INDEX('MP Calculations'!$C$40:$C$130,MATCH(F1768,'MP Calculations'!$D$40:$D$130,0),0),-1))</f>
        <v>511.07117180786213</v>
      </c>
    </row>
    <row r="1769" spans="3:17">
      <c r="C1769" s="159"/>
      <c r="D1769" s="165" t="s">
        <v>652</v>
      </c>
      <c r="E1769" s="161">
        <v>42831</v>
      </c>
      <c r="F1769" s="172" t="str">
        <f t="shared" si="84"/>
        <v>2016-17</v>
      </c>
      <c r="G1769" s="68"/>
      <c r="H1769" s="167" t="s">
        <v>279</v>
      </c>
      <c r="I1769" s="173">
        <v>150735.53351548137</v>
      </c>
      <c r="J1769" s="168">
        <f>IFERROR(MIN('MP Calculations'!$E$30/I1769,1),"-")</f>
        <v>0.24630200300931615</v>
      </c>
      <c r="K1769" s="12"/>
      <c r="L1769" s="159">
        <v>1</v>
      </c>
      <c r="M1769" s="159" t="s">
        <v>284</v>
      </c>
      <c r="N1769" s="159">
        <v>1621.09</v>
      </c>
      <c r="O1769" s="185">
        <f t="shared" si="85"/>
        <v>1621.09</v>
      </c>
      <c r="P1769" s="215">
        <f t="shared" si="86"/>
        <v>399.27771405837228</v>
      </c>
      <c r="Q1769" s="215" cm="1">
        <f t="array" ref="Q1769">IF(P1769="-",0,P1769/(1+'General inputs'!$H$32)^IFERROR(INDEX('MP Calculations'!$C$40:$C$130,MATCH(F1769,'MP Calculations'!$D$40:$D$130,0),0),-1))</f>
        <v>511.07117180786213</v>
      </c>
    </row>
    <row r="1770" spans="3:17">
      <c r="C1770" s="159"/>
      <c r="D1770" s="165" t="s">
        <v>278</v>
      </c>
      <c r="E1770" s="161">
        <v>42833</v>
      </c>
      <c r="F1770" s="172" t="str">
        <f t="shared" si="84"/>
        <v>2016-17</v>
      </c>
      <c r="G1770" s="68"/>
      <c r="H1770" s="167" t="s">
        <v>279</v>
      </c>
      <c r="I1770" s="173">
        <v>150735.53351548137</v>
      </c>
      <c r="J1770" s="168">
        <f>IFERROR(MIN('MP Calculations'!$E$30/I1770,1),"-")</f>
        <v>0.24630200300931615</v>
      </c>
      <c r="K1770" s="12"/>
      <c r="L1770" s="159">
        <v>5.9994249999999996</v>
      </c>
      <c r="M1770" s="159" t="s">
        <v>280</v>
      </c>
      <c r="N1770" s="159">
        <v>350</v>
      </c>
      <c r="O1770" s="185">
        <f t="shared" si="85"/>
        <v>2099.7987499999999</v>
      </c>
      <c r="P1770" s="215">
        <f t="shared" si="86"/>
        <v>517.18463804145824</v>
      </c>
      <c r="Q1770" s="215" cm="1">
        <f t="array" ref="Q1770">IF(P1770="-",0,P1770/(1+'General inputs'!$H$32)^IFERROR(INDEX('MP Calculations'!$C$40:$C$130,MATCH(F1770,'MP Calculations'!$D$40:$D$130,0),0),-1))</f>
        <v>661.99076406811719</v>
      </c>
    </row>
    <row r="1771" spans="3:17">
      <c r="C1771" s="159"/>
      <c r="D1771" s="165" t="s">
        <v>291</v>
      </c>
      <c r="E1771" s="161">
        <v>42853</v>
      </c>
      <c r="F1771" s="172" t="str">
        <f t="shared" si="84"/>
        <v>2016-17</v>
      </c>
      <c r="G1771" s="68"/>
      <c r="H1771" s="167" t="s">
        <v>279</v>
      </c>
      <c r="I1771" s="173">
        <v>150735.53351548137</v>
      </c>
      <c r="J1771" s="168">
        <f>IFERROR(MIN('MP Calculations'!$E$30/I1771,1),"-")</f>
        <v>0.24630200300931615</v>
      </c>
      <c r="K1771" s="12"/>
      <c r="L1771" s="159">
        <v>2.2268530000000002</v>
      </c>
      <c r="M1771" s="159" t="s">
        <v>280</v>
      </c>
      <c r="N1771" s="159">
        <v>589</v>
      </c>
      <c r="O1771" s="185">
        <f t="shared" si="85"/>
        <v>1311.6164170000002</v>
      </c>
      <c r="P1771" s="215">
        <f t="shared" si="86"/>
        <v>323.05375068700249</v>
      </c>
      <c r="Q1771" s="215" cm="1">
        <f t="array" ref="Q1771">IF(P1771="-",0,P1771/(1+'General inputs'!$H$32)^IFERROR(INDEX('MP Calculations'!$C$40:$C$130,MATCH(F1771,'MP Calculations'!$D$40:$D$130,0),0),-1))</f>
        <v>413.50531999988874</v>
      </c>
    </row>
    <row r="1772" spans="3:17">
      <c r="C1772" s="159"/>
      <c r="D1772" s="165" t="s">
        <v>654</v>
      </c>
      <c r="E1772" s="161">
        <v>42853</v>
      </c>
      <c r="F1772" s="172" t="str">
        <f t="shared" si="84"/>
        <v>2016-17</v>
      </c>
      <c r="G1772" s="68"/>
      <c r="H1772" s="167" t="s">
        <v>279</v>
      </c>
      <c r="I1772" s="173">
        <v>150735.53351548137</v>
      </c>
      <c r="J1772" s="168">
        <f>IFERROR(MIN('MP Calculations'!$E$30/I1772,1),"-")</f>
        <v>0.24630200300931615</v>
      </c>
      <c r="K1772" s="12"/>
      <c r="L1772" s="159">
        <v>1</v>
      </c>
      <c r="M1772" s="159" t="s">
        <v>284</v>
      </c>
      <c r="N1772" s="159">
        <v>3581.26</v>
      </c>
      <c r="O1772" s="185">
        <f t="shared" si="85"/>
        <v>3581.26</v>
      </c>
      <c r="P1772" s="215">
        <f t="shared" si="86"/>
        <v>882.07151129714362</v>
      </c>
      <c r="Q1772" s="215" cm="1">
        <f t="array" ref="Q1772">IF(P1772="-",0,P1772/(1+'General inputs'!$H$32)^IFERROR(INDEX('MP Calculations'!$C$40:$C$130,MATCH(F1772,'MP Calculations'!$D$40:$D$130,0),0),-1))</f>
        <v>1129.0420302072214</v>
      </c>
    </row>
    <row r="1773" spans="3:17">
      <c r="C1773" s="159"/>
      <c r="D1773" s="165" t="s">
        <v>278</v>
      </c>
      <c r="E1773" s="161">
        <v>42870</v>
      </c>
      <c r="F1773" s="172" t="str">
        <f t="shared" si="84"/>
        <v>2016-17</v>
      </c>
      <c r="G1773" s="68"/>
      <c r="H1773" s="167" t="s">
        <v>279</v>
      </c>
      <c r="I1773" s="173">
        <v>150735.53351548137</v>
      </c>
      <c r="J1773" s="168">
        <f>IFERROR(MIN('MP Calculations'!$E$30/I1773,1),"-")</f>
        <v>0.24630200300931615</v>
      </c>
      <c r="K1773" s="12"/>
      <c r="L1773" s="159">
        <v>4.9999989999999999</v>
      </c>
      <c r="M1773" s="159" t="s">
        <v>280</v>
      </c>
      <c r="N1773" s="159">
        <v>350</v>
      </c>
      <c r="O1773" s="185">
        <f t="shared" si="85"/>
        <v>1749.99965</v>
      </c>
      <c r="P1773" s="215">
        <f t="shared" si="86"/>
        <v>431.02841906060223</v>
      </c>
      <c r="Q1773" s="215" cm="1">
        <f t="array" ref="Q1773">IF(P1773="-",0,P1773/(1+'General inputs'!$H$32)^IFERROR(INDEX('MP Calculations'!$C$40:$C$130,MATCH(F1773,'MP Calculations'!$D$40:$D$130,0),0),-1))</f>
        <v>551.71173209929657</v>
      </c>
    </row>
    <row r="1774" spans="3:17">
      <c r="C1774" s="159"/>
      <c r="D1774" s="165" t="s">
        <v>662</v>
      </c>
      <c r="E1774" s="161">
        <v>42887</v>
      </c>
      <c r="F1774" s="172" t="str">
        <f t="shared" si="84"/>
        <v>2016-17</v>
      </c>
      <c r="G1774" s="68"/>
      <c r="H1774" s="167" t="s">
        <v>279</v>
      </c>
      <c r="I1774" s="173">
        <v>150735.53351548137</v>
      </c>
      <c r="J1774" s="168">
        <f>IFERROR(MIN('MP Calculations'!$E$30/I1774,1),"-")</f>
        <v>0.24630200300931615</v>
      </c>
      <c r="K1774" s="12"/>
      <c r="L1774" s="159">
        <v>1</v>
      </c>
      <c r="M1774" s="159" t="s">
        <v>284</v>
      </c>
      <c r="N1774" s="159">
        <v>2737.81</v>
      </c>
      <c r="O1774" s="185">
        <f t="shared" si="85"/>
        <v>2737.81</v>
      </c>
      <c r="P1774" s="215">
        <f t="shared" si="86"/>
        <v>674.32808685893588</v>
      </c>
      <c r="Q1774" s="215" cm="1">
        <f t="array" ref="Q1774">IF(P1774="-",0,P1774/(1+'General inputs'!$H$32)^IFERROR(INDEX('MP Calculations'!$C$40:$C$130,MATCH(F1774,'MP Calculations'!$D$40:$D$130,0),0),-1))</f>
        <v>863.13268534583722</v>
      </c>
    </row>
    <row r="1775" spans="3:17">
      <c r="C1775" s="159"/>
      <c r="D1775" s="165" t="s">
        <v>608</v>
      </c>
      <c r="E1775" s="161">
        <v>42887</v>
      </c>
      <c r="F1775" s="172" t="str">
        <f t="shared" si="84"/>
        <v>2016-17</v>
      </c>
      <c r="G1775" s="68"/>
      <c r="H1775" s="167" t="s">
        <v>279</v>
      </c>
      <c r="I1775" s="173">
        <v>150735.53351548137</v>
      </c>
      <c r="J1775" s="168">
        <f>IFERROR(MIN('MP Calculations'!$E$30/I1775,1),"-")</f>
        <v>0.24630200300931615</v>
      </c>
      <c r="K1775" s="12"/>
      <c r="L1775" s="159">
        <v>1</v>
      </c>
      <c r="M1775" s="159" t="s">
        <v>284</v>
      </c>
      <c r="N1775" s="159">
        <v>8224.0400000000009</v>
      </c>
      <c r="O1775" s="185">
        <f t="shared" si="85"/>
        <v>8224.0400000000009</v>
      </c>
      <c r="P1775" s="215">
        <f t="shared" si="86"/>
        <v>2025.5975248287366</v>
      </c>
      <c r="Q1775" s="215" cm="1">
        <f t="array" ref="Q1775">IF(P1775="-",0,P1775/(1+'General inputs'!$H$32)^IFERROR(INDEX('MP Calculations'!$C$40:$C$130,MATCH(F1775,'MP Calculations'!$D$40:$D$130,0),0),-1))</f>
        <v>2592.7430061222581</v>
      </c>
    </row>
    <row r="1776" spans="3:17">
      <c r="C1776" s="159"/>
      <c r="D1776" s="165" t="s">
        <v>665</v>
      </c>
      <c r="E1776" s="161">
        <v>42887</v>
      </c>
      <c r="F1776" s="172" t="str">
        <f t="shared" si="84"/>
        <v>2016-17</v>
      </c>
      <c r="G1776" s="68"/>
      <c r="H1776" s="167" t="s">
        <v>279</v>
      </c>
      <c r="I1776" s="173">
        <v>150735.53351548137</v>
      </c>
      <c r="J1776" s="168">
        <f>IFERROR(MIN('MP Calculations'!$E$30/I1776,1),"-")</f>
        <v>0.24630200300931615</v>
      </c>
      <c r="K1776" s="12"/>
      <c r="L1776" s="159">
        <v>1</v>
      </c>
      <c r="M1776" s="159" t="s">
        <v>284</v>
      </c>
      <c r="N1776" s="159">
        <v>5146.03</v>
      </c>
      <c r="O1776" s="185">
        <f t="shared" si="85"/>
        <v>5146.03</v>
      </c>
      <c r="P1776" s="215">
        <f t="shared" si="86"/>
        <v>1267.477496546031</v>
      </c>
      <c r="Q1776" s="215" cm="1">
        <f t="array" ref="Q1776">IF(P1776="-",0,P1776/(1+'General inputs'!$H$32)^IFERROR(INDEX('MP Calculations'!$C$40:$C$130,MATCH(F1776,'MP Calculations'!$D$40:$D$130,0),0),-1))</f>
        <v>1622.3575386057607</v>
      </c>
    </row>
    <row r="1777" spans="3:17">
      <c r="C1777" s="159"/>
      <c r="D1777" s="165" t="s">
        <v>666</v>
      </c>
      <c r="E1777" s="161">
        <v>42887</v>
      </c>
      <c r="F1777" s="172" t="str">
        <f t="shared" si="84"/>
        <v>2016-17</v>
      </c>
      <c r="G1777" s="68"/>
      <c r="H1777" s="167" t="s">
        <v>279</v>
      </c>
      <c r="I1777" s="173">
        <v>150735.53351548137</v>
      </c>
      <c r="J1777" s="168">
        <f>IFERROR(MIN('MP Calculations'!$E$30/I1777,1),"-")</f>
        <v>0.24630200300931615</v>
      </c>
      <c r="K1777" s="12"/>
      <c r="L1777" s="159">
        <v>1</v>
      </c>
      <c r="M1777" s="159" t="s">
        <v>284</v>
      </c>
      <c r="N1777" s="159">
        <v>18153.93</v>
      </c>
      <c r="O1777" s="185">
        <f t="shared" si="85"/>
        <v>18153.93</v>
      </c>
      <c r="P1777" s="215">
        <f t="shared" si="86"/>
        <v>4471.3493214909149</v>
      </c>
      <c r="Q1777" s="215" cm="1">
        <f t="array" ref="Q1777">IF(P1777="-",0,P1777/(1+'General inputs'!$H$32)^IFERROR(INDEX('MP Calculations'!$C$40:$C$130,MATCH(F1777,'MP Calculations'!$D$40:$D$130,0),0),-1))</f>
        <v>5723.2789530611526</v>
      </c>
    </row>
    <row r="1778" spans="3:17">
      <c r="C1778" s="159"/>
      <c r="D1778" s="165" t="s">
        <v>663</v>
      </c>
      <c r="E1778" s="161">
        <v>42887</v>
      </c>
      <c r="F1778" s="172" t="str">
        <f t="shared" si="84"/>
        <v>2016-17</v>
      </c>
      <c r="G1778" s="68"/>
      <c r="H1778" s="167" t="s">
        <v>279</v>
      </c>
      <c r="I1778" s="173">
        <v>150735.53351548137</v>
      </c>
      <c r="J1778" s="168">
        <f>IFERROR(MIN('MP Calculations'!$E$30/I1778,1),"-")</f>
        <v>0.24630200300931615</v>
      </c>
      <c r="K1778" s="12"/>
      <c r="L1778" s="159">
        <v>1</v>
      </c>
      <c r="M1778" s="159" t="s">
        <v>284</v>
      </c>
      <c r="N1778" s="159">
        <v>244.54</v>
      </c>
      <c r="O1778" s="185">
        <f t="shared" si="85"/>
        <v>244.54</v>
      </c>
      <c r="P1778" s="215">
        <f t="shared" si="86"/>
        <v>60.230691815898169</v>
      </c>
      <c r="Q1778" s="215" cm="1">
        <f t="array" ref="Q1778">IF(P1778="-",0,P1778/(1+'General inputs'!$H$32)^IFERROR(INDEX('MP Calculations'!$C$40:$C$130,MATCH(F1778,'MP Calculations'!$D$40:$D$130,0),0),-1))</f>
        <v>77.094636543248441</v>
      </c>
    </row>
    <row r="1779" spans="3:17">
      <c r="C1779" s="159"/>
      <c r="D1779" s="165" t="s">
        <v>664</v>
      </c>
      <c r="E1779" s="161">
        <v>42887</v>
      </c>
      <c r="F1779" s="172" t="str">
        <f t="shared" si="84"/>
        <v>2016-17</v>
      </c>
      <c r="G1779" s="68"/>
      <c r="H1779" s="167" t="s">
        <v>279</v>
      </c>
      <c r="I1779" s="173">
        <v>150735.53351548137</v>
      </c>
      <c r="J1779" s="168">
        <f>IFERROR(MIN('MP Calculations'!$E$30/I1779,1),"-")</f>
        <v>0.24630200300931615</v>
      </c>
      <c r="K1779" s="12"/>
      <c r="L1779" s="159">
        <v>1</v>
      </c>
      <c r="M1779" s="159" t="s">
        <v>284</v>
      </c>
      <c r="N1779" s="159">
        <v>11910.14</v>
      </c>
      <c r="O1779" s="185">
        <f t="shared" si="85"/>
        <v>11910.14</v>
      </c>
      <c r="P1779" s="215">
        <f t="shared" si="86"/>
        <v>2933.4913381213764</v>
      </c>
      <c r="Q1779" s="215" cm="1">
        <f t="array" ref="Q1779">IF(P1779="-",0,P1779/(1+'General inputs'!$H$32)^IFERROR(INDEX('MP Calculations'!$C$40:$C$130,MATCH(F1779,'MP Calculations'!$D$40:$D$130,0),0),-1))</f>
        <v>3754.8373046503839</v>
      </c>
    </row>
    <row r="1780" spans="3:17">
      <c r="C1780" s="159"/>
      <c r="D1780" s="165" t="s">
        <v>667</v>
      </c>
      <c r="E1780" s="161">
        <v>42887</v>
      </c>
      <c r="F1780" s="172" t="str">
        <f t="shared" si="84"/>
        <v>2016-17</v>
      </c>
      <c r="G1780" s="68"/>
      <c r="H1780" s="167" t="s">
        <v>279</v>
      </c>
      <c r="I1780" s="173">
        <v>150735.53351548137</v>
      </c>
      <c r="J1780" s="168">
        <f>IFERROR(MIN('MP Calculations'!$E$30/I1780,1),"-")</f>
        <v>0.24630200300931615</v>
      </c>
      <c r="K1780" s="12"/>
      <c r="L1780" s="159">
        <v>1</v>
      </c>
      <c r="M1780" s="159" t="s">
        <v>284</v>
      </c>
      <c r="N1780" s="159">
        <v>3672.85</v>
      </c>
      <c r="O1780" s="185">
        <f t="shared" si="85"/>
        <v>3672.85</v>
      </c>
      <c r="P1780" s="215">
        <f t="shared" si="86"/>
        <v>904.63031175276683</v>
      </c>
      <c r="Q1780" s="215" cm="1">
        <f t="array" ref="Q1780">IF(P1780="-",0,P1780/(1+'General inputs'!$H$32)^IFERROR(INDEX('MP Calculations'!$C$40:$C$130,MATCH(F1780,'MP Calculations'!$D$40:$D$130,0),0),-1))</f>
        <v>1157.9170517210682</v>
      </c>
    </row>
    <row r="1781" spans="3:17">
      <c r="C1781" s="159"/>
      <c r="D1781" s="165" t="s">
        <v>659</v>
      </c>
      <c r="E1781" s="161">
        <v>42887</v>
      </c>
      <c r="F1781" s="172" t="str">
        <f t="shared" si="84"/>
        <v>2016-17</v>
      </c>
      <c r="G1781" s="68"/>
      <c r="H1781" s="167" t="s">
        <v>279</v>
      </c>
      <c r="I1781" s="173">
        <v>150735.53351548137</v>
      </c>
      <c r="J1781" s="168">
        <f>IFERROR(MIN('MP Calculations'!$E$30/I1781,1),"-")</f>
        <v>0.24630200300931615</v>
      </c>
      <c r="K1781" s="12"/>
      <c r="L1781" s="159">
        <v>1</v>
      </c>
      <c r="M1781" s="159" t="s">
        <v>284</v>
      </c>
      <c r="N1781" s="159">
        <v>7365.62</v>
      </c>
      <c r="O1781" s="185">
        <f t="shared" si="85"/>
        <v>7365.62</v>
      </c>
      <c r="P1781" s="215">
        <f t="shared" si="86"/>
        <v>1814.1669594054792</v>
      </c>
      <c r="Q1781" s="215" cm="1">
        <f t="array" ref="Q1781">IF(P1781="-",0,P1781/(1+'General inputs'!$H$32)^IFERROR(INDEX('MP Calculations'!$C$40:$C$130,MATCH(F1781,'MP Calculations'!$D$40:$D$130,0),0),-1))</f>
        <v>2322.1141605286725</v>
      </c>
    </row>
    <row r="1782" spans="3:17">
      <c r="C1782" s="159"/>
      <c r="D1782" s="165" t="s">
        <v>660</v>
      </c>
      <c r="E1782" s="161">
        <v>42887</v>
      </c>
      <c r="F1782" s="172" t="str">
        <f t="shared" si="84"/>
        <v>2016-17</v>
      </c>
      <c r="G1782" s="68"/>
      <c r="H1782" s="167" t="s">
        <v>279</v>
      </c>
      <c r="I1782" s="173">
        <v>150735.53351548137</v>
      </c>
      <c r="J1782" s="168">
        <f>IFERROR(MIN('MP Calculations'!$E$30/I1782,1),"-")</f>
        <v>0.24630200300931615</v>
      </c>
      <c r="K1782" s="12"/>
      <c r="L1782" s="159">
        <v>1</v>
      </c>
      <c r="M1782" s="159" t="s">
        <v>284</v>
      </c>
      <c r="N1782" s="159">
        <v>2998.2</v>
      </c>
      <c r="O1782" s="185">
        <f t="shared" si="85"/>
        <v>2998.2</v>
      </c>
      <c r="P1782" s="215">
        <f t="shared" si="86"/>
        <v>738.46266542253159</v>
      </c>
      <c r="Q1782" s="215" cm="1">
        <f t="array" ref="Q1782">IF(P1782="-",0,P1782/(1+'General inputs'!$H$32)^IFERROR(INDEX('MP Calculations'!$C$40:$C$130,MATCH(F1782,'MP Calculations'!$D$40:$D$130,0),0),-1))</f>
        <v>945.22425486205714</v>
      </c>
    </row>
    <row r="1783" spans="3:17">
      <c r="C1783" s="159"/>
      <c r="D1783" s="165" t="s">
        <v>661</v>
      </c>
      <c r="E1783" s="161">
        <v>42887</v>
      </c>
      <c r="F1783" s="172" t="str">
        <f t="shared" si="84"/>
        <v>2016-17</v>
      </c>
      <c r="G1783" s="68"/>
      <c r="H1783" s="167" t="s">
        <v>279</v>
      </c>
      <c r="I1783" s="173">
        <v>150735.53351548137</v>
      </c>
      <c r="J1783" s="168">
        <f>IFERROR(MIN('MP Calculations'!$E$30/I1783,1),"-")</f>
        <v>0.24630200300931615</v>
      </c>
      <c r="K1783" s="12"/>
      <c r="L1783" s="159">
        <v>1</v>
      </c>
      <c r="M1783" s="159" t="s">
        <v>284</v>
      </c>
      <c r="N1783" s="159">
        <v>3312.87</v>
      </c>
      <c r="O1783" s="185">
        <f t="shared" si="85"/>
        <v>3312.87</v>
      </c>
      <c r="P1783" s="215">
        <f t="shared" si="86"/>
        <v>815.96651670947313</v>
      </c>
      <c r="Q1783" s="215" cm="1">
        <f t="array" ref="Q1783">IF(P1783="-",0,P1783/(1+'General inputs'!$H$32)^IFERROR(INDEX('MP Calculations'!$C$40:$C$130,MATCH(F1783,'MP Calculations'!$D$40:$D$130,0),0),-1))</f>
        <v>1044.4283494112678</v>
      </c>
    </row>
    <row r="1784" spans="3:17">
      <c r="C1784" s="159"/>
      <c r="D1784" s="165" t="s">
        <v>656</v>
      </c>
      <c r="E1784" s="161">
        <v>42887</v>
      </c>
      <c r="F1784" s="172" t="str">
        <f t="shared" si="84"/>
        <v>2016-17</v>
      </c>
      <c r="G1784" s="68"/>
      <c r="H1784" s="167" t="s">
        <v>279</v>
      </c>
      <c r="I1784" s="173">
        <v>150735.53351548137</v>
      </c>
      <c r="J1784" s="168">
        <f>IFERROR(MIN('MP Calculations'!$E$30/I1784,1),"-")</f>
        <v>0.24630200300931615</v>
      </c>
      <c r="K1784" s="12"/>
      <c r="L1784" s="159">
        <v>1</v>
      </c>
      <c r="M1784" s="159" t="s">
        <v>284</v>
      </c>
      <c r="N1784" s="159">
        <v>799.67</v>
      </c>
      <c r="O1784" s="185">
        <f t="shared" si="85"/>
        <v>799.67</v>
      </c>
      <c r="P1784" s="215">
        <f t="shared" si="86"/>
        <v>196.96032274645984</v>
      </c>
      <c r="Q1784" s="215" cm="1">
        <f t="array" ref="Q1784">IF(P1784="-",0,P1784/(1+'General inputs'!$H$32)^IFERROR(INDEX('MP Calculations'!$C$40:$C$130,MATCH(F1784,'MP Calculations'!$D$40:$D$130,0),0),-1))</f>
        <v>252.10709088304358</v>
      </c>
    </row>
    <row r="1785" spans="3:17">
      <c r="C1785" s="159"/>
      <c r="D1785" s="165" t="s">
        <v>657</v>
      </c>
      <c r="E1785" s="161">
        <v>42887</v>
      </c>
      <c r="F1785" s="172" t="str">
        <f t="shared" si="84"/>
        <v>2016-17</v>
      </c>
      <c r="G1785" s="68"/>
      <c r="H1785" s="167" t="s">
        <v>279</v>
      </c>
      <c r="I1785" s="173">
        <v>150735.53351548137</v>
      </c>
      <c r="J1785" s="168">
        <f>IFERROR(MIN('MP Calculations'!$E$30/I1785,1),"-")</f>
        <v>0.24630200300931615</v>
      </c>
      <c r="K1785" s="12"/>
      <c r="L1785" s="159">
        <v>1</v>
      </c>
      <c r="M1785" s="159" t="s">
        <v>284</v>
      </c>
      <c r="N1785" s="159">
        <v>986.6</v>
      </c>
      <c r="O1785" s="185">
        <f t="shared" si="85"/>
        <v>986.6</v>
      </c>
      <c r="P1785" s="215">
        <f t="shared" si="86"/>
        <v>243.00155616899133</v>
      </c>
      <c r="Q1785" s="215" cm="1">
        <f t="array" ref="Q1785">IF(P1785="-",0,P1785/(1+'General inputs'!$H$32)^IFERROR(INDEX('MP Calculations'!$C$40:$C$130,MATCH(F1785,'MP Calculations'!$D$40:$D$130,0),0),-1))</f>
        <v>311.03937357311247</v>
      </c>
    </row>
    <row r="1786" spans="3:17">
      <c r="C1786" s="159"/>
      <c r="D1786" s="165" t="s">
        <v>658</v>
      </c>
      <c r="E1786" s="161">
        <v>42887</v>
      </c>
      <c r="F1786" s="172" t="str">
        <f t="shared" si="84"/>
        <v>2016-17</v>
      </c>
      <c r="G1786" s="68"/>
      <c r="H1786" s="167" t="s">
        <v>279</v>
      </c>
      <c r="I1786" s="173">
        <v>150735.53351548137</v>
      </c>
      <c r="J1786" s="168">
        <f>IFERROR(MIN('MP Calculations'!$E$30/I1786,1),"-")</f>
        <v>0.24630200300931615</v>
      </c>
      <c r="K1786" s="12"/>
      <c r="L1786" s="159">
        <v>1</v>
      </c>
      <c r="M1786" s="159" t="s">
        <v>284</v>
      </c>
      <c r="N1786" s="159">
        <v>2605.2800000000002</v>
      </c>
      <c r="O1786" s="185">
        <f t="shared" si="85"/>
        <v>2605.2800000000002</v>
      </c>
      <c r="P1786" s="215">
        <f t="shared" si="86"/>
        <v>641.6856824001112</v>
      </c>
      <c r="Q1786" s="215" cm="1">
        <f t="array" ref="Q1786">IF(P1786="-",0,P1786/(1+'General inputs'!$H$32)^IFERROR(INDEX('MP Calculations'!$C$40:$C$130,MATCH(F1786,'MP Calculations'!$D$40:$D$130,0),0),-1))</f>
        <v>821.35075935795498</v>
      </c>
    </row>
    <row r="1787" spans="3:17">
      <c r="C1787" s="159"/>
      <c r="D1787" s="165" t="s">
        <v>655</v>
      </c>
      <c r="E1787" s="161">
        <v>42887</v>
      </c>
      <c r="F1787" s="172" t="str">
        <f t="shared" si="84"/>
        <v>2016-17</v>
      </c>
      <c r="G1787" s="68"/>
      <c r="H1787" s="167" t="s">
        <v>279</v>
      </c>
      <c r="I1787" s="173">
        <v>150735.53351548137</v>
      </c>
      <c r="J1787" s="168">
        <f>IFERROR(MIN('MP Calculations'!$E$30/I1787,1),"-")</f>
        <v>0.24630200300931615</v>
      </c>
      <c r="K1787" s="12"/>
      <c r="L1787" s="159">
        <v>1</v>
      </c>
      <c r="M1787" s="159" t="s">
        <v>284</v>
      </c>
      <c r="N1787" s="159">
        <v>3656.61</v>
      </c>
      <c r="O1787" s="185">
        <f t="shared" si="85"/>
        <v>3656.61</v>
      </c>
      <c r="P1787" s="215">
        <f t="shared" si="86"/>
        <v>900.63036722389552</v>
      </c>
      <c r="Q1787" s="215" cm="1">
        <f t="array" ref="Q1787">IF(P1787="-",0,P1787/(1+'General inputs'!$H$32)^IFERROR(INDEX('MP Calculations'!$C$40:$C$130,MATCH(F1787,'MP Calculations'!$D$40:$D$130,0),0),-1))</f>
        <v>1152.7971658232095</v>
      </c>
    </row>
    <row r="1788" spans="3:17">
      <c r="C1788" s="159"/>
      <c r="D1788" s="165" t="s">
        <v>278</v>
      </c>
      <c r="E1788" s="161">
        <v>42899</v>
      </c>
      <c r="F1788" s="172" t="str">
        <f t="shared" si="84"/>
        <v>2016-17</v>
      </c>
      <c r="G1788" s="68"/>
      <c r="H1788" s="167" t="s">
        <v>279</v>
      </c>
      <c r="I1788" s="173">
        <v>150735.53351548137</v>
      </c>
      <c r="J1788" s="168">
        <f>IFERROR(MIN('MP Calculations'!$E$30/I1788,1),"-")</f>
        <v>0.24630200300931615</v>
      </c>
      <c r="K1788" s="12"/>
      <c r="L1788" s="159">
        <v>60.059503999999997</v>
      </c>
      <c r="M1788" s="159" t="s">
        <v>280</v>
      </c>
      <c r="N1788" s="159">
        <v>350</v>
      </c>
      <c r="O1788" s="185">
        <f t="shared" si="85"/>
        <v>21020.826399999998</v>
      </c>
      <c r="P1788" s="215">
        <f t="shared" si="86"/>
        <v>5177.471647231112</v>
      </c>
      <c r="Q1788" s="215" cm="1">
        <f t="array" ref="Q1788">IF(P1788="-",0,P1788/(1+'General inputs'!$H$32)^IFERROR(INDEX('MP Calculations'!$C$40:$C$130,MATCH(F1788,'MP Calculations'!$D$40:$D$130,0),0),-1))</f>
        <v>6627.1079215945101</v>
      </c>
    </row>
    <row r="1789" spans="3:17">
      <c r="C1789" s="159"/>
      <c r="D1789" s="165" t="s">
        <v>278</v>
      </c>
      <c r="E1789" s="161">
        <v>42899</v>
      </c>
      <c r="F1789" s="172" t="str">
        <f t="shared" si="84"/>
        <v>2016-17</v>
      </c>
      <c r="G1789" s="68"/>
      <c r="H1789" s="167" t="s">
        <v>279</v>
      </c>
      <c r="I1789" s="173">
        <v>150735.53351548137</v>
      </c>
      <c r="J1789" s="168">
        <f>IFERROR(MIN('MP Calculations'!$E$30/I1789,1),"-")</f>
        <v>0.24630200300931615</v>
      </c>
      <c r="K1789" s="12"/>
      <c r="L1789" s="159">
        <v>9.0312099999999997</v>
      </c>
      <c r="M1789" s="159" t="s">
        <v>280</v>
      </c>
      <c r="N1789" s="159">
        <v>350</v>
      </c>
      <c r="O1789" s="185">
        <f t="shared" si="85"/>
        <v>3160.9234999999999</v>
      </c>
      <c r="P1789" s="215">
        <f t="shared" si="86"/>
        <v>778.54178940921815</v>
      </c>
      <c r="Q1789" s="215" cm="1">
        <f t="array" ref="Q1789">IF(P1789="-",0,P1789/(1+'General inputs'!$H$32)^IFERROR(INDEX('MP Calculations'!$C$40:$C$130,MATCH(F1789,'MP Calculations'!$D$40:$D$130,0),0),-1))</f>
        <v>996.52510171551796</v>
      </c>
    </row>
    <row r="1790" spans="3:17">
      <c r="C1790" s="159"/>
      <c r="D1790" s="165" t="s">
        <v>278</v>
      </c>
      <c r="E1790" s="161">
        <v>42899</v>
      </c>
      <c r="F1790" s="172" t="str">
        <f t="shared" si="84"/>
        <v>2016-17</v>
      </c>
      <c r="G1790" s="68"/>
      <c r="H1790" s="167" t="s">
        <v>279</v>
      </c>
      <c r="I1790" s="173">
        <v>150735.53351548137</v>
      </c>
      <c r="J1790" s="168">
        <f>IFERROR(MIN('MP Calculations'!$E$30/I1790,1),"-")</f>
        <v>0.24630200300931615</v>
      </c>
      <c r="K1790" s="12"/>
      <c r="L1790" s="159">
        <v>0.19747999999999999</v>
      </c>
      <c r="M1790" s="159" t="s">
        <v>280</v>
      </c>
      <c r="N1790" s="159">
        <v>350</v>
      </c>
      <c r="O1790" s="185">
        <f t="shared" si="85"/>
        <v>69.117999999999995</v>
      </c>
      <c r="P1790" s="215">
        <f t="shared" si="86"/>
        <v>17.023901843997912</v>
      </c>
      <c r="Q1790" s="215" cm="1">
        <f t="array" ref="Q1790">IF(P1790="-",0,P1790/(1+'General inputs'!$H$32)^IFERROR(INDEX('MP Calculations'!$C$40:$C$130,MATCH(F1790,'MP Calculations'!$D$40:$D$130,0),0),-1))</f>
        <v>21.790410929076</v>
      </c>
    </row>
    <row r="1791" spans="3:17">
      <c r="C1791" s="159"/>
      <c r="D1791" s="165" t="s">
        <v>278</v>
      </c>
      <c r="E1791" s="161">
        <v>42899</v>
      </c>
      <c r="F1791" s="172" t="str">
        <f t="shared" si="84"/>
        <v>2016-17</v>
      </c>
      <c r="G1791" s="68"/>
      <c r="H1791" s="167" t="s">
        <v>279</v>
      </c>
      <c r="I1791" s="173">
        <v>150735.53351548137</v>
      </c>
      <c r="J1791" s="168">
        <f>IFERROR(MIN('MP Calculations'!$E$30/I1791,1),"-")</f>
        <v>0.24630200300931615</v>
      </c>
      <c r="K1791" s="12"/>
      <c r="L1791" s="159">
        <v>10.236452</v>
      </c>
      <c r="M1791" s="159" t="s">
        <v>280</v>
      </c>
      <c r="N1791" s="159">
        <v>350</v>
      </c>
      <c r="O1791" s="185">
        <f t="shared" si="85"/>
        <v>3582.7581999999998</v>
      </c>
      <c r="P1791" s="215">
        <f t="shared" si="86"/>
        <v>882.44052095805205</v>
      </c>
      <c r="Q1791" s="215" cm="1">
        <f t="array" ref="Q1791">IF(P1791="-",0,P1791/(1+'General inputs'!$H$32)^IFERROR(INDEX('MP Calculations'!$C$40:$C$130,MATCH(F1791,'MP Calculations'!$D$40:$D$130,0),0),-1))</f>
        <v>1129.5143585971334</v>
      </c>
    </row>
    <row r="1792" spans="3:17">
      <c r="C1792" s="159"/>
      <c r="D1792" s="165" t="s">
        <v>282</v>
      </c>
      <c r="E1792" s="161">
        <v>42901</v>
      </c>
      <c r="F1792" s="172" t="str">
        <f t="shared" si="84"/>
        <v>2016-17</v>
      </c>
      <c r="G1792" s="68"/>
      <c r="H1792" s="167" t="s">
        <v>279</v>
      </c>
      <c r="I1792" s="173">
        <v>150735.53351548137</v>
      </c>
      <c r="J1792" s="168">
        <f>IFERROR(MIN('MP Calculations'!$E$30/I1792,1),"-")</f>
        <v>0.24630200300931615</v>
      </c>
      <c r="K1792" s="12"/>
      <c r="L1792" s="159">
        <v>64.434635</v>
      </c>
      <c r="M1792" s="159" t="s">
        <v>280</v>
      </c>
      <c r="N1792" s="159">
        <v>511</v>
      </c>
      <c r="O1792" s="185">
        <f t="shared" si="85"/>
        <v>32926.098485000002</v>
      </c>
      <c r="P1792" s="215">
        <f t="shared" si="86"/>
        <v>8109.7640081375102</v>
      </c>
      <c r="Q1792" s="215" cm="1">
        <f t="array" ref="Q1792">IF(P1792="-",0,P1792/(1+'General inputs'!$H$32)^IFERROR(INDEX('MP Calculations'!$C$40:$C$130,MATCH(F1792,'MP Calculations'!$D$40:$D$130,0),0),-1))</f>
        <v>10380.410548328609</v>
      </c>
    </row>
    <row r="1793" spans="3:17">
      <c r="C1793" s="159"/>
      <c r="D1793" s="165" t="s">
        <v>282</v>
      </c>
      <c r="E1793" s="161">
        <v>42901</v>
      </c>
      <c r="F1793" s="172" t="str">
        <f t="shared" si="84"/>
        <v>2016-17</v>
      </c>
      <c r="G1793" s="68"/>
      <c r="H1793" s="167" t="s">
        <v>279</v>
      </c>
      <c r="I1793" s="173">
        <v>150735.53351548137</v>
      </c>
      <c r="J1793" s="168">
        <f>IFERROR(MIN('MP Calculations'!$E$30/I1793,1),"-")</f>
        <v>0.24630200300931615</v>
      </c>
      <c r="K1793" s="12"/>
      <c r="L1793" s="159">
        <v>49.285865000000001</v>
      </c>
      <c r="M1793" s="159" t="s">
        <v>280</v>
      </c>
      <c r="N1793" s="159">
        <v>511</v>
      </c>
      <c r="O1793" s="185">
        <f t="shared" si="85"/>
        <v>25185.077014999999</v>
      </c>
      <c r="P1793" s="215">
        <f t="shared" si="86"/>
        <v>6203.1349147383889</v>
      </c>
      <c r="Q1793" s="215" cm="1">
        <f t="array" ref="Q1793">IF(P1793="-",0,P1793/(1+'General inputs'!$H$32)^IFERROR(INDEX('MP Calculations'!$C$40:$C$130,MATCH(F1793,'MP Calculations'!$D$40:$D$130,0),0),-1))</f>
        <v>7939.9458525605032</v>
      </c>
    </row>
    <row r="1794" spans="3:17">
      <c r="C1794" s="159"/>
      <c r="D1794" s="165" t="s">
        <v>282</v>
      </c>
      <c r="E1794" s="161">
        <v>42901</v>
      </c>
      <c r="F1794" s="172" t="str">
        <f t="shared" si="84"/>
        <v>2016-17</v>
      </c>
      <c r="G1794" s="68"/>
      <c r="H1794" s="167" t="s">
        <v>279</v>
      </c>
      <c r="I1794" s="173">
        <v>150735.53351548137</v>
      </c>
      <c r="J1794" s="168">
        <f>IFERROR(MIN('MP Calculations'!$E$30/I1794,1),"-")</f>
        <v>0.24630200300931615</v>
      </c>
      <c r="K1794" s="12"/>
      <c r="L1794" s="159">
        <v>59.758521999999999</v>
      </c>
      <c r="M1794" s="159" t="s">
        <v>280</v>
      </c>
      <c r="N1794" s="159">
        <v>511</v>
      </c>
      <c r="O1794" s="185">
        <f t="shared" si="85"/>
        <v>30536.604742</v>
      </c>
      <c r="P1794" s="215">
        <f t="shared" si="86"/>
        <v>7521.2269130583818</v>
      </c>
      <c r="Q1794" s="215" cm="1">
        <f t="array" ref="Q1794">IF(P1794="-",0,P1794/(1+'General inputs'!$H$32)^IFERROR(INDEX('MP Calculations'!$C$40:$C$130,MATCH(F1794,'MP Calculations'!$D$40:$D$130,0),0),-1))</f>
        <v>9627.0894080695471</v>
      </c>
    </row>
    <row r="1795" spans="3:17">
      <c r="C1795" s="159"/>
      <c r="D1795" s="165" t="s">
        <v>282</v>
      </c>
      <c r="E1795" s="161">
        <v>42901</v>
      </c>
      <c r="F1795" s="172" t="str">
        <f t="shared" si="84"/>
        <v>2016-17</v>
      </c>
      <c r="G1795" s="68"/>
      <c r="H1795" s="167" t="s">
        <v>279</v>
      </c>
      <c r="I1795" s="173">
        <v>150735.53351548137</v>
      </c>
      <c r="J1795" s="168">
        <f>IFERROR(MIN('MP Calculations'!$E$30/I1795,1),"-")</f>
        <v>0.24630200300931615</v>
      </c>
      <c r="K1795" s="12"/>
      <c r="L1795" s="159">
        <v>60.524360999999999</v>
      </c>
      <c r="M1795" s="159" t="s">
        <v>280</v>
      </c>
      <c r="N1795" s="159">
        <v>511</v>
      </c>
      <c r="O1795" s="185">
        <f t="shared" si="85"/>
        <v>30927.948471</v>
      </c>
      <c r="P1795" s="215">
        <f t="shared" si="86"/>
        <v>7617.6156573762164</v>
      </c>
      <c r="Q1795" s="215" cm="1">
        <f t="array" ref="Q1795">IF(P1795="-",0,P1795/(1+'General inputs'!$H$32)^IFERROR(INDEX('MP Calculations'!$C$40:$C$130,MATCH(F1795,'MP Calculations'!$D$40:$D$130,0),0),-1))</f>
        <v>9750.4659622150211</v>
      </c>
    </row>
    <row r="1796" spans="3:17">
      <c r="C1796" s="159"/>
      <c r="D1796" s="165" t="s">
        <v>278</v>
      </c>
      <c r="E1796" s="161">
        <v>42908</v>
      </c>
      <c r="F1796" s="172" t="str">
        <f t="shared" si="84"/>
        <v>2016-17</v>
      </c>
      <c r="G1796" s="68"/>
      <c r="H1796" s="167" t="s">
        <v>279</v>
      </c>
      <c r="I1796" s="173">
        <v>150735.53351548137</v>
      </c>
      <c r="J1796" s="168">
        <f>IFERROR(MIN('MP Calculations'!$E$30/I1796,1),"-")</f>
        <v>0.24630200300931615</v>
      </c>
      <c r="K1796" s="12"/>
      <c r="L1796" s="159">
        <v>16.478819000000001</v>
      </c>
      <c r="M1796" s="159" t="s">
        <v>280</v>
      </c>
      <c r="N1796" s="159">
        <v>350</v>
      </c>
      <c r="O1796" s="185">
        <f t="shared" si="85"/>
        <v>5767.5866500000002</v>
      </c>
      <c r="P1796" s="215">
        <f t="shared" si="86"/>
        <v>1420.5681444247916</v>
      </c>
      <c r="Q1796" s="215" cm="1">
        <f t="array" ref="Q1796">IF(P1796="-",0,P1796/(1+'General inputs'!$H$32)^IFERROR(INDEX('MP Calculations'!$C$40:$C$130,MATCH(F1796,'MP Calculations'!$D$40:$D$130,0),0),-1))</f>
        <v>1818.3119183505432</v>
      </c>
    </row>
    <row r="1797" spans="3:17">
      <c r="C1797" s="159"/>
      <c r="D1797" s="165" t="s">
        <v>278</v>
      </c>
      <c r="E1797" s="161">
        <v>42908</v>
      </c>
      <c r="F1797" s="172" t="str">
        <f t="shared" si="84"/>
        <v>2016-17</v>
      </c>
      <c r="G1797" s="68"/>
      <c r="H1797" s="167" t="s">
        <v>279</v>
      </c>
      <c r="I1797" s="173">
        <v>150735.53351548137</v>
      </c>
      <c r="J1797" s="168">
        <f>IFERROR(MIN('MP Calculations'!$E$30/I1797,1),"-")</f>
        <v>0.24630200300931615</v>
      </c>
      <c r="K1797" s="12"/>
      <c r="L1797" s="159">
        <v>9.2112090000000002</v>
      </c>
      <c r="M1797" s="159" t="s">
        <v>280</v>
      </c>
      <c r="N1797" s="159">
        <v>350</v>
      </c>
      <c r="O1797" s="185">
        <f t="shared" si="85"/>
        <v>3223.9231500000001</v>
      </c>
      <c r="P1797" s="215">
        <f t="shared" si="86"/>
        <v>794.05872939310404</v>
      </c>
      <c r="Q1797" s="215" cm="1">
        <f t="array" ref="Q1797">IF(P1797="-",0,P1797/(1+'General inputs'!$H$32)^IFERROR(INDEX('MP Calculations'!$C$40:$C$130,MATCH(F1797,'MP Calculations'!$D$40:$D$130,0),0),-1))</f>
        <v>1016.3866177010494</v>
      </c>
    </row>
    <row r="1798" spans="3:17">
      <c r="C1798" s="159"/>
      <c r="D1798" s="165" t="s">
        <v>282</v>
      </c>
      <c r="E1798" s="161">
        <v>42912</v>
      </c>
      <c r="F1798" s="172" t="str">
        <f t="shared" si="84"/>
        <v>2016-17</v>
      </c>
      <c r="G1798" s="68"/>
      <c r="H1798" s="167" t="s">
        <v>279</v>
      </c>
      <c r="I1798" s="173">
        <v>150735.53351548137</v>
      </c>
      <c r="J1798" s="168">
        <f>IFERROR(MIN('MP Calculations'!$E$30/I1798,1),"-")</f>
        <v>0.24630200300931615</v>
      </c>
      <c r="K1798" s="12"/>
      <c r="L1798" s="159">
        <v>10.682900999999999</v>
      </c>
      <c r="M1798" s="159" t="s">
        <v>280</v>
      </c>
      <c r="N1798" s="159">
        <v>511</v>
      </c>
      <c r="O1798" s="185">
        <f t="shared" si="85"/>
        <v>5458.9624109999995</v>
      </c>
      <c r="P1798" s="215">
        <f t="shared" si="86"/>
        <v>1344.5533761818656</v>
      </c>
      <c r="Q1798" s="215" cm="1">
        <f t="array" ref="Q1798">IF(P1798="-",0,P1798/(1+'General inputs'!$H$32)^IFERROR(INDEX('MP Calculations'!$C$40:$C$130,MATCH(F1798,'MP Calculations'!$D$40:$D$130,0),0),-1))</f>
        <v>1721.0138340529163</v>
      </c>
    </row>
    <row r="1799" spans="3:17">
      <c r="C1799" s="159"/>
      <c r="D1799" s="165" t="s">
        <v>282</v>
      </c>
      <c r="E1799" s="161">
        <v>42912</v>
      </c>
      <c r="F1799" s="172" t="str">
        <f t="shared" si="84"/>
        <v>2016-17</v>
      </c>
      <c r="G1799" s="68"/>
      <c r="H1799" s="167" t="s">
        <v>279</v>
      </c>
      <c r="I1799" s="173">
        <v>150735.53351548137</v>
      </c>
      <c r="J1799" s="168">
        <f>IFERROR(MIN('MP Calculations'!$E$30/I1799,1),"-")</f>
        <v>0.24630200300931615</v>
      </c>
      <c r="K1799" s="12"/>
      <c r="L1799" s="159">
        <v>13.358613</v>
      </c>
      <c r="M1799" s="159" t="s">
        <v>280</v>
      </c>
      <c r="N1799" s="159">
        <v>511</v>
      </c>
      <c r="O1799" s="185">
        <f t="shared" si="85"/>
        <v>6826.2512429999997</v>
      </c>
      <c r="P1799" s="215">
        <f t="shared" si="86"/>
        <v>1681.3193541957341</v>
      </c>
      <c r="Q1799" s="215" cm="1">
        <f t="array" ref="Q1799">IF(P1799="-",0,P1799/(1+'General inputs'!$H$32)^IFERROR(INDEX('MP Calculations'!$C$40:$C$130,MATCH(F1799,'MP Calculations'!$D$40:$D$130,0),0),-1))</f>
        <v>2152.0706572829922</v>
      </c>
    </row>
    <row r="1800" spans="3:17">
      <c r="C1800" s="159"/>
      <c r="D1800" s="165" t="s">
        <v>669</v>
      </c>
      <c r="E1800" s="161">
        <v>42916</v>
      </c>
      <c r="F1800" s="172" t="str">
        <f t="shared" si="84"/>
        <v>2016-17</v>
      </c>
      <c r="G1800" s="68"/>
      <c r="H1800" s="167" t="s">
        <v>279</v>
      </c>
      <c r="I1800" s="173">
        <v>150735.53351548137</v>
      </c>
      <c r="J1800" s="168">
        <f>IFERROR(MIN('MP Calculations'!$E$30/I1800,1),"-")</f>
        <v>0.24630200300931615</v>
      </c>
      <c r="K1800" s="12"/>
      <c r="L1800" s="159">
        <v>1</v>
      </c>
      <c r="M1800" s="159" t="s">
        <v>284</v>
      </c>
      <c r="N1800" s="159">
        <v>1291.97</v>
      </c>
      <c r="O1800" s="185">
        <f t="shared" si="85"/>
        <v>1291.97</v>
      </c>
      <c r="P1800" s="215">
        <f t="shared" si="86"/>
        <v>318.2147988279462</v>
      </c>
      <c r="Q1800" s="215" cm="1">
        <f t="array" ref="Q1800">IF(P1800="-",0,P1800/(1+'General inputs'!$H$32)^IFERROR(INDEX('MP Calculations'!$C$40:$C$130,MATCH(F1800,'MP Calculations'!$D$40:$D$130,0),0),-1))</f>
        <v>407.31151375963316</v>
      </c>
    </row>
    <row r="1801" spans="3:17">
      <c r="C1801" s="159"/>
      <c r="D1801" s="165" t="s">
        <v>670</v>
      </c>
      <c r="E1801" s="161">
        <v>42916</v>
      </c>
      <c r="F1801" s="172" t="str">
        <f t="shared" si="84"/>
        <v>2016-17</v>
      </c>
      <c r="G1801" s="68"/>
      <c r="H1801" s="167" t="s">
        <v>279</v>
      </c>
      <c r="I1801" s="173">
        <v>150735.53351548137</v>
      </c>
      <c r="J1801" s="168">
        <f>IFERROR(MIN('MP Calculations'!$E$30/I1801,1),"-")</f>
        <v>0.24630200300931615</v>
      </c>
      <c r="K1801" s="12"/>
      <c r="L1801" s="159">
        <v>1</v>
      </c>
      <c r="M1801" s="159" t="s">
        <v>284</v>
      </c>
      <c r="N1801" s="159">
        <v>1845.26</v>
      </c>
      <c r="O1801" s="185">
        <f t="shared" si="85"/>
        <v>1845.26</v>
      </c>
      <c r="P1801" s="215">
        <f t="shared" si="86"/>
        <v>454.49123407297071</v>
      </c>
      <c r="Q1801" s="215" cm="1">
        <f t="array" ref="Q1801">IF(P1801="-",0,P1801/(1+'General inputs'!$H$32)^IFERROR(INDEX('MP Calculations'!$C$40:$C$130,MATCH(F1801,'MP Calculations'!$D$40:$D$130,0),0),-1))</f>
        <v>581.74388250508957</v>
      </c>
    </row>
    <row r="1802" spans="3:17">
      <c r="C1802" s="159"/>
      <c r="D1802" s="165" t="s">
        <v>668</v>
      </c>
      <c r="E1802" s="161">
        <v>42916</v>
      </c>
      <c r="F1802" s="172" t="str">
        <f t="shared" si="84"/>
        <v>2016-17</v>
      </c>
      <c r="G1802" s="68"/>
      <c r="H1802" s="167" t="s">
        <v>279</v>
      </c>
      <c r="I1802" s="173">
        <v>150735.53351548137</v>
      </c>
      <c r="J1802" s="168">
        <f>IFERROR(MIN('MP Calculations'!$E$30/I1802,1),"-")</f>
        <v>0.24630200300931615</v>
      </c>
      <c r="K1802" s="12"/>
      <c r="L1802" s="159">
        <v>1</v>
      </c>
      <c r="M1802" s="159" t="s">
        <v>284</v>
      </c>
      <c r="N1802" s="159">
        <v>51800.57</v>
      </c>
      <c r="O1802" s="185">
        <f t="shared" si="85"/>
        <v>51800.57</v>
      </c>
      <c r="P1802" s="215">
        <f t="shared" si="86"/>
        <v>12758.584148024293</v>
      </c>
      <c r="Q1802" s="215" cm="1">
        <f t="array" ref="Q1802">IF(P1802="-",0,P1802/(1+'General inputs'!$H$32)^IFERROR(INDEX('MP Calculations'!$C$40:$C$130,MATCH(F1802,'MP Calculations'!$D$40:$D$130,0),0),-1))</f>
        <v>16330.850236701968</v>
      </c>
    </row>
    <row r="1803" spans="3:17">
      <c r="C1803" s="159"/>
      <c r="D1803" s="165" t="s">
        <v>673</v>
      </c>
      <c r="E1803" s="161">
        <v>42917</v>
      </c>
      <c r="F1803" s="172" t="str">
        <f t="shared" si="84"/>
        <v>2017-18</v>
      </c>
      <c r="G1803" s="68"/>
      <c r="H1803" s="167" t="s">
        <v>279</v>
      </c>
      <c r="I1803" s="173">
        <v>150735.53351548137</v>
      </c>
      <c r="J1803" s="168">
        <f>IFERROR(MIN('MP Calculations'!$E$30/I1803,1),"-")</f>
        <v>0.24630200300931615</v>
      </c>
      <c r="K1803" s="12"/>
      <c r="L1803" s="159">
        <v>1</v>
      </c>
      <c r="M1803" s="159" t="s">
        <v>284</v>
      </c>
      <c r="N1803" s="159">
        <v>17209.39</v>
      </c>
      <c r="O1803" s="185">
        <f t="shared" si="85"/>
        <v>17209.39</v>
      </c>
      <c r="P1803" s="215">
        <f t="shared" si="86"/>
        <v>4238.707227568495</v>
      </c>
      <c r="Q1803" s="215" cm="1">
        <f t="array" ref="Q1803">IF(P1803="-",0,P1803/(1+'General inputs'!$H$32)^IFERROR(INDEX('MP Calculations'!$C$40:$C$130,MATCH(F1803,'MP Calculations'!$D$40:$D$130,0),0),-1))</f>
        <v>5206.8134160664458</v>
      </c>
    </row>
    <row r="1804" spans="3:17">
      <c r="C1804" s="159"/>
      <c r="D1804" s="165" t="s">
        <v>674</v>
      </c>
      <c r="E1804" s="161">
        <v>42917</v>
      </c>
      <c r="F1804" s="172" t="str">
        <f t="shared" si="84"/>
        <v>2017-18</v>
      </c>
      <c r="G1804" s="68"/>
      <c r="H1804" s="167" t="s">
        <v>279</v>
      </c>
      <c r="I1804" s="173">
        <v>150735.53351548137</v>
      </c>
      <c r="J1804" s="168">
        <f>IFERROR(MIN('MP Calculations'!$E$30/I1804,1),"-")</f>
        <v>0.24630200300931615</v>
      </c>
      <c r="K1804" s="12"/>
      <c r="L1804" s="159">
        <v>1</v>
      </c>
      <c r="M1804" s="159" t="s">
        <v>284</v>
      </c>
      <c r="N1804" s="159">
        <v>1876.58</v>
      </c>
      <c r="O1804" s="185">
        <f t="shared" si="85"/>
        <v>1876.58</v>
      </c>
      <c r="P1804" s="215">
        <f t="shared" si="86"/>
        <v>462.2054128072225</v>
      </c>
      <c r="Q1804" s="215" cm="1">
        <f t="array" ref="Q1804">IF(P1804="-",0,P1804/(1+'General inputs'!$H$32)^IFERROR(INDEX('MP Calculations'!$C$40:$C$130,MATCH(F1804,'MP Calculations'!$D$40:$D$130,0),0),-1))</f>
        <v>567.77154334476529</v>
      </c>
    </row>
    <row r="1805" spans="3:17">
      <c r="C1805" s="159"/>
      <c r="D1805" s="165" t="s">
        <v>672</v>
      </c>
      <c r="E1805" s="161">
        <v>42917</v>
      </c>
      <c r="F1805" s="172" t="str">
        <f t="shared" si="84"/>
        <v>2017-18</v>
      </c>
      <c r="G1805" s="68"/>
      <c r="H1805" s="167" t="s">
        <v>279</v>
      </c>
      <c r="I1805" s="173">
        <v>150735.53351548137</v>
      </c>
      <c r="J1805" s="168">
        <f>IFERROR(MIN('MP Calculations'!$E$30/I1805,1),"-")</f>
        <v>0.24630200300931615</v>
      </c>
      <c r="K1805" s="12"/>
      <c r="L1805" s="159">
        <v>1</v>
      </c>
      <c r="M1805" s="159" t="s">
        <v>284</v>
      </c>
      <c r="N1805" s="159">
        <v>2775.48</v>
      </c>
      <c r="O1805" s="185">
        <f t="shared" si="85"/>
        <v>2775.48</v>
      </c>
      <c r="P1805" s="215">
        <f t="shared" si="86"/>
        <v>683.6062833122968</v>
      </c>
      <c r="Q1805" s="215" cm="1">
        <f t="array" ref="Q1805">IF(P1805="-",0,P1805/(1+'General inputs'!$H$32)^IFERROR(INDEX('MP Calculations'!$C$40:$C$130,MATCH(F1805,'MP Calculations'!$D$40:$D$130,0),0),-1))</f>
        <v>839.73961308472292</v>
      </c>
    </row>
    <row r="1806" spans="3:17">
      <c r="C1806" s="159"/>
      <c r="D1806" s="165" t="s">
        <v>671</v>
      </c>
      <c r="E1806" s="161">
        <v>42917</v>
      </c>
      <c r="F1806" s="172" t="str">
        <f t="shared" si="84"/>
        <v>2017-18</v>
      </c>
      <c r="G1806" s="68"/>
      <c r="H1806" s="167" t="s">
        <v>279</v>
      </c>
      <c r="I1806" s="173">
        <v>150735.53351548137</v>
      </c>
      <c r="J1806" s="168">
        <f>IFERROR(MIN('MP Calculations'!$E$30/I1806,1),"-")</f>
        <v>0.24630200300931615</v>
      </c>
      <c r="K1806" s="12"/>
      <c r="L1806" s="159">
        <v>1</v>
      </c>
      <c r="M1806" s="159" t="s">
        <v>284</v>
      </c>
      <c r="N1806" s="159">
        <v>4300.55</v>
      </c>
      <c r="O1806" s="185">
        <f t="shared" si="85"/>
        <v>4300.55</v>
      </c>
      <c r="P1806" s="215">
        <f t="shared" si="86"/>
        <v>1059.2340790417147</v>
      </c>
      <c r="Q1806" s="215" cm="1">
        <f t="array" ref="Q1806">IF(P1806="-",0,P1806/(1+'General inputs'!$H$32)^IFERROR(INDEX('MP Calculations'!$C$40:$C$130,MATCH(F1806,'MP Calculations'!$D$40:$D$130,0),0),-1))</f>
        <v>1301.1595086440925</v>
      </c>
    </row>
    <row r="1807" spans="3:17">
      <c r="C1807" s="159"/>
      <c r="D1807" s="165" t="s">
        <v>291</v>
      </c>
      <c r="E1807" s="161">
        <v>43011</v>
      </c>
      <c r="F1807" s="172" t="str">
        <f t="shared" si="84"/>
        <v>2017-18</v>
      </c>
      <c r="G1807" s="68"/>
      <c r="H1807" s="167" t="s">
        <v>279</v>
      </c>
      <c r="I1807" s="173">
        <v>150735.53351548137</v>
      </c>
      <c r="J1807" s="168">
        <f>IFERROR(MIN('MP Calculations'!$E$30/I1807,1),"-")</f>
        <v>0.24630200300931615</v>
      </c>
      <c r="K1807" s="12"/>
      <c r="L1807" s="159">
        <v>5.8999610000000002</v>
      </c>
      <c r="M1807" s="159" t="s">
        <v>280</v>
      </c>
      <c r="N1807" s="159">
        <v>589</v>
      </c>
      <c r="O1807" s="185">
        <f t="shared" si="85"/>
        <v>3475.077029</v>
      </c>
      <c r="P1807" s="215">
        <f t="shared" si="86"/>
        <v>855.91843285436346</v>
      </c>
      <c r="Q1807" s="215" cm="1">
        <f t="array" ref="Q1807">IF(P1807="-",0,P1807/(1+'General inputs'!$H$32)^IFERROR(INDEX('MP Calculations'!$C$40:$C$130,MATCH(F1807,'MP Calculations'!$D$40:$D$130,0),0),-1))</f>
        <v>1051.407266408718</v>
      </c>
    </row>
    <row r="1808" spans="3:17">
      <c r="C1808" s="159"/>
      <c r="D1808" s="165" t="s">
        <v>675</v>
      </c>
      <c r="E1808" s="161">
        <v>43038</v>
      </c>
      <c r="F1808" s="172" t="str">
        <f t="shared" si="84"/>
        <v>2017-18</v>
      </c>
      <c r="G1808" s="68"/>
      <c r="H1808" s="167" t="s">
        <v>279</v>
      </c>
      <c r="I1808" s="173">
        <v>150735.53351548137</v>
      </c>
      <c r="J1808" s="168">
        <f>IFERROR(MIN('MP Calculations'!$E$30/I1808,1),"-")</f>
        <v>0.24630200300931615</v>
      </c>
      <c r="K1808" s="12"/>
      <c r="L1808" s="159">
        <v>1</v>
      </c>
      <c r="M1808" s="159" t="s">
        <v>284</v>
      </c>
      <c r="N1808" s="159">
        <v>5423.78</v>
      </c>
      <c r="O1808" s="185">
        <f t="shared" si="85"/>
        <v>5423.78</v>
      </c>
      <c r="P1808" s="215">
        <f t="shared" si="86"/>
        <v>1335.8878778818687</v>
      </c>
      <c r="Q1808" s="215" cm="1">
        <f t="array" ref="Q1808">IF(P1808="-",0,P1808/(1+'General inputs'!$H$32)^IFERROR(INDEX('MP Calculations'!$C$40:$C$130,MATCH(F1808,'MP Calculations'!$D$40:$D$130,0),0),-1))</f>
        <v>1641.0000859875258</v>
      </c>
    </row>
    <row r="1809" spans="3:17">
      <c r="C1809" s="159"/>
      <c r="D1809" s="165" t="s">
        <v>291</v>
      </c>
      <c r="E1809" s="161">
        <v>43044</v>
      </c>
      <c r="F1809" s="172" t="str">
        <f t="shared" si="84"/>
        <v>2017-18</v>
      </c>
      <c r="G1809" s="68"/>
      <c r="H1809" s="167" t="s">
        <v>279</v>
      </c>
      <c r="I1809" s="173">
        <v>150735.53351548137</v>
      </c>
      <c r="J1809" s="168">
        <f>IFERROR(MIN('MP Calculations'!$E$30/I1809,1),"-")</f>
        <v>0.24630200300931615</v>
      </c>
      <c r="K1809" s="12"/>
      <c r="L1809" s="159">
        <v>4.5000140000000002</v>
      </c>
      <c r="M1809" s="159" t="s">
        <v>280</v>
      </c>
      <c r="N1809" s="159">
        <v>589</v>
      </c>
      <c r="O1809" s="185">
        <f t="shared" si="85"/>
        <v>2650.5082460000003</v>
      </c>
      <c r="P1809" s="215">
        <f t="shared" si="86"/>
        <v>652.82548998250934</v>
      </c>
      <c r="Q1809" s="215" cm="1">
        <f t="array" ref="Q1809">IF(P1809="-",0,P1809/(1+'General inputs'!$H$32)^IFERROR(INDEX('MP Calculations'!$C$40:$C$130,MATCH(F1809,'MP Calculations'!$D$40:$D$130,0),0),-1))</f>
        <v>801.92859216204329</v>
      </c>
    </row>
    <row r="1810" spans="3:17">
      <c r="C1810" s="159"/>
      <c r="D1810" s="165" t="s">
        <v>282</v>
      </c>
      <c r="E1810" s="161">
        <v>43046</v>
      </c>
      <c r="F1810" s="172" t="str">
        <f t="shared" si="84"/>
        <v>2017-18</v>
      </c>
      <c r="G1810" s="68"/>
      <c r="H1810" s="167" t="s">
        <v>279</v>
      </c>
      <c r="I1810" s="173">
        <v>150735.53351548137</v>
      </c>
      <c r="J1810" s="168">
        <f>IFERROR(MIN('MP Calculations'!$E$30/I1810,1),"-")</f>
        <v>0.24630200300931615</v>
      </c>
      <c r="K1810" s="12"/>
      <c r="L1810" s="159">
        <v>0.69997600000000004</v>
      </c>
      <c r="M1810" s="159" t="s">
        <v>280</v>
      </c>
      <c r="N1810" s="159">
        <v>511</v>
      </c>
      <c r="O1810" s="185">
        <f t="shared" si="85"/>
        <v>357.68773600000003</v>
      </c>
      <c r="P1810" s="215">
        <f t="shared" si="86"/>
        <v>88.099205828667493</v>
      </c>
      <c r="Q1810" s="215" cm="1">
        <f t="array" ref="Q1810">IF(P1810="-",0,P1810/(1+'General inputs'!$H$32)^IFERROR(INDEX('MP Calculations'!$C$40:$C$130,MATCH(F1810,'MP Calculations'!$D$40:$D$130,0),0),-1))</f>
        <v>108.22076218664539</v>
      </c>
    </row>
    <row r="1811" spans="3:17">
      <c r="C1811" s="159"/>
      <c r="D1811" s="165" t="s">
        <v>278</v>
      </c>
      <c r="E1811" s="161">
        <v>43046</v>
      </c>
      <c r="F1811" s="172" t="str">
        <f t="shared" si="84"/>
        <v>2017-18</v>
      </c>
      <c r="G1811" s="68"/>
      <c r="H1811" s="167" t="s">
        <v>279</v>
      </c>
      <c r="I1811" s="173">
        <v>150735.53351548137</v>
      </c>
      <c r="J1811" s="168">
        <f>IFERROR(MIN('MP Calculations'!$E$30/I1811,1),"-")</f>
        <v>0.24630200300931615</v>
      </c>
      <c r="K1811" s="12"/>
      <c r="L1811" s="159">
        <v>1.662307</v>
      </c>
      <c r="M1811" s="159" t="s">
        <v>280</v>
      </c>
      <c r="N1811" s="159">
        <v>350</v>
      </c>
      <c r="O1811" s="185">
        <f t="shared" si="85"/>
        <v>581.80745000000002</v>
      </c>
      <c r="P1811" s="215">
        <f t="shared" si="86"/>
        <v>143.30034030074256</v>
      </c>
      <c r="Q1811" s="215" cm="1">
        <f t="array" ref="Q1811">IF(P1811="-",0,P1811/(1+'General inputs'!$H$32)^IFERROR(INDEX('MP Calculations'!$C$40:$C$130,MATCH(F1811,'MP Calculations'!$D$40:$D$130,0),0),-1))</f>
        <v>176.02964638650226</v>
      </c>
    </row>
    <row r="1812" spans="3:17">
      <c r="C1812" s="159"/>
      <c r="D1812" s="165" t="s">
        <v>278</v>
      </c>
      <c r="E1812" s="161">
        <v>43046</v>
      </c>
      <c r="F1812" s="172" t="str">
        <f t="shared" si="84"/>
        <v>2017-18</v>
      </c>
      <c r="G1812" s="68"/>
      <c r="H1812" s="167" t="s">
        <v>279</v>
      </c>
      <c r="I1812" s="173">
        <v>150735.53351548137</v>
      </c>
      <c r="J1812" s="168">
        <f>IFERROR(MIN('MP Calculations'!$E$30/I1812,1),"-")</f>
        <v>0.24630200300931615</v>
      </c>
      <c r="K1812" s="12"/>
      <c r="L1812" s="159">
        <v>0.66189500000000001</v>
      </c>
      <c r="M1812" s="159" t="s">
        <v>280</v>
      </c>
      <c r="N1812" s="159">
        <v>350</v>
      </c>
      <c r="O1812" s="185">
        <f t="shared" si="85"/>
        <v>231.66325000000001</v>
      </c>
      <c r="P1812" s="215">
        <f t="shared" si="86"/>
        <v>57.059122498647959</v>
      </c>
      <c r="Q1812" s="215" cm="1">
        <f t="array" ref="Q1812">IF(P1812="-",0,P1812/(1+'General inputs'!$H$32)^IFERROR(INDEX('MP Calculations'!$C$40:$C$130,MATCH(F1812,'MP Calculations'!$D$40:$D$130,0),0),-1))</f>
        <v>70.091230317260226</v>
      </c>
    </row>
    <row r="1813" spans="3:17">
      <c r="C1813" s="159"/>
      <c r="D1813" s="165" t="s">
        <v>278</v>
      </c>
      <c r="E1813" s="161">
        <v>43046</v>
      </c>
      <c r="F1813" s="172" t="str">
        <f t="shared" si="84"/>
        <v>2017-18</v>
      </c>
      <c r="G1813" s="68"/>
      <c r="H1813" s="167" t="s">
        <v>279</v>
      </c>
      <c r="I1813" s="173">
        <v>150735.53351548137</v>
      </c>
      <c r="J1813" s="168">
        <f>IFERROR(MIN('MP Calculations'!$E$30/I1813,1),"-")</f>
        <v>0.24630200300931615</v>
      </c>
      <c r="K1813" s="12"/>
      <c r="L1813" s="159">
        <v>0.706538</v>
      </c>
      <c r="M1813" s="159" t="s">
        <v>280</v>
      </c>
      <c r="N1813" s="159">
        <v>350</v>
      </c>
      <c r="O1813" s="185">
        <f t="shared" si="85"/>
        <v>247.28829999999999</v>
      </c>
      <c r="P1813" s="215">
        <f t="shared" si="86"/>
        <v>60.907603610768675</v>
      </c>
      <c r="Q1813" s="215" cm="1">
        <f t="array" ref="Q1813">IF(P1813="-",0,P1813/(1+'General inputs'!$H$32)^IFERROR(INDEX('MP Calculations'!$C$40:$C$130,MATCH(F1813,'MP Calculations'!$D$40:$D$130,0),0),-1))</f>
        <v>74.818691311909603</v>
      </c>
    </row>
    <row r="1814" spans="3:17">
      <c r="C1814" s="159"/>
      <c r="D1814" s="165" t="s">
        <v>278</v>
      </c>
      <c r="E1814" s="161">
        <v>43046</v>
      </c>
      <c r="F1814" s="172" t="str">
        <f t="shared" ref="F1814:F1877" si="87">IF(E1814="","-",IF(OR(E1814&lt;$E$15,E1814&gt;$E$16),"ERROR - date outside of range",IF(MONTH(E1814)&gt;=7,YEAR(E1814)&amp;"-"&amp;IF(YEAR(E1814)=1999,"00",IF(AND(YEAR(E1814)&gt;=2000,YEAR(E1814)&lt;2009),"0","")&amp;RIGHT(YEAR(E1814),2)+1),RIGHT(YEAR(E1814),4)-1&amp;"-"&amp;RIGHT(YEAR(E1814),2))))</f>
        <v>2017-18</v>
      </c>
      <c r="G1814" s="68"/>
      <c r="H1814" s="167" t="s">
        <v>279</v>
      </c>
      <c r="I1814" s="173">
        <v>150735.53351548137</v>
      </c>
      <c r="J1814" s="168">
        <f>IFERROR(MIN('MP Calculations'!$E$30/I1814,1),"-")</f>
        <v>0.24630200300931615</v>
      </c>
      <c r="K1814" s="12"/>
      <c r="L1814" s="159">
        <v>0.4</v>
      </c>
      <c r="M1814" s="159" t="s">
        <v>280</v>
      </c>
      <c r="N1814" s="159">
        <v>350</v>
      </c>
      <c r="O1814" s="185">
        <f t="shared" ref="O1814:O1877" si="88">IF(N1814="","-",L1814*N1814)</f>
        <v>140</v>
      </c>
      <c r="P1814" s="215">
        <f t="shared" ref="P1814:P1877" si="89">IF(O1814="-","-",IF(OR(E1814&lt;$E$15,E1814&gt;$E$16),0,O1814*J1814))</f>
        <v>34.48228042130426</v>
      </c>
      <c r="Q1814" s="215" cm="1">
        <f t="array" ref="Q1814">IF(P1814="-",0,P1814/(1+'General inputs'!$H$32)^IFERROR(INDEX('MP Calculations'!$C$40:$C$130,MATCH(F1814,'MP Calculations'!$D$40:$D$130,0),0),-1))</f>
        <v>42.357914966730512</v>
      </c>
    </row>
    <row r="1815" spans="3:17">
      <c r="C1815" s="159"/>
      <c r="D1815" s="165" t="s">
        <v>278</v>
      </c>
      <c r="E1815" s="161">
        <v>43046</v>
      </c>
      <c r="F1815" s="172" t="str">
        <f t="shared" si="87"/>
        <v>2017-18</v>
      </c>
      <c r="G1815" s="68"/>
      <c r="H1815" s="167" t="s">
        <v>279</v>
      </c>
      <c r="I1815" s="173">
        <v>150735.53351548137</v>
      </c>
      <c r="J1815" s="168">
        <f>IFERROR(MIN('MP Calculations'!$E$30/I1815,1),"-")</f>
        <v>0.24630200300931615</v>
      </c>
      <c r="K1815" s="12"/>
      <c r="L1815" s="159">
        <v>11.722746000000001</v>
      </c>
      <c r="M1815" s="159" t="s">
        <v>280</v>
      </c>
      <c r="N1815" s="159">
        <v>350</v>
      </c>
      <c r="O1815" s="185">
        <f t="shared" si="88"/>
        <v>4102.9611000000004</v>
      </c>
      <c r="P1815" s="215">
        <f t="shared" si="89"/>
        <v>1010.5675371993073</v>
      </c>
      <c r="Q1815" s="215" cm="1">
        <f t="array" ref="Q1815">IF(P1815="-",0,P1815/(1+'General inputs'!$H$32)^IFERROR(INDEX('MP Calculations'!$C$40:$C$130,MATCH(F1815,'MP Calculations'!$D$40:$D$130,0),0),-1))</f>
        <v>1241.3776956114509</v>
      </c>
    </row>
    <row r="1816" spans="3:17">
      <c r="C1816" s="159"/>
      <c r="D1816" s="165" t="s">
        <v>278</v>
      </c>
      <c r="E1816" s="161">
        <v>43046</v>
      </c>
      <c r="F1816" s="172" t="str">
        <f t="shared" si="87"/>
        <v>2017-18</v>
      </c>
      <c r="G1816" s="68"/>
      <c r="H1816" s="167" t="s">
        <v>279</v>
      </c>
      <c r="I1816" s="173">
        <v>150735.53351548137</v>
      </c>
      <c r="J1816" s="168">
        <f>IFERROR(MIN('MP Calculations'!$E$30/I1816,1),"-")</f>
        <v>0.24630200300931615</v>
      </c>
      <c r="K1816" s="12"/>
      <c r="L1816" s="159">
        <v>58.120908</v>
      </c>
      <c r="M1816" s="159" t="s">
        <v>280</v>
      </c>
      <c r="N1816" s="159">
        <v>350</v>
      </c>
      <c r="O1816" s="185">
        <f t="shared" si="88"/>
        <v>20342.317800000001</v>
      </c>
      <c r="P1816" s="215">
        <f t="shared" si="89"/>
        <v>5010.3536199920654</v>
      </c>
      <c r="Q1816" s="215" cm="1">
        <f t="array" ref="Q1816">IF(P1816="-",0,P1816/(1+'General inputs'!$H$32)^IFERROR(INDEX('MP Calculations'!$C$40:$C$130,MATCH(F1816,'MP Calculations'!$D$40:$D$130,0),0),-1))</f>
        <v>6154.7011971329184</v>
      </c>
    </row>
    <row r="1817" spans="3:17">
      <c r="C1817" s="159"/>
      <c r="D1817" s="165" t="s">
        <v>278</v>
      </c>
      <c r="E1817" s="161">
        <v>43046</v>
      </c>
      <c r="F1817" s="172" t="str">
        <f t="shared" si="87"/>
        <v>2017-18</v>
      </c>
      <c r="G1817" s="68"/>
      <c r="H1817" s="167" t="s">
        <v>279</v>
      </c>
      <c r="I1817" s="173">
        <v>150735.53351548137</v>
      </c>
      <c r="J1817" s="168">
        <f>IFERROR(MIN('MP Calculations'!$E$30/I1817,1),"-")</f>
        <v>0.24630200300931615</v>
      </c>
      <c r="K1817" s="12"/>
      <c r="L1817" s="159">
        <v>31.556809000000001</v>
      </c>
      <c r="M1817" s="159" t="s">
        <v>280</v>
      </c>
      <c r="N1817" s="159">
        <v>350</v>
      </c>
      <c r="O1817" s="185">
        <f t="shared" si="88"/>
        <v>11044.88315</v>
      </c>
      <c r="P1817" s="215">
        <f t="shared" si="89"/>
        <v>2720.3768428488452</v>
      </c>
      <c r="Q1817" s="215" cm="1">
        <f t="array" ref="Q1817">IF(P1817="-",0,P1817/(1+'General inputs'!$H$32)^IFERROR(INDEX('MP Calculations'!$C$40:$C$130,MATCH(F1817,'MP Calculations'!$D$40:$D$130,0),0),-1))</f>
        <v>3341.7015806083905</v>
      </c>
    </row>
    <row r="1818" spans="3:17">
      <c r="C1818" s="159"/>
      <c r="D1818" s="165" t="s">
        <v>278</v>
      </c>
      <c r="E1818" s="161">
        <v>43046</v>
      </c>
      <c r="F1818" s="172" t="str">
        <f t="shared" si="87"/>
        <v>2017-18</v>
      </c>
      <c r="G1818" s="68"/>
      <c r="H1818" s="167" t="s">
        <v>279</v>
      </c>
      <c r="I1818" s="173">
        <v>150735.53351548137</v>
      </c>
      <c r="J1818" s="168">
        <f>IFERROR(MIN('MP Calculations'!$E$30/I1818,1),"-")</f>
        <v>0.24630200300931615</v>
      </c>
      <c r="K1818" s="12"/>
      <c r="L1818" s="159">
        <v>6.4981799999999996</v>
      </c>
      <c r="M1818" s="159" t="s">
        <v>280</v>
      </c>
      <c r="N1818" s="159">
        <v>350</v>
      </c>
      <c r="O1818" s="185">
        <f t="shared" si="88"/>
        <v>2274.3629999999998</v>
      </c>
      <c r="P1818" s="215">
        <f t="shared" si="89"/>
        <v>560.18016247027731</v>
      </c>
      <c r="Q1818" s="215" cm="1">
        <f t="array" ref="Q1818">IF(P1818="-",0,P1818/(1+'General inputs'!$H$32)^IFERROR(INDEX('MP Calculations'!$C$40:$C$130,MATCH(F1818,'MP Calculations'!$D$40:$D$130,0),0),-1))</f>
        <v>688.12338969627217</v>
      </c>
    </row>
    <row r="1819" spans="3:17">
      <c r="C1819" s="159"/>
      <c r="D1819" s="165" t="s">
        <v>278</v>
      </c>
      <c r="E1819" s="161">
        <v>43046</v>
      </c>
      <c r="F1819" s="172" t="str">
        <f t="shared" si="87"/>
        <v>2017-18</v>
      </c>
      <c r="G1819" s="68"/>
      <c r="H1819" s="167" t="s">
        <v>279</v>
      </c>
      <c r="I1819" s="173">
        <v>150735.53351548137</v>
      </c>
      <c r="J1819" s="168">
        <f>IFERROR(MIN('MP Calculations'!$E$30/I1819,1),"-")</f>
        <v>0.24630200300931615</v>
      </c>
      <c r="K1819" s="12"/>
      <c r="L1819" s="159">
        <v>3.643313</v>
      </c>
      <c r="M1819" s="159" t="s">
        <v>280</v>
      </c>
      <c r="N1819" s="159">
        <v>350</v>
      </c>
      <c r="O1819" s="185">
        <f t="shared" si="88"/>
        <v>1275.1595500000001</v>
      </c>
      <c r="P1819" s="215">
        <f t="shared" si="89"/>
        <v>314.07435132145827</v>
      </c>
      <c r="Q1819" s="215" cm="1">
        <f t="array" ref="Q1819">IF(P1819="-",0,P1819/(1+'General inputs'!$H$32)^IFERROR(INDEX('MP Calculations'!$C$40:$C$130,MATCH(F1819,'MP Calculations'!$D$40:$D$130,0),0),-1))</f>
        <v>385.80785562795967</v>
      </c>
    </row>
    <row r="1820" spans="3:17">
      <c r="C1820" s="159"/>
      <c r="D1820" s="165" t="s">
        <v>278</v>
      </c>
      <c r="E1820" s="161">
        <v>43046</v>
      </c>
      <c r="F1820" s="172" t="str">
        <f t="shared" si="87"/>
        <v>2017-18</v>
      </c>
      <c r="G1820" s="68"/>
      <c r="H1820" s="167" t="s">
        <v>279</v>
      </c>
      <c r="I1820" s="173">
        <v>150735.53351548137</v>
      </c>
      <c r="J1820" s="168">
        <f>IFERROR(MIN('MP Calculations'!$E$30/I1820,1),"-")</f>
        <v>0.24630200300931615</v>
      </c>
      <c r="K1820" s="12"/>
      <c r="L1820" s="159">
        <v>1.1459710000000001</v>
      </c>
      <c r="M1820" s="159" t="s">
        <v>280</v>
      </c>
      <c r="N1820" s="159">
        <v>350</v>
      </c>
      <c r="O1820" s="185">
        <f t="shared" si="88"/>
        <v>401.08985000000001</v>
      </c>
      <c r="P1820" s="215">
        <f t="shared" si="89"/>
        <v>98.789233441706173</v>
      </c>
      <c r="Q1820" s="215" cm="1">
        <f t="array" ref="Q1820">IF(P1820="-",0,P1820/(1+'General inputs'!$H$32)^IFERROR(INDEX('MP Calculations'!$C$40:$C$130,MATCH(F1820,'MP Calculations'!$D$40:$D$130,0),0),-1))</f>
        <v>121.35235543084785</v>
      </c>
    </row>
    <row r="1821" spans="3:17">
      <c r="C1821" s="159"/>
      <c r="D1821" s="165" t="s">
        <v>278</v>
      </c>
      <c r="E1821" s="161">
        <v>43046</v>
      </c>
      <c r="F1821" s="172" t="str">
        <f t="shared" si="87"/>
        <v>2017-18</v>
      </c>
      <c r="G1821" s="68"/>
      <c r="H1821" s="167" t="s">
        <v>279</v>
      </c>
      <c r="I1821" s="173">
        <v>150735.53351548137</v>
      </c>
      <c r="J1821" s="168">
        <f>IFERROR(MIN('MP Calculations'!$E$30/I1821,1),"-")</f>
        <v>0.24630200300931615</v>
      </c>
      <c r="K1821" s="12"/>
      <c r="L1821" s="159">
        <v>0.55377799999999999</v>
      </c>
      <c r="M1821" s="159" t="s">
        <v>280</v>
      </c>
      <c r="N1821" s="159">
        <v>350</v>
      </c>
      <c r="O1821" s="185">
        <f t="shared" si="88"/>
        <v>193.82229999999998</v>
      </c>
      <c r="P1821" s="215">
        <f t="shared" si="89"/>
        <v>47.738820717872571</v>
      </c>
      <c r="Q1821" s="215" cm="1">
        <f t="array" ref="Q1821">IF(P1821="-",0,P1821/(1+'General inputs'!$H$32)^IFERROR(INDEX('MP Calculations'!$C$40:$C$130,MATCH(F1821,'MP Calculations'!$D$40:$D$130,0),0),-1))</f>
        <v>58.642203586115215</v>
      </c>
    </row>
    <row r="1822" spans="3:17">
      <c r="C1822" s="159"/>
      <c r="D1822" s="165" t="s">
        <v>278</v>
      </c>
      <c r="E1822" s="161">
        <v>43046</v>
      </c>
      <c r="F1822" s="172" t="str">
        <f t="shared" si="87"/>
        <v>2017-18</v>
      </c>
      <c r="G1822" s="68"/>
      <c r="H1822" s="167" t="s">
        <v>279</v>
      </c>
      <c r="I1822" s="173">
        <v>150735.53351548137</v>
      </c>
      <c r="J1822" s="168">
        <f>IFERROR(MIN('MP Calculations'!$E$30/I1822,1),"-")</f>
        <v>0.24630200300931615</v>
      </c>
      <c r="K1822" s="12"/>
      <c r="L1822" s="159">
        <v>26.111128999999998</v>
      </c>
      <c r="M1822" s="159" t="s">
        <v>280</v>
      </c>
      <c r="N1822" s="159">
        <v>350</v>
      </c>
      <c r="O1822" s="185">
        <f t="shared" si="88"/>
        <v>9138.8951500000003</v>
      </c>
      <c r="P1822" s="215">
        <f t="shared" si="89"/>
        <v>2250.9281807371249</v>
      </c>
      <c r="Q1822" s="215" cm="1">
        <f t="array" ref="Q1822">IF(P1822="-",0,P1822/(1+'General inputs'!$H$32)^IFERROR(INDEX('MP Calculations'!$C$40:$C$130,MATCH(F1822,'MP Calculations'!$D$40:$D$130,0),0),-1))</f>
        <v>2765.0324546683278</v>
      </c>
    </row>
    <row r="1823" spans="3:17">
      <c r="C1823" s="159"/>
      <c r="D1823" s="165" t="s">
        <v>278</v>
      </c>
      <c r="E1823" s="161">
        <v>43046</v>
      </c>
      <c r="F1823" s="172" t="str">
        <f t="shared" si="87"/>
        <v>2017-18</v>
      </c>
      <c r="G1823" s="68"/>
      <c r="H1823" s="167" t="s">
        <v>279</v>
      </c>
      <c r="I1823" s="173">
        <v>150735.53351548137</v>
      </c>
      <c r="J1823" s="168">
        <f>IFERROR(MIN('MP Calculations'!$E$30/I1823,1),"-")</f>
        <v>0.24630200300931615</v>
      </c>
      <c r="K1823" s="12"/>
      <c r="L1823" s="159">
        <v>25.027296</v>
      </c>
      <c r="M1823" s="159" t="s">
        <v>280</v>
      </c>
      <c r="N1823" s="159">
        <v>350</v>
      </c>
      <c r="O1823" s="185">
        <f t="shared" si="88"/>
        <v>8759.5535999999993</v>
      </c>
      <c r="P1823" s="215">
        <f t="shared" si="89"/>
        <v>2157.495597147466</v>
      </c>
      <c r="Q1823" s="215" cm="1">
        <f t="array" ref="Q1823">IF(P1823="-",0,P1823/(1+'General inputs'!$H$32)^IFERROR(INDEX('MP Calculations'!$C$40:$C$130,MATCH(F1823,'MP Calculations'!$D$40:$D$130,0),0),-1))</f>
        <v>2650.2601895379867</v>
      </c>
    </row>
    <row r="1824" spans="3:17">
      <c r="C1824" s="159"/>
      <c r="D1824" s="165" t="s">
        <v>278</v>
      </c>
      <c r="E1824" s="161">
        <v>43046</v>
      </c>
      <c r="F1824" s="172" t="str">
        <f t="shared" si="87"/>
        <v>2017-18</v>
      </c>
      <c r="G1824" s="68"/>
      <c r="H1824" s="167" t="s">
        <v>279</v>
      </c>
      <c r="I1824" s="173">
        <v>150735.53351548137</v>
      </c>
      <c r="J1824" s="168">
        <f>IFERROR(MIN('MP Calculations'!$E$30/I1824,1),"-")</f>
        <v>0.24630200300931615</v>
      </c>
      <c r="K1824" s="12"/>
      <c r="L1824" s="159">
        <v>8.1998680000000004</v>
      </c>
      <c r="M1824" s="159" t="s">
        <v>280</v>
      </c>
      <c r="N1824" s="159">
        <v>350</v>
      </c>
      <c r="O1824" s="185">
        <f t="shared" si="88"/>
        <v>2869.9538000000002</v>
      </c>
      <c r="P1824" s="215">
        <f t="shared" si="89"/>
        <v>706.87536948419836</v>
      </c>
      <c r="Q1824" s="215" cm="1">
        <f t="array" ref="Q1824">IF(P1824="-",0,P1824/(1+'General inputs'!$H$32)^IFERROR(INDEX('MP Calculations'!$C$40:$C$130,MATCH(F1824,'MP Calculations'!$D$40:$D$130,0),0),-1))</f>
        <v>868.3232787060366</v>
      </c>
    </row>
    <row r="1825" spans="3:17">
      <c r="C1825" s="159"/>
      <c r="D1825" s="165" t="s">
        <v>278</v>
      </c>
      <c r="E1825" s="161">
        <v>43046</v>
      </c>
      <c r="F1825" s="172" t="str">
        <f t="shared" si="87"/>
        <v>2017-18</v>
      </c>
      <c r="G1825" s="68"/>
      <c r="H1825" s="167" t="s">
        <v>279</v>
      </c>
      <c r="I1825" s="173">
        <v>150735.53351548137</v>
      </c>
      <c r="J1825" s="168">
        <f>IFERROR(MIN('MP Calculations'!$E$30/I1825,1),"-")</f>
        <v>0.24630200300931615</v>
      </c>
      <c r="K1825" s="12"/>
      <c r="L1825" s="159">
        <v>1.8000119999999999</v>
      </c>
      <c r="M1825" s="159" t="s">
        <v>280</v>
      </c>
      <c r="N1825" s="159">
        <v>350</v>
      </c>
      <c r="O1825" s="185">
        <f t="shared" si="88"/>
        <v>630.00419999999997</v>
      </c>
      <c r="P1825" s="215">
        <f t="shared" si="89"/>
        <v>155.1712963642818</v>
      </c>
      <c r="Q1825" s="215" cm="1">
        <f t="array" ref="Q1825">IF(P1825="-",0,P1825/(1+'General inputs'!$H$32)^IFERROR(INDEX('MP Calculations'!$C$40:$C$130,MATCH(F1825,'MP Calculations'!$D$40:$D$130,0),0),-1))</f>
        <v>190.6118880877363</v>
      </c>
    </row>
    <row r="1826" spans="3:17">
      <c r="C1826" s="159"/>
      <c r="D1826" s="165" t="s">
        <v>278</v>
      </c>
      <c r="E1826" s="161">
        <v>43046</v>
      </c>
      <c r="F1826" s="172" t="str">
        <f t="shared" si="87"/>
        <v>2017-18</v>
      </c>
      <c r="G1826" s="68"/>
      <c r="H1826" s="167" t="s">
        <v>279</v>
      </c>
      <c r="I1826" s="173">
        <v>150735.53351548137</v>
      </c>
      <c r="J1826" s="168">
        <f>IFERROR(MIN('MP Calculations'!$E$30/I1826,1),"-")</f>
        <v>0.24630200300931615</v>
      </c>
      <c r="K1826" s="12"/>
      <c r="L1826" s="159">
        <v>2.499984</v>
      </c>
      <c r="M1826" s="159" t="s">
        <v>280</v>
      </c>
      <c r="N1826" s="159">
        <v>350</v>
      </c>
      <c r="O1826" s="185">
        <f t="shared" si="88"/>
        <v>874.99440000000004</v>
      </c>
      <c r="P1826" s="215">
        <f t="shared" si="89"/>
        <v>215.51287334193478</v>
      </c>
      <c r="Q1826" s="215" cm="1">
        <f t="array" ref="Q1826">IF(P1826="-",0,P1826/(1+'General inputs'!$H$32)^IFERROR(INDEX('MP Calculations'!$C$40:$C$130,MATCH(F1826,'MP Calculations'!$D$40:$D$130,0),0),-1))</f>
        <v>264.73527422546704</v>
      </c>
    </row>
    <row r="1827" spans="3:17">
      <c r="C1827" s="159"/>
      <c r="D1827" s="165" t="s">
        <v>278</v>
      </c>
      <c r="E1827" s="161">
        <v>43046</v>
      </c>
      <c r="F1827" s="172" t="str">
        <f t="shared" si="87"/>
        <v>2017-18</v>
      </c>
      <c r="G1827" s="68"/>
      <c r="H1827" s="167" t="s">
        <v>279</v>
      </c>
      <c r="I1827" s="173">
        <v>150735.53351548137</v>
      </c>
      <c r="J1827" s="168">
        <f>IFERROR(MIN('MP Calculations'!$E$30/I1827,1),"-")</f>
        <v>0.24630200300931615</v>
      </c>
      <c r="K1827" s="12"/>
      <c r="L1827" s="159">
        <v>1.400012</v>
      </c>
      <c r="M1827" s="159" t="s">
        <v>280</v>
      </c>
      <c r="N1827" s="159">
        <v>350</v>
      </c>
      <c r="O1827" s="185">
        <f t="shared" si="88"/>
        <v>490.00420000000003</v>
      </c>
      <c r="P1827" s="215">
        <f t="shared" si="89"/>
        <v>120.68901594297756</v>
      </c>
      <c r="Q1827" s="215" cm="1">
        <f t="array" ref="Q1827">IF(P1827="-",0,P1827/(1+'General inputs'!$H$32)^IFERROR(INDEX('MP Calculations'!$C$40:$C$130,MATCH(F1827,'MP Calculations'!$D$40:$D$130,0),0),-1))</f>
        <v>148.2539731210058</v>
      </c>
    </row>
    <row r="1828" spans="3:17">
      <c r="C1828" s="159"/>
      <c r="D1828" s="165" t="s">
        <v>278</v>
      </c>
      <c r="E1828" s="161">
        <v>43046</v>
      </c>
      <c r="F1828" s="172" t="str">
        <f t="shared" si="87"/>
        <v>2017-18</v>
      </c>
      <c r="G1828" s="68"/>
      <c r="H1828" s="167" t="s">
        <v>279</v>
      </c>
      <c r="I1828" s="173">
        <v>150735.53351548137</v>
      </c>
      <c r="J1828" s="168">
        <f>IFERROR(MIN('MP Calculations'!$E$30/I1828,1),"-")</f>
        <v>0.24630200300931615</v>
      </c>
      <c r="K1828" s="12"/>
      <c r="L1828" s="159">
        <v>68.754606999999993</v>
      </c>
      <c r="M1828" s="159" t="s">
        <v>280</v>
      </c>
      <c r="N1828" s="159">
        <v>350</v>
      </c>
      <c r="O1828" s="185">
        <f t="shared" si="88"/>
        <v>24064.112449999997</v>
      </c>
      <c r="P1828" s="215">
        <f t="shared" si="89"/>
        <v>5927.0390970764211</v>
      </c>
      <c r="Q1828" s="215" cm="1">
        <f t="array" ref="Q1828">IF(P1828="-",0,P1828/(1+'General inputs'!$H$32)^IFERROR(INDEX('MP Calculations'!$C$40:$C$130,MATCH(F1828,'MP Calculations'!$D$40:$D$130,0),0),-1))</f>
        <v>7280.7544921924346</v>
      </c>
    </row>
    <row r="1829" spans="3:17">
      <c r="C1829" s="159"/>
      <c r="D1829" s="165" t="s">
        <v>278</v>
      </c>
      <c r="E1829" s="161">
        <v>43046</v>
      </c>
      <c r="F1829" s="172" t="str">
        <f t="shared" si="87"/>
        <v>2017-18</v>
      </c>
      <c r="G1829" s="68"/>
      <c r="H1829" s="167" t="s">
        <v>279</v>
      </c>
      <c r="I1829" s="173">
        <v>150735.53351548137</v>
      </c>
      <c r="J1829" s="168">
        <f>IFERROR(MIN('MP Calculations'!$E$30/I1829,1),"-")</f>
        <v>0.24630200300931615</v>
      </c>
      <c r="K1829" s="12"/>
      <c r="L1829" s="159">
        <v>21.714476000000001</v>
      </c>
      <c r="M1829" s="159" t="s">
        <v>280</v>
      </c>
      <c r="N1829" s="159">
        <v>350</v>
      </c>
      <c r="O1829" s="185">
        <f t="shared" si="88"/>
        <v>7600.0666000000001</v>
      </c>
      <c r="P1829" s="215">
        <f t="shared" si="89"/>
        <v>1871.9116265842033</v>
      </c>
      <c r="Q1829" s="215" cm="1">
        <f t="array" ref="Q1829">IF(P1829="-",0,P1829/(1+'General inputs'!$H$32)^IFERROR(INDEX('MP Calculations'!$C$40:$C$130,MATCH(F1829,'MP Calculations'!$D$40:$D$130,0),0),-1))</f>
        <v>2299.4498198877764</v>
      </c>
    </row>
    <row r="1830" spans="3:17">
      <c r="C1830" s="159"/>
      <c r="D1830" s="165" t="s">
        <v>278</v>
      </c>
      <c r="E1830" s="161">
        <v>43046</v>
      </c>
      <c r="F1830" s="172" t="str">
        <f t="shared" si="87"/>
        <v>2017-18</v>
      </c>
      <c r="G1830" s="68"/>
      <c r="H1830" s="167" t="s">
        <v>279</v>
      </c>
      <c r="I1830" s="173">
        <v>150735.53351548137</v>
      </c>
      <c r="J1830" s="168">
        <f>IFERROR(MIN('MP Calculations'!$E$30/I1830,1),"-")</f>
        <v>0.24630200300931615</v>
      </c>
      <c r="K1830" s="12"/>
      <c r="L1830" s="159">
        <v>0.74650499999999997</v>
      </c>
      <c r="M1830" s="159" t="s">
        <v>280</v>
      </c>
      <c r="N1830" s="159">
        <v>350</v>
      </c>
      <c r="O1830" s="185">
        <f t="shared" si="88"/>
        <v>261.27674999999999</v>
      </c>
      <c r="P1830" s="215">
        <f t="shared" si="89"/>
        <v>64.352986864764347</v>
      </c>
      <c r="Q1830" s="215" cm="1">
        <f t="array" ref="Q1830">IF(P1830="-",0,P1830/(1+'General inputs'!$H$32)^IFERROR(INDEX('MP Calculations'!$C$40:$C$130,MATCH(F1830,'MP Calculations'!$D$40:$D$130,0),0),-1))</f>
        <v>79.050988280597906</v>
      </c>
    </row>
    <row r="1831" spans="3:17">
      <c r="C1831" s="159"/>
      <c r="D1831" s="165" t="s">
        <v>278</v>
      </c>
      <c r="E1831" s="161">
        <v>43046</v>
      </c>
      <c r="F1831" s="172" t="str">
        <f t="shared" si="87"/>
        <v>2017-18</v>
      </c>
      <c r="G1831" s="68"/>
      <c r="H1831" s="167" t="s">
        <v>279</v>
      </c>
      <c r="I1831" s="173">
        <v>150735.53351548137</v>
      </c>
      <c r="J1831" s="168">
        <f>IFERROR(MIN('MP Calculations'!$E$30/I1831,1),"-")</f>
        <v>0.24630200300931615</v>
      </c>
      <c r="K1831" s="12"/>
      <c r="L1831" s="159">
        <v>20.995647000000002</v>
      </c>
      <c r="M1831" s="159" t="s">
        <v>280</v>
      </c>
      <c r="N1831" s="159">
        <v>350</v>
      </c>
      <c r="O1831" s="185">
        <f t="shared" si="88"/>
        <v>7348.476450000001</v>
      </c>
      <c r="P1831" s="215">
        <f t="shared" si="89"/>
        <v>1809.9444687017892</v>
      </c>
      <c r="Q1831" s="215" cm="1">
        <f t="array" ref="Q1831">IF(P1831="-",0,P1831/(1+'General inputs'!$H$32)^IFERROR(INDEX('MP Calculations'!$C$40:$C$130,MATCH(F1831,'MP Calculations'!$D$40:$D$130,0),0),-1))</f>
        <v>2223.3295757437268</v>
      </c>
    </row>
    <row r="1832" spans="3:17">
      <c r="C1832" s="159"/>
      <c r="D1832" s="165" t="s">
        <v>278</v>
      </c>
      <c r="E1832" s="161">
        <v>43046</v>
      </c>
      <c r="F1832" s="172" t="str">
        <f t="shared" si="87"/>
        <v>2017-18</v>
      </c>
      <c r="G1832" s="68"/>
      <c r="H1832" s="167" t="s">
        <v>279</v>
      </c>
      <c r="I1832" s="173">
        <v>150735.53351548137</v>
      </c>
      <c r="J1832" s="168">
        <f>IFERROR(MIN('MP Calculations'!$E$30/I1832,1),"-")</f>
        <v>0.24630200300931615</v>
      </c>
      <c r="K1832" s="12"/>
      <c r="L1832" s="159">
        <v>14.325087999999999</v>
      </c>
      <c r="M1832" s="159" t="s">
        <v>280</v>
      </c>
      <c r="N1832" s="159">
        <v>350</v>
      </c>
      <c r="O1832" s="185">
        <f t="shared" si="88"/>
        <v>5013.7807999999995</v>
      </c>
      <c r="P1832" s="215">
        <f t="shared" si="89"/>
        <v>1234.9042536896513</v>
      </c>
      <c r="Q1832" s="215" cm="1">
        <f t="array" ref="Q1832">IF(P1832="-",0,P1832/(1+'General inputs'!$H$32)^IFERROR(INDEX('MP Calculations'!$C$40:$C$130,MATCH(F1832,'MP Calculations'!$D$40:$D$130,0),0),-1))</f>
        <v>1516.9521484873289</v>
      </c>
    </row>
    <row r="1833" spans="3:17">
      <c r="C1833" s="159"/>
      <c r="D1833" s="165" t="s">
        <v>278</v>
      </c>
      <c r="E1833" s="161">
        <v>43046</v>
      </c>
      <c r="F1833" s="172" t="str">
        <f t="shared" si="87"/>
        <v>2017-18</v>
      </c>
      <c r="G1833" s="68"/>
      <c r="H1833" s="167" t="s">
        <v>279</v>
      </c>
      <c r="I1833" s="173">
        <v>150735.53351548137</v>
      </c>
      <c r="J1833" s="168">
        <f>IFERROR(MIN('MP Calculations'!$E$30/I1833,1),"-")</f>
        <v>0.24630200300931615</v>
      </c>
      <c r="K1833" s="12"/>
      <c r="L1833" s="159">
        <v>3.0252249999999998</v>
      </c>
      <c r="M1833" s="159" t="s">
        <v>280</v>
      </c>
      <c r="N1833" s="159">
        <v>350</v>
      </c>
      <c r="O1833" s="185">
        <f t="shared" si="88"/>
        <v>1058.8287499999999</v>
      </c>
      <c r="P1833" s="215">
        <f t="shared" si="89"/>
        <v>260.79164196885046</v>
      </c>
      <c r="Q1833" s="215" cm="1">
        <f t="array" ref="Q1833">IF(P1833="-",0,P1833/(1+'General inputs'!$H$32)^IFERROR(INDEX('MP Calculations'!$C$40:$C$130,MATCH(F1833,'MP Calculations'!$D$40:$D$130,0),0),-1))</f>
        <v>320.3555582630683</v>
      </c>
    </row>
    <row r="1834" spans="3:17">
      <c r="C1834" s="159"/>
      <c r="D1834" s="165" t="s">
        <v>278</v>
      </c>
      <c r="E1834" s="161">
        <v>43046</v>
      </c>
      <c r="F1834" s="172" t="str">
        <f t="shared" si="87"/>
        <v>2017-18</v>
      </c>
      <c r="G1834" s="68"/>
      <c r="H1834" s="167" t="s">
        <v>279</v>
      </c>
      <c r="I1834" s="173">
        <v>150735.53351548137</v>
      </c>
      <c r="J1834" s="168">
        <f>IFERROR(MIN('MP Calculations'!$E$30/I1834,1),"-")</f>
        <v>0.24630200300931615</v>
      </c>
      <c r="K1834" s="12"/>
      <c r="L1834" s="159">
        <v>24.154053000000001</v>
      </c>
      <c r="M1834" s="159" t="s">
        <v>280</v>
      </c>
      <c r="N1834" s="159">
        <v>350</v>
      </c>
      <c r="O1834" s="185">
        <f t="shared" si="88"/>
        <v>8453.9185500000003</v>
      </c>
      <c r="P1834" s="215">
        <f t="shared" si="89"/>
        <v>2082.2170721426137</v>
      </c>
      <c r="Q1834" s="215" cm="1">
        <f t="array" ref="Q1834">IF(P1834="-",0,P1834/(1+'General inputs'!$H$32)^IFERROR(INDEX('MP Calculations'!$C$40:$C$130,MATCH(F1834,'MP Calculations'!$D$40:$D$130,0),0),-1))</f>
        <v>2557.7883076897551</v>
      </c>
    </row>
    <row r="1835" spans="3:17">
      <c r="C1835" s="159"/>
      <c r="D1835" s="165" t="s">
        <v>278</v>
      </c>
      <c r="E1835" s="161">
        <v>43046</v>
      </c>
      <c r="F1835" s="172" t="str">
        <f t="shared" si="87"/>
        <v>2017-18</v>
      </c>
      <c r="G1835" s="68"/>
      <c r="H1835" s="167" t="s">
        <v>279</v>
      </c>
      <c r="I1835" s="173">
        <v>150735.53351548137</v>
      </c>
      <c r="J1835" s="168">
        <f>IFERROR(MIN('MP Calculations'!$E$30/I1835,1),"-")</f>
        <v>0.24630200300931615</v>
      </c>
      <c r="K1835" s="12"/>
      <c r="L1835" s="159">
        <v>24.517517999999999</v>
      </c>
      <c r="M1835" s="159" t="s">
        <v>280</v>
      </c>
      <c r="N1835" s="159">
        <v>350</v>
      </c>
      <c r="O1835" s="185">
        <f t="shared" si="88"/>
        <v>8581.1312999999991</v>
      </c>
      <c r="P1835" s="215">
        <f t="shared" si="89"/>
        <v>2113.5498272759369</v>
      </c>
      <c r="Q1835" s="215" cm="1">
        <f t="array" ref="Q1835">IF(P1835="-",0,P1835/(1+'General inputs'!$H$32)^IFERROR(INDEX('MP Calculations'!$C$40:$C$130,MATCH(F1835,'MP Calculations'!$D$40:$D$130,0),0),-1))</f>
        <v>2596.2773565982116</v>
      </c>
    </row>
    <row r="1836" spans="3:17">
      <c r="C1836" s="159"/>
      <c r="D1836" s="165" t="s">
        <v>278</v>
      </c>
      <c r="E1836" s="161">
        <v>43046</v>
      </c>
      <c r="F1836" s="172" t="str">
        <f t="shared" si="87"/>
        <v>2017-18</v>
      </c>
      <c r="G1836" s="68"/>
      <c r="H1836" s="167" t="s">
        <v>279</v>
      </c>
      <c r="I1836" s="173">
        <v>150735.53351548137</v>
      </c>
      <c r="J1836" s="168">
        <f>IFERROR(MIN('MP Calculations'!$E$30/I1836,1),"-")</f>
        <v>0.24630200300931615</v>
      </c>
      <c r="K1836" s="12"/>
      <c r="L1836" s="159">
        <v>3.4643329999999999</v>
      </c>
      <c r="M1836" s="159" t="s">
        <v>280</v>
      </c>
      <c r="N1836" s="159">
        <v>350</v>
      </c>
      <c r="O1836" s="185">
        <f t="shared" si="88"/>
        <v>1212.5165500000001</v>
      </c>
      <c r="P1836" s="215">
        <f t="shared" si="89"/>
        <v>298.64525494694567</v>
      </c>
      <c r="Q1836" s="215" cm="1">
        <f t="array" ref="Q1836">IF(P1836="-",0,P1836/(1+'General inputs'!$H$32)^IFERROR(INDEX('MP Calculations'!$C$40:$C$130,MATCH(F1836,'MP Calculations'!$D$40:$D$130,0),0),-1))</f>
        <v>366.85480657609611</v>
      </c>
    </row>
    <row r="1837" spans="3:17">
      <c r="C1837" s="159"/>
      <c r="D1837" s="165" t="s">
        <v>282</v>
      </c>
      <c r="E1837" s="161">
        <v>43046</v>
      </c>
      <c r="F1837" s="172" t="str">
        <f t="shared" si="87"/>
        <v>2017-18</v>
      </c>
      <c r="G1837" s="68"/>
      <c r="H1837" s="167" t="s">
        <v>279</v>
      </c>
      <c r="I1837" s="173">
        <v>150735.53351548137</v>
      </c>
      <c r="J1837" s="168">
        <f>IFERROR(MIN('MP Calculations'!$E$30/I1837,1),"-")</f>
        <v>0.24630200300931615</v>
      </c>
      <c r="K1837" s="12"/>
      <c r="L1837" s="159">
        <v>0.39999699999999999</v>
      </c>
      <c r="M1837" s="159" t="s">
        <v>280</v>
      </c>
      <c r="N1837" s="159">
        <v>511</v>
      </c>
      <c r="O1837" s="185">
        <f t="shared" si="88"/>
        <v>204.39846699999998</v>
      </c>
      <c r="P1837" s="215">
        <f t="shared" si="89"/>
        <v>50.343751834133606</v>
      </c>
      <c r="Q1837" s="215" cm="1">
        <f t="array" ref="Q1837">IF(P1837="-",0,P1837/(1+'General inputs'!$H$32)^IFERROR(INDEX('MP Calculations'!$C$40:$C$130,MATCH(F1837,'MP Calculations'!$D$40:$D$130,0),0),-1))</f>
        <v>61.842092032257661</v>
      </c>
    </row>
    <row r="1838" spans="3:17">
      <c r="C1838" s="159"/>
      <c r="D1838" s="165" t="s">
        <v>278</v>
      </c>
      <c r="E1838" s="161">
        <v>43046</v>
      </c>
      <c r="F1838" s="172" t="str">
        <f t="shared" si="87"/>
        <v>2017-18</v>
      </c>
      <c r="G1838" s="68"/>
      <c r="H1838" s="167" t="s">
        <v>279</v>
      </c>
      <c r="I1838" s="173">
        <v>150735.53351548137</v>
      </c>
      <c r="J1838" s="168">
        <f>IFERROR(MIN('MP Calculations'!$E$30/I1838,1),"-")</f>
        <v>0.24630200300931615</v>
      </c>
      <c r="K1838" s="12"/>
      <c r="L1838" s="159">
        <v>1.3194170000000001</v>
      </c>
      <c r="M1838" s="159" t="s">
        <v>280</v>
      </c>
      <c r="N1838" s="159">
        <v>350</v>
      </c>
      <c r="O1838" s="185">
        <f t="shared" si="88"/>
        <v>461.79595</v>
      </c>
      <c r="P1838" s="215">
        <f t="shared" si="89"/>
        <v>113.74126746659002</v>
      </c>
      <c r="Q1838" s="215" cm="1">
        <f t="array" ref="Q1838">IF(P1838="-",0,P1838/(1+'General inputs'!$H$32)^IFERROR(INDEX('MP Calculations'!$C$40:$C$130,MATCH(F1838,'MP Calculations'!$D$40:$D$130,0),0),-1))</f>
        <v>139.7193827291467</v>
      </c>
    </row>
    <row r="1839" spans="3:17">
      <c r="C1839" s="159"/>
      <c r="D1839" s="165" t="s">
        <v>278</v>
      </c>
      <c r="E1839" s="161">
        <v>43046</v>
      </c>
      <c r="F1839" s="172" t="str">
        <f t="shared" si="87"/>
        <v>2017-18</v>
      </c>
      <c r="G1839" s="68"/>
      <c r="H1839" s="167" t="s">
        <v>279</v>
      </c>
      <c r="I1839" s="173">
        <v>150735.53351548137</v>
      </c>
      <c r="J1839" s="168">
        <f>IFERROR(MIN('MP Calculations'!$E$30/I1839,1),"-")</f>
        <v>0.24630200300931615</v>
      </c>
      <c r="K1839" s="12"/>
      <c r="L1839" s="159">
        <v>0.26664500000000002</v>
      </c>
      <c r="M1839" s="159" t="s">
        <v>280</v>
      </c>
      <c r="N1839" s="159">
        <v>350</v>
      </c>
      <c r="O1839" s="185">
        <f t="shared" si="88"/>
        <v>93.325750000000014</v>
      </c>
      <c r="P1839" s="215">
        <f t="shared" si="89"/>
        <v>22.986319157346689</v>
      </c>
      <c r="Q1839" s="215" cm="1">
        <f t="array" ref="Q1839">IF(P1839="-",0,P1839/(1+'General inputs'!$H$32)^IFERROR(INDEX('MP Calculations'!$C$40:$C$130,MATCH(F1839,'MP Calculations'!$D$40:$D$130,0),0),-1))</f>
        <v>28.236315590759645</v>
      </c>
    </row>
    <row r="1840" spans="3:17">
      <c r="C1840" s="159"/>
      <c r="D1840" s="165" t="s">
        <v>278</v>
      </c>
      <c r="E1840" s="161">
        <v>43047</v>
      </c>
      <c r="F1840" s="172" t="str">
        <f t="shared" si="87"/>
        <v>2017-18</v>
      </c>
      <c r="G1840" s="68"/>
      <c r="H1840" s="167" t="s">
        <v>279</v>
      </c>
      <c r="I1840" s="173">
        <v>150735.53351548137</v>
      </c>
      <c r="J1840" s="168">
        <f>IFERROR(MIN('MP Calculations'!$E$30/I1840,1),"-")</f>
        <v>0.24630200300931615</v>
      </c>
      <c r="K1840" s="12"/>
      <c r="L1840" s="159">
        <v>8.6864059999999998</v>
      </c>
      <c r="M1840" s="159" t="s">
        <v>280</v>
      </c>
      <c r="N1840" s="159">
        <v>350</v>
      </c>
      <c r="O1840" s="185">
        <f t="shared" si="88"/>
        <v>3040.2420999999999</v>
      </c>
      <c r="P1840" s="215">
        <f t="shared" si="89"/>
        <v>748.81771886324964</v>
      </c>
      <c r="Q1840" s="215" cm="1">
        <f t="array" ref="Q1840">IF(P1840="-",0,P1840/(1+'General inputs'!$H$32)^IFERROR(INDEX('MP Calculations'!$C$40:$C$130,MATCH(F1840,'MP Calculations'!$D$40:$D$130,0),0),-1))</f>
        <v>919.84511678624426</v>
      </c>
    </row>
    <row r="1841" spans="3:17">
      <c r="C1841" s="159"/>
      <c r="D1841" s="165" t="s">
        <v>278</v>
      </c>
      <c r="E1841" s="161">
        <v>43047</v>
      </c>
      <c r="F1841" s="172" t="str">
        <f t="shared" si="87"/>
        <v>2017-18</v>
      </c>
      <c r="G1841" s="68"/>
      <c r="H1841" s="167" t="s">
        <v>279</v>
      </c>
      <c r="I1841" s="173">
        <v>150735.53351548137</v>
      </c>
      <c r="J1841" s="168">
        <f>IFERROR(MIN('MP Calculations'!$E$30/I1841,1),"-")</f>
        <v>0.24630200300931615</v>
      </c>
      <c r="K1841" s="12"/>
      <c r="L1841" s="159">
        <v>0.71288200000000002</v>
      </c>
      <c r="M1841" s="159" t="s">
        <v>280</v>
      </c>
      <c r="N1841" s="159">
        <v>350</v>
      </c>
      <c r="O1841" s="185">
        <f t="shared" si="88"/>
        <v>249.5087</v>
      </c>
      <c r="P1841" s="215">
        <f t="shared" si="89"/>
        <v>61.454492578250559</v>
      </c>
      <c r="Q1841" s="215" cm="1">
        <f t="array" ref="Q1841">IF(P1841="-",0,P1841/(1+'General inputs'!$H$32)^IFERROR(INDEX('MP Calculations'!$C$40:$C$130,MATCH(F1841,'MP Calculations'!$D$40:$D$130,0),0),-1))</f>
        <v>75.490487843281954</v>
      </c>
    </row>
    <row r="1842" spans="3:17">
      <c r="C1842" s="159"/>
      <c r="D1842" s="165" t="s">
        <v>278</v>
      </c>
      <c r="E1842" s="161">
        <v>43047</v>
      </c>
      <c r="F1842" s="172" t="str">
        <f t="shared" si="87"/>
        <v>2017-18</v>
      </c>
      <c r="G1842" s="68"/>
      <c r="H1842" s="167" t="s">
        <v>279</v>
      </c>
      <c r="I1842" s="173">
        <v>150735.53351548137</v>
      </c>
      <c r="J1842" s="168">
        <f>IFERROR(MIN('MP Calculations'!$E$30/I1842,1),"-")</f>
        <v>0.24630200300931615</v>
      </c>
      <c r="K1842" s="12"/>
      <c r="L1842" s="159">
        <v>16.659406000000001</v>
      </c>
      <c r="M1842" s="159" t="s">
        <v>280</v>
      </c>
      <c r="N1842" s="159">
        <v>350</v>
      </c>
      <c r="O1842" s="185">
        <f t="shared" si="88"/>
        <v>5830.7921000000006</v>
      </c>
      <c r="P1842" s="215">
        <f t="shared" si="89"/>
        <v>1436.135773360897</v>
      </c>
      <c r="Q1842" s="215" cm="1">
        <f t="array" ref="Q1842">IF(P1842="-",0,P1842/(1+'General inputs'!$H$32)^IFERROR(INDEX('MP Calculations'!$C$40:$C$130,MATCH(F1842,'MP Calculations'!$D$40:$D$130,0),0),-1))</f>
        <v>1764.1442568606005</v>
      </c>
    </row>
    <row r="1843" spans="3:17">
      <c r="C1843" s="159"/>
      <c r="D1843" s="165" t="s">
        <v>278</v>
      </c>
      <c r="E1843" s="161">
        <v>43047</v>
      </c>
      <c r="F1843" s="172" t="str">
        <f t="shared" si="87"/>
        <v>2017-18</v>
      </c>
      <c r="G1843" s="68"/>
      <c r="H1843" s="167" t="s">
        <v>279</v>
      </c>
      <c r="I1843" s="173">
        <v>150735.53351548137</v>
      </c>
      <c r="J1843" s="168">
        <f>IFERROR(MIN('MP Calculations'!$E$30/I1843,1),"-")</f>
        <v>0.24630200300931615</v>
      </c>
      <c r="K1843" s="12"/>
      <c r="L1843" s="159">
        <v>0.71712500000000001</v>
      </c>
      <c r="M1843" s="159" t="s">
        <v>280</v>
      </c>
      <c r="N1843" s="159">
        <v>350</v>
      </c>
      <c r="O1843" s="185">
        <f t="shared" si="88"/>
        <v>250.99375000000001</v>
      </c>
      <c r="P1843" s="215">
        <f t="shared" si="89"/>
        <v>61.82026336781955</v>
      </c>
      <c r="Q1843" s="215" cm="1">
        <f t="array" ref="Q1843">IF(P1843="-",0,P1843/(1+'General inputs'!$H$32)^IFERROR(INDEX('MP Calculations'!$C$40:$C$130,MATCH(F1843,'MP Calculations'!$D$40:$D$130,0),0),-1))</f>
        <v>75.939799426291557</v>
      </c>
    </row>
    <row r="1844" spans="3:17">
      <c r="C1844" s="159"/>
      <c r="D1844" s="165" t="s">
        <v>278</v>
      </c>
      <c r="E1844" s="161">
        <v>43047</v>
      </c>
      <c r="F1844" s="172" t="str">
        <f t="shared" si="87"/>
        <v>2017-18</v>
      </c>
      <c r="G1844" s="68"/>
      <c r="H1844" s="167" t="s">
        <v>279</v>
      </c>
      <c r="I1844" s="173">
        <v>150735.53351548137</v>
      </c>
      <c r="J1844" s="168">
        <f>IFERROR(MIN('MP Calculations'!$E$30/I1844,1),"-")</f>
        <v>0.24630200300931615</v>
      </c>
      <c r="K1844" s="12"/>
      <c r="L1844" s="159">
        <v>52.280307999999998</v>
      </c>
      <c r="M1844" s="159" t="s">
        <v>280</v>
      </c>
      <c r="N1844" s="159">
        <v>350</v>
      </c>
      <c r="O1844" s="185">
        <f t="shared" si="88"/>
        <v>18298.107799999998</v>
      </c>
      <c r="P1844" s="215">
        <f t="shared" si="89"/>
        <v>4506.8606024203909</v>
      </c>
      <c r="Q1844" s="215" cm="1">
        <f t="array" ref="Q1844">IF(P1844="-",0,P1844/(1+'General inputs'!$H$32)^IFERROR(INDEX('MP Calculations'!$C$40:$C$130,MATCH(F1844,'MP Calculations'!$D$40:$D$130,0),0),-1))</f>
        <v>5536.2121017462023</v>
      </c>
    </row>
    <row r="1845" spans="3:17">
      <c r="C1845" s="159"/>
      <c r="D1845" s="165" t="s">
        <v>278</v>
      </c>
      <c r="E1845" s="161">
        <v>43047</v>
      </c>
      <c r="F1845" s="172" t="str">
        <f t="shared" si="87"/>
        <v>2017-18</v>
      </c>
      <c r="G1845" s="68"/>
      <c r="H1845" s="167" t="s">
        <v>279</v>
      </c>
      <c r="I1845" s="173">
        <v>150735.53351548137</v>
      </c>
      <c r="J1845" s="168">
        <f>IFERROR(MIN('MP Calculations'!$E$30/I1845,1),"-")</f>
        <v>0.24630200300931615</v>
      </c>
      <c r="K1845" s="12"/>
      <c r="L1845" s="159">
        <v>11.599199</v>
      </c>
      <c r="M1845" s="159" t="s">
        <v>280</v>
      </c>
      <c r="N1845" s="159">
        <v>350</v>
      </c>
      <c r="O1845" s="185">
        <f t="shared" si="88"/>
        <v>4059.71965</v>
      </c>
      <c r="P1845" s="215">
        <f t="shared" si="89"/>
        <v>999.91708145127996</v>
      </c>
      <c r="Q1845" s="215" cm="1">
        <f t="array" ref="Q1845">IF(P1845="-",0,P1845/(1+'General inputs'!$H$32)^IFERROR(INDEX('MP Calculations'!$C$40:$C$130,MATCH(F1845,'MP Calculations'!$D$40:$D$130,0),0),-1))</f>
        <v>1228.2947123104641</v>
      </c>
    </row>
    <row r="1846" spans="3:17">
      <c r="C1846" s="159"/>
      <c r="D1846" s="165" t="s">
        <v>278</v>
      </c>
      <c r="E1846" s="161">
        <v>43047</v>
      </c>
      <c r="F1846" s="172" t="str">
        <f t="shared" si="87"/>
        <v>2017-18</v>
      </c>
      <c r="G1846" s="68"/>
      <c r="H1846" s="167" t="s">
        <v>279</v>
      </c>
      <c r="I1846" s="173">
        <v>150735.53351548137</v>
      </c>
      <c r="J1846" s="168">
        <f>IFERROR(MIN('MP Calculations'!$E$30/I1846,1),"-")</f>
        <v>0.24630200300931615</v>
      </c>
      <c r="K1846" s="12"/>
      <c r="L1846" s="159">
        <v>3.0845259999999999</v>
      </c>
      <c r="M1846" s="159" t="s">
        <v>280</v>
      </c>
      <c r="N1846" s="159">
        <v>350</v>
      </c>
      <c r="O1846" s="185">
        <f t="shared" si="88"/>
        <v>1079.5841</v>
      </c>
      <c r="P1846" s="215">
        <f t="shared" si="89"/>
        <v>265.9037262470099</v>
      </c>
      <c r="Q1846" s="215" cm="1">
        <f t="array" ref="Q1846">IF(P1846="-",0,P1846/(1+'General inputs'!$H$32)^IFERROR(INDEX('MP Calculations'!$C$40:$C$130,MATCH(F1846,'MP Calculations'!$D$40:$D$130,0),0),-1))</f>
        <v>326.63522505167356</v>
      </c>
    </row>
    <row r="1847" spans="3:17">
      <c r="C1847" s="159"/>
      <c r="D1847" s="165" t="s">
        <v>289</v>
      </c>
      <c r="E1847" s="161">
        <v>43047</v>
      </c>
      <c r="F1847" s="172" t="str">
        <f t="shared" si="87"/>
        <v>2017-18</v>
      </c>
      <c r="G1847" s="68"/>
      <c r="H1847" s="167" t="s">
        <v>279</v>
      </c>
      <c r="I1847" s="173">
        <v>150735.53351548137</v>
      </c>
      <c r="J1847" s="168">
        <f>IFERROR(MIN('MP Calculations'!$E$30/I1847,1),"-")</f>
        <v>0.24630200300931615</v>
      </c>
      <c r="K1847" s="12"/>
      <c r="L1847" s="159">
        <v>27.408656000000001</v>
      </c>
      <c r="M1847" s="159" t="s">
        <v>280</v>
      </c>
      <c r="N1847" s="159">
        <v>726</v>
      </c>
      <c r="O1847" s="185">
        <f t="shared" si="88"/>
        <v>19898.684256</v>
      </c>
      <c r="P1847" s="215">
        <f t="shared" si="89"/>
        <v>4901.0857895027439</v>
      </c>
      <c r="Q1847" s="215" cm="1">
        <f t="array" ref="Q1847">IF(P1847="-",0,P1847/(1+'General inputs'!$H$32)^IFERROR(INDEX('MP Calculations'!$C$40:$C$130,MATCH(F1847,'MP Calculations'!$D$40:$D$130,0),0),-1))</f>
        <v>6020.4769690390513</v>
      </c>
    </row>
    <row r="1848" spans="3:17">
      <c r="C1848" s="159"/>
      <c r="D1848" s="165" t="s">
        <v>278</v>
      </c>
      <c r="E1848" s="161">
        <v>43047</v>
      </c>
      <c r="F1848" s="172" t="str">
        <f t="shared" si="87"/>
        <v>2017-18</v>
      </c>
      <c r="G1848" s="68"/>
      <c r="H1848" s="167" t="s">
        <v>279</v>
      </c>
      <c r="I1848" s="173">
        <v>150735.53351548137</v>
      </c>
      <c r="J1848" s="168">
        <f>IFERROR(MIN('MP Calculations'!$E$30/I1848,1),"-")</f>
        <v>0.24630200300931615</v>
      </c>
      <c r="K1848" s="12"/>
      <c r="L1848" s="159">
        <v>0.76243000000000005</v>
      </c>
      <c r="M1848" s="159" t="s">
        <v>280</v>
      </c>
      <c r="N1848" s="159">
        <v>350</v>
      </c>
      <c r="O1848" s="185">
        <f t="shared" si="88"/>
        <v>266.85050000000001</v>
      </c>
      <c r="P1848" s="215">
        <f t="shared" si="89"/>
        <v>65.725812654037526</v>
      </c>
      <c r="Q1848" s="215" cm="1">
        <f t="array" ref="Q1848">IF(P1848="-",0,P1848/(1+'General inputs'!$H$32)^IFERROR(INDEX('MP Calculations'!$C$40:$C$130,MATCH(F1848,'MP Calculations'!$D$40:$D$130,0),0),-1))</f>
        <v>80.737362770210865</v>
      </c>
    </row>
    <row r="1849" spans="3:17">
      <c r="C1849" s="159"/>
      <c r="D1849" s="165" t="s">
        <v>278</v>
      </c>
      <c r="E1849" s="161">
        <v>43047</v>
      </c>
      <c r="F1849" s="172" t="str">
        <f t="shared" si="87"/>
        <v>2017-18</v>
      </c>
      <c r="G1849" s="68"/>
      <c r="H1849" s="167" t="s">
        <v>279</v>
      </c>
      <c r="I1849" s="173">
        <v>150735.53351548137</v>
      </c>
      <c r="J1849" s="168">
        <f>IFERROR(MIN('MP Calculations'!$E$30/I1849,1),"-")</f>
        <v>0.24630200300931615</v>
      </c>
      <c r="K1849" s="12"/>
      <c r="L1849" s="159">
        <v>3.9853100000000001</v>
      </c>
      <c r="M1849" s="159" t="s">
        <v>280</v>
      </c>
      <c r="N1849" s="159">
        <v>350</v>
      </c>
      <c r="O1849" s="185">
        <f t="shared" si="88"/>
        <v>1394.8585</v>
      </c>
      <c r="P1849" s="215">
        <f t="shared" si="89"/>
        <v>343.55644246457024</v>
      </c>
      <c r="Q1849" s="215" cm="1">
        <f t="array" ref="Q1849">IF(P1849="-",0,P1849/(1+'General inputs'!$H$32)^IFERROR(INDEX('MP Calculations'!$C$40:$C$130,MATCH(F1849,'MP Calculations'!$D$40:$D$130,0),0),-1))</f>
        <v>422.02355524015201</v>
      </c>
    </row>
    <row r="1850" spans="3:17">
      <c r="C1850" s="159"/>
      <c r="D1850" s="165" t="s">
        <v>291</v>
      </c>
      <c r="E1850" s="161">
        <v>43047</v>
      </c>
      <c r="F1850" s="172" t="str">
        <f t="shared" si="87"/>
        <v>2017-18</v>
      </c>
      <c r="G1850" s="68"/>
      <c r="H1850" s="167" t="s">
        <v>279</v>
      </c>
      <c r="I1850" s="173">
        <v>150735.53351548137</v>
      </c>
      <c r="J1850" s="168">
        <f>IFERROR(MIN('MP Calculations'!$E$30/I1850,1),"-")</f>
        <v>0.24630200300931615</v>
      </c>
      <c r="K1850" s="12"/>
      <c r="L1850" s="159">
        <v>1.543542</v>
      </c>
      <c r="M1850" s="159" t="s">
        <v>280</v>
      </c>
      <c r="N1850" s="159">
        <v>589</v>
      </c>
      <c r="O1850" s="185">
        <f t="shared" si="88"/>
        <v>909.14623799999993</v>
      </c>
      <c r="P1850" s="215">
        <f t="shared" si="89"/>
        <v>223.92453944778444</v>
      </c>
      <c r="Q1850" s="215" cm="1">
        <f t="array" ref="Q1850">IF(P1850="-",0,P1850/(1+'General inputs'!$H$32)^IFERROR(INDEX('MP Calculations'!$C$40:$C$130,MATCH(F1850,'MP Calculations'!$D$40:$D$130,0),0),-1))</f>
        <v>275.0681360109067</v>
      </c>
    </row>
    <row r="1851" spans="3:17">
      <c r="C1851" s="159"/>
      <c r="D1851" s="165" t="s">
        <v>291</v>
      </c>
      <c r="E1851" s="161">
        <v>43047</v>
      </c>
      <c r="F1851" s="172" t="str">
        <f t="shared" si="87"/>
        <v>2017-18</v>
      </c>
      <c r="G1851" s="68"/>
      <c r="H1851" s="167" t="s">
        <v>279</v>
      </c>
      <c r="I1851" s="173">
        <v>150735.53351548137</v>
      </c>
      <c r="J1851" s="168">
        <f>IFERROR(MIN('MP Calculations'!$E$30/I1851,1),"-")</f>
        <v>0.24630200300931615</v>
      </c>
      <c r="K1851" s="12"/>
      <c r="L1851" s="159">
        <v>0.55578799999999995</v>
      </c>
      <c r="M1851" s="159" t="s">
        <v>280</v>
      </c>
      <c r="N1851" s="159">
        <v>589</v>
      </c>
      <c r="O1851" s="185">
        <f t="shared" si="88"/>
        <v>327.35913199999999</v>
      </c>
      <c r="P1851" s="215">
        <f t="shared" si="89"/>
        <v>80.629209914991122</v>
      </c>
      <c r="Q1851" s="215" cm="1">
        <f t="array" ref="Q1851">IF(P1851="-",0,P1851/(1+'General inputs'!$H$32)^IFERROR(INDEX('MP Calculations'!$C$40:$C$130,MATCH(F1851,'MP Calculations'!$D$40:$D$130,0),0),-1))</f>
        <v>99.044644834562206</v>
      </c>
    </row>
    <row r="1852" spans="3:17">
      <c r="C1852" s="159"/>
      <c r="D1852" s="165" t="s">
        <v>278</v>
      </c>
      <c r="E1852" s="161">
        <v>43047</v>
      </c>
      <c r="F1852" s="172" t="str">
        <f t="shared" si="87"/>
        <v>2017-18</v>
      </c>
      <c r="G1852" s="68"/>
      <c r="H1852" s="167" t="s">
        <v>279</v>
      </c>
      <c r="I1852" s="173">
        <v>150735.53351548137</v>
      </c>
      <c r="J1852" s="168">
        <f>IFERROR(MIN('MP Calculations'!$E$30/I1852,1),"-")</f>
        <v>0.24630200300931615</v>
      </c>
      <c r="K1852" s="12"/>
      <c r="L1852" s="159">
        <v>17.245602000000002</v>
      </c>
      <c r="M1852" s="159" t="s">
        <v>280</v>
      </c>
      <c r="N1852" s="159">
        <v>350</v>
      </c>
      <c r="O1852" s="185">
        <f t="shared" si="88"/>
        <v>6035.9607000000005</v>
      </c>
      <c r="P1852" s="215">
        <f t="shared" si="89"/>
        <v>1486.6692104955141</v>
      </c>
      <c r="Q1852" s="215" cm="1">
        <f t="array" ref="Q1852">IF(P1852="-",0,P1852/(1+'General inputs'!$H$32)^IFERROR(INDEX('MP Calculations'!$C$40:$C$130,MATCH(F1852,'MP Calculations'!$D$40:$D$130,0),0),-1))</f>
        <v>1826.2193576651944</v>
      </c>
    </row>
    <row r="1853" spans="3:17">
      <c r="C1853" s="159"/>
      <c r="D1853" s="165" t="s">
        <v>278</v>
      </c>
      <c r="E1853" s="161">
        <v>43047</v>
      </c>
      <c r="F1853" s="172" t="str">
        <f t="shared" si="87"/>
        <v>2017-18</v>
      </c>
      <c r="G1853" s="68"/>
      <c r="H1853" s="167" t="s">
        <v>279</v>
      </c>
      <c r="I1853" s="173">
        <v>150735.53351548137</v>
      </c>
      <c r="J1853" s="168">
        <f>IFERROR(MIN('MP Calculations'!$E$30/I1853,1),"-")</f>
        <v>0.24630200300931615</v>
      </c>
      <c r="K1853" s="12"/>
      <c r="L1853" s="159">
        <v>27.358547999999999</v>
      </c>
      <c r="M1853" s="159" t="s">
        <v>280</v>
      </c>
      <c r="N1853" s="159">
        <v>350</v>
      </c>
      <c r="O1853" s="185">
        <f t="shared" si="88"/>
        <v>9575.4917999999998</v>
      </c>
      <c r="P1853" s="215">
        <f t="shared" si="89"/>
        <v>2358.4628101392823</v>
      </c>
      <c r="Q1853" s="215" cm="1">
        <f t="array" ref="Q1853">IF(P1853="-",0,P1853/(1+'General inputs'!$H$32)^IFERROR(INDEX('MP Calculations'!$C$40:$C$130,MATCH(F1853,'MP Calculations'!$D$40:$D$130,0),0),-1))</f>
        <v>2897.1276244930382</v>
      </c>
    </row>
    <row r="1854" spans="3:17">
      <c r="C1854" s="159"/>
      <c r="D1854" s="165" t="s">
        <v>278</v>
      </c>
      <c r="E1854" s="161">
        <v>43047</v>
      </c>
      <c r="F1854" s="172" t="str">
        <f t="shared" si="87"/>
        <v>2017-18</v>
      </c>
      <c r="G1854" s="68"/>
      <c r="H1854" s="167" t="s">
        <v>279</v>
      </c>
      <c r="I1854" s="173">
        <v>150735.53351548137</v>
      </c>
      <c r="J1854" s="168">
        <f>IFERROR(MIN('MP Calculations'!$E$30/I1854,1),"-")</f>
        <v>0.24630200300931615</v>
      </c>
      <c r="K1854" s="12"/>
      <c r="L1854" s="159">
        <v>0.39605600000000002</v>
      </c>
      <c r="M1854" s="159" t="s">
        <v>280</v>
      </c>
      <c r="N1854" s="159">
        <v>350</v>
      </c>
      <c r="O1854" s="185">
        <f t="shared" si="88"/>
        <v>138.61960000000002</v>
      </c>
      <c r="P1854" s="215">
        <f t="shared" si="89"/>
        <v>34.142285136350203</v>
      </c>
      <c r="Q1854" s="215" cm="1">
        <f t="array" ref="Q1854">IF(P1854="-",0,P1854/(1+'General inputs'!$H$32)^IFERROR(INDEX('MP Calculations'!$C$40:$C$130,MATCH(F1854,'MP Calculations'!$D$40:$D$130,0),0),-1))</f>
        <v>41.940265925158556</v>
      </c>
    </row>
    <row r="1855" spans="3:17">
      <c r="C1855" s="159"/>
      <c r="D1855" s="165" t="s">
        <v>291</v>
      </c>
      <c r="E1855" s="161">
        <v>43047</v>
      </c>
      <c r="F1855" s="172" t="str">
        <f t="shared" si="87"/>
        <v>2017-18</v>
      </c>
      <c r="G1855" s="68"/>
      <c r="H1855" s="167" t="s">
        <v>279</v>
      </c>
      <c r="I1855" s="173">
        <v>150735.53351548137</v>
      </c>
      <c r="J1855" s="168">
        <f>IFERROR(MIN('MP Calculations'!$E$30/I1855,1),"-")</f>
        <v>0.24630200300931615</v>
      </c>
      <c r="K1855" s="12"/>
      <c r="L1855" s="159">
        <v>9.3132800000000007</v>
      </c>
      <c r="M1855" s="159" t="s">
        <v>280</v>
      </c>
      <c r="N1855" s="159">
        <v>589</v>
      </c>
      <c r="O1855" s="185">
        <f t="shared" si="88"/>
        <v>5485.5219200000001</v>
      </c>
      <c r="P1855" s="215">
        <f t="shared" si="89"/>
        <v>1351.0950364475098</v>
      </c>
      <c r="Q1855" s="215" cm="1">
        <f t="array" ref="Q1855">IF(P1855="-",0,P1855/(1+'General inputs'!$H$32)^IFERROR(INDEX('MP Calculations'!$C$40:$C$130,MATCH(F1855,'MP Calculations'!$D$40:$D$130,0),0),-1))</f>
        <v>1659.6805073964022</v>
      </c>
    </row>
    <row r="1856" spans="3:17">
      <c r="C1856" s="159"/>
      <c r="D1856" s="165" t="s">
        <v>281</v>
      </c>
      <c r="E1856" s="161">
        <v>43047</v>
      </c>
      <c r="F1856" s="172" t="str">
        <f t="shared" si="87"/>
        <v>2017-18</v>
      </c>
      <c r="G1856" s="68"/>
      <c r="H1856" s="167" t="s">
        <v>279</v>
      </c>
      <c r="I1856" s="173">
        <v>150735.53351548137</v>
      </c>
      <c r="J1856" s="168">
        <f>IFERROR(MIN('MP Calculations'!$E$30/I1856,1),"-")</f>
        <v>0.24630200300931615</v>
      </c>
      <c r="K1856" s="12"/>
      <c r="L1856" s="159">
        <v>4.6016089999999998</v>
      </c>
      <c r="M1856" s="159" t="s">
        <v>280</v>
      </c>
      <c r="N1856" s="159">
        <v>940</v>
      </c>
      <c r="O1856" s="185">
        <f t="shared" si="88"/>
        <v>4325.5124599999999</v>
      </c>
      <c r="P1856" s="215">
        <f t="shared" si="89"/>
        <v>1065.3823829397545</v>
      </c>
      <c r="Q1856" s="215" cm="1">
        <f t="array" ref="Q1856">IF(P1856="-",0,P1856/(1+'General inputs'!$H$32)^IFERROR(INDEX('MP Calculations'!$C$40:$C$130,MATCH(F1856,'MP Calculations'!$D$40:$D$130,0),0),-1))</f>
        <v>1308.7120640586666</v>
      </c>
    </row>
    <row r="1857" spans="3:17">
      <c r="C1857" s="159"/>
      <c r="D1857" s="165" t="s">
        <v>278</v>
      </c>
      <c r="E1857" s="161">
        <v>43047</v>
      </c>
      <c r="F1857" s="172" t="str">
        <f t="shared" si="87"/>
        <v>2017-18</v>
      </c>
      <c r="G1857" s="68"/>
      <c r="H1857" s="167" t="s">
        <v>279</v>
      </c>
      <c r="I1857" s="173">
        <v>150735.53351548137</v>
      </c>
      <c r="J1857" s="168">
        <f>IFERROR(MIN('MP Calculations'!$E$30/I1857,1),"-")</f>
        <v>0.24630200300931615</v>
      </c>
      <c r="K1857" s="12"/>
      <c r="L1857" s="159">
        <v>1.0000469999999999</v>
      </c>
      <c r="M1857" s="159" t="s">
        <v>280</v>
      </c>
      <c r="N1857" s="159">
        <v>350</v>
      </c>
      <c r="O1857" s="185">
        <f t="shared" si="88"/>
        <v>350.01644999999996</v>
      </c>
      <c r="P1857" s="215">
        <f t="shared" si="89"/>
        <v>86.209752721210151</v>
      </c>
      <c r="Q1857" s="215" cm="1">
        <f t="array" ref="Q1857">IF(P1857="-",0,P1857/(1+'General inputs'!$H$32)^IFERROR(INDEX('MP Calculations'!$C$40:$C$130,MATCH(F1857,'MP Calculations'!$D$40:$D$130,0),0),-1))</f>
        <v>105.89976447183487</v>
      </c>
    </row>
    <row r="1858" spans="3:17">
      <c r="C1858" s="159"/>
      <c r="D1858" s="165" t="s">
        <v>291</v>
      </c>
      <c r="E1858" s="161">
        <v>43047</v>
      </c>
      <c r="F1858" s="172" t="str">
        <f t="shared" si="87"/>
        <v>2017-18</v>
      </c>
      <c r="G1858" s="68"/>
      <c r="H1858" s="167" t="s">
        <v>279</v>
      </c>
      <c r="I1858" s="173">
        <v>150735.53351548137</v>
      </c>
      <c r="J1858" s="168">
        <f>IFERROR(MIN('MP Calculations'!$E$30/I1858,1),"-")</f>
        <v>0.24630200300931615</v>
      </c>
      <c r="K1858" s="12"/>
      <c r="L1858" s="159">
        <v>10.568346999999999</v>
      </c>
      <c r="M1858" s="159" t="s">
        <v>280</v>
      </c>
      <c r="N1858" s="159">
        <v>589</v>
      </c>
      <c r="O1858" s="185">
        <f t="shared" si="88"/>
        <v>6224.7563829999999</v>
      </c>
      <c r="P1858" s="215">
        <f t="shared" si="89"/>
        <v>1533.1699653779258</v>
      </c>
      <c r="Q1858" s="215" cm="1">
        <f t="array" ref="Q1858">IF(P1858="-",0,P1858/(1+'General inputs'!$H$32)^IFERROR(INDEX('MP Calculations'!$C$40:$C$130,MATCH(F1858,'MP Calculations'!$D$40:$D$130,0),0),-1))</f>
        <v>1883.3407254266212</v>
      </c>
    </row>
    <row r="1859" spans="3:17">
      <c r="C1859" s="159"/>
      <c r="D1859" s="165" t="s">
        <v>291</v>
      </c>
      <c r="E1859" s="161">
        <v>43047</v>
      </c>
      <c r="F1859" s="172" t="str">
        <f t="shared" si="87"/>
        <v>2017-18</v>
      </c>
      <c r="G1859" s="68"/>
      <c r="H1859" s="167" t="s">
        <v>279</v>
      </c>
      <c r="I1859" s="173">
        <v>150735.53351548137</v>
      </c>
      <c r="J1859" s="168">
        <f>IFERROR(MIN('MP Calculations'!$E$30/I1859,1),"-")</f>
        <v>0.24630200300931615</v>
      </c>
      <c r="K1859" s="12"/>
      <c r="L1859" s="159">
        <v>20.691078999999998</v>
      </c>
      <c r="M1859" s="159" t="s">
        <v>280</v>
      </c>
      <c r="N1859" s="159">
        <v>589</v>
      </c>
      <c r="O1859" s="185">
        <f t="shared" si="88"/>
        <v>12187.045531</v>
      </c>
      <c r="P1859" s="215">
        <f t="shared" si="89"/>
        <v>3001.693725051035</v>
      </c>
      <c r="Q1859" s="215" cm="1">
        <f t="array" ref="Q1859">IF(P1859="-",0,P1859/(1+'General inputs'!$H$32)^IFERROR(INDEX('MP Calculations'!$C$40:$C$130,MATCH(F1859,'MP Calculations'!$D$40:$D$130,0),0),-1))</f>
        <v>3687.2702735555081</v>
      </c>
    </row>
    <row r="1860" spans="3:17">
      <c r="C1860" s="159"/>
      <c r="D1860" s="165" t="s">
        <v>291</v>
      </c>
      <c r="E1860" s="161">
        <v>43047</v>
      </c>
      <c r="F1860" s="172" t="str">
        <f t="shared" si="87"/>
        <v>2017-18</v>
      </c>
      <c r="G1860" s="68"/>
      <c r="H1860" s="167" t="s">
        <v>279</v>
      </c>
      <c r="I1860" s="173">
        <v>150735.53351548137</v>
      </c>
      <c r="J1860" s="168">
        <f>IFERROR(MIN('MP Calculations'!$E$30/I1860,1),"-")</f>
        <v>0.24630200300931615</v>
      </c>
      <c r="K1860" s="12"/>
      <c r="L1860" s="159">
        <v>3.0880909999999999</v>
      </c>
      <c r="M1860" s="159" t="s">
        <v>280</v>
      </c>
      <c r="N1860" s="159">
        <v>589</v>
      </c>
      <c r="O1860" s="185">
        <f t="shared" si="88"/>
        <v>1818.885599</v>
      </c>
      <c r="P1860" s="215">
        <f t="shared" si="89"/>
        <v>447.99516627849982</v>
      </c>
      <c r="Q1860" s="215" cm="1">
        <f t="array" ref="Q1860">IF(P1860="-",0,P1860/(1+'General inputs'!$H$32)^IFERROR(INDEX('MP Calculations'!$C$40:$C$130,MATCH(F1860,'MP Calculations'!$D$40:$D$130,0),0),-1))</f>
        <v>550.31572526180503</v>
      </c>
    </row>
    <row r="1861" spans="3:17">
      <c r="C1861" s="159"/>
      <c r="D1861" s="165" t="s">
        <v>291</v>
      </c>
      <c r="E1861" s="161">
        <v>43047</v>
      </c>
      <c r="F1861" s="172" t="str">
        <f t="shared" si="87"/>
        <v>2017-18</v>
      </c>
      <c r="G1861" s="68"/>
      <c r="H1861" s="167" t="s">
        <v>279</v>
      </c>
      <c r="I1861" s="173">
        <v>150735.53351548137</v>
      </c>
      <c r="J1861" s="168">
        <f>IFERROR(MIN('MP Calculations'!$E$30/I1861,1),"-")</f>
        <v>0.24630200300931615</v>
      </c>
      <c r="K1861" s="12"/>
      <c r="L1861" s="159">
        <v>9.9415169999999993</v>
      </c>
      <c r="M1861" s="159" t="s">
        <v>280</v>
      </c>
      <c r="N1861" s="159">
        <v>589</v>
      </c>
      <c r="O1861" s="185">
        <f t="shared" si="88"/>
        <v>5855.5535129999998</v>
      </c>
      <c r="P1861" s="215">
        <f t="shared" si="89"/>
        <v>1442.2345589801378</v>
      </c>
      <c r="Q1861" s="215" cm="1">
        <f t="array" ref="Q1861">IF(P1861="-",0,P1861/(1+'General inputs'!$H$32)^IFERROR(INDEX('MP Calculations'!$C$40:$C$130,MATCH(F1861,'MP Calculations'!$D$40:$D$130,0),0),-1))</f>
        <v>1771.6359841913868</v>
      </c>
    </row>
    <row r="1862" spans="3:17">
      <c r="C1862" s="159"/>
      <c r="D1862" s="165" t="s">
        <v>291</v>
      </c>
      <c r="E1862" s="161">
        <v>43047</v>
      </c>
      <c r="F1862" s="172" t="str">
        <f t="shared" si="87"/>
        <v>2017-18</v>
      </c>
      <c r="G1862" s="68"/>
      <c r="H1862" s="167" t="s">
        <v>279</v>
      </c>
      <c r="I1862" s="173">
        <v>150735.53351548137</v>
      </c>
      <c r="J1862" s="168">
        <f>IFERROR(MIN('MP Calculations'!$E$30/I1862,1),"-")</f>
        <v>0.24630200300931615</v>
      </c>
      <c r="K1862" s="12"/>
      <c r="L1862" s="159">
        <v>0.96446600000000005</v>
      </c>
      <c r="M1862" s="159" t="s">
        <v>280</v>
      </c>
      <c r="N1862" s="159">
        <v>589</v>
      </c>
      <c r="O1862" s="185">
        <f t="shared" si="88"/>
        <v>568.07047399999999</v>
      </c>
      <c r="P1862" s="215">
        <f t="shared" si="89"/>
        <v>139.91689559665164</v>
      </c>
      <c r="Q1862" s="215" cm="1">
        <f t="array" ref="Q1862">IF(P1862="-",0,P1862/(1+'General inputs'!$H$32)^IFERROR(INDEX('MP Calculations'!$C$40:$C$130,MATCH(F1862,'MP Calculations'!$D$40:$D$130,0),0),-1))</f>
        <v>171.87343452001639</v>
      </c>
    </row>
    <row r="1863" spans="3:17">
      <c r="C1863" s="159"/>
      <c r="D1863" s="165" t="s">
        <v>291</v>
      </c>
      <c r="E1863" s="161">
        <v>43047</v>
      </c>
      <c r="F1863" s="172" t="str">
        <f t="shared" si="87"/>
        <v>2017-18</v>
      </c>
      <c r="G1863" s="68"/>
      <c r="H1863" s="167" t="s">
        <v>279</v>
      </c>
      <c r="I1863" s="173">
        <v>150735.53351548137</v>
      </c>
      <c r="J1863" s="168">
        <f>IFERROR(MIN('MP Calculations'!$E$30/I1863,1),"-")</f>
        <v>0.24630200300931615</v>
      </c>
      <c r="K1863" s="12"/>
      <c r="L1863" s="159">
        <v>14.300604</v>
      </c>
      <c r="M1863" s="159" t="s">
        <v>280</v>
      </c>
      <c r="N1863" s="159">
        <v>589</v>
      </c>
      <c r="O1863" s="185">
        <f t="shared" si="88"/>
        <v>8423.0557559999997</v>
      </c>
      <c r="P1863" s="215">
        <f t="shared" si="89"/>
        <v>2074.6155041619495</v>
      </c>
      <c r="Q1863" s="215" cm="1">
        <f t="array" ref="Q1863">IF(P1863="-",0,P1863/(1+'General inputs'!$H$32)^IFERROR(INDEX('MP Calculations'!$C$40:$C$130,MATCH(F1863,'MP Calculations'!$D$40:$D$130,0),0),-1))</f>
        <v>2548.4505676619856</v>
      </c>
    </row>
    <row r="1864" spans="3:17">
      <c r="C1864" s="159"/>
      <c r="D1864" s="165" t="s">
        <v>291</v>
      </c>
      <c r="E1864" s="161">
        <v>43047</v>
      </c>
      <c r="F1864" s="172" t="str">
        <f t="shared" si="87"/>
        <v>2017-18</v>
      </c>
      <c r="G1864" s="68"/>
      <c r="H1864" s="167" t="s">
        <v>279</v>
      </c>
      <c r="I1864" s="173">
        <v>150735.53351548137</v>
      </c>
      <c r="J1864" s="168">
        <f>IFERROR(MIN('MP Calculations'!$E$30/I1864,1),"-")</f>
        <v>0.24630200300931615</v>
      </c>
      <c r="K1864" s="12"/>
      <c r="L1864" s="159">
        <v>6.2208360000000003</v>
      </c>
      <c r="M1864" s="159" t="s">
        <v>280</v>
      </c>
      <c r="N1864" s="159">
        <v>589</v>
      </c>
      <c r="O1864" s="185">
        <f t="shared" si="88"/>
        <v>3664.072404</v>
      </c>
      <c r="P1864" s="215">
        <f t="shared" si="89"/>
        <v>902.46837227636024</v>
      </c>
      <c r="Q1864" s="215" cm="1">
        <f t="array" ref="Q1864">IF(P1864="-",0,P1864/(1+'General inputs'!$H$32)^IFERROR(INDEX('MP Calculations'!$C$40:$C$130,MATCH(F1864,'MP Calculations'!$D$40:$D$130,0),0),-1))</f>
        <v>1108.5890522898276</v>
      </c>
    </row>
    <row r="1865" spans="3:17">
      <c r="C1865" s="159"/>
      <c r="D1865" s="165" t="s">
        <v>291</v>
      </c>
      <c r="E1865" s="161">
        <v>43047</v>
      </c>
      <c r="F1865" s="172" t="str">
        <f t="shared" si="87"/>
        <v>2017-18</v>
      </c>
      <c r="G1865" s="68"/>
      <c r="H1865" s="167" t="s">
        <v>279</v>
      </c>
      <c r="I1865" s="173">
        <v>150735.53351548137</v>
      </c>
      <c r="J1865" s="168">
        <f>IFERROR(MIN('MP Calculations'!$E$30/I1865,1),"-")</f>
        <v>0.24630200300931615</v>
      </c>
      <c r="K1865" s="12"/>
      <c r="L1865" s="159">
        <v>1.6751100000000001</v>
      </c>
      <c r="M1865" s="159" t="s">
        <v>280</v>
      </c>
      <c r="N1865" s="159">
        <v>589</v>
      </c>
      <c r="O1865" s="185">
        <f t="shared" si="88"/>
        <v>986.63979000000006</v>
      </c>
      <c r="P1865" s="215">
        <f t="shared" si="89"/>
        <v>243.01135652569107</v>
      </c>
      <c r="Q1865" s="215" cm="1">
        <f t="array" ref="Q1865">IF(P1865="-",0,P1865/(1+'General inputs'!$H$32)^IFERROR(INDEX('MP Calculations'!$C$40:$C$130,MATCH(F1865,'MP Calculations'!$D$40:$D$130,0),0),-1))</f>
        <v>298.51431662580609</v>
      </c>
    </row>
    <row r="1866" spans="3:17">
      <c r="C1866" s="159"/>
      <c r="D1866" s="165" t="s">
        <v>289</v>
      </c>
      <c r="E1866" s="161">
        <v>43047</v>
      </c>
      <c r="F1866" s="172" t="str">
        <f t="shared" si="87"/>
        <v>2017-18</v>
      </c>
      <c r="G1866" s="68"/>
      <c r="H1866" s="167" t="s">
        <v>279</v>
      </c>
      <c r="I1866" s="173">
        <v>150735.53351548137</v>
      </c>
      <c r="J1866" s="168">
        <f>IFERROR(MIN('MP Calculations'!$E$30/I1866,1),"-")</f>
        <v>0.24630200300931615</v>
      </c>
      <c r="K1866" s="12"/>
      <c r="L1866" s="159">
        <v>0.68859899999999996</v>
      </c>
      <c r="M1866" s="159" t="s">
        <v>280</v>
      </c>
      <c r="N1866" s="159">
        <v>726</v>
      </c>
      <c r="O1866" s="185">
        <f t="shared" si="88"/>
        <v>499.92287399999998</v>
      </c>
      <c r="P1866" s="215">
        <f t="shared" si="89"/>
        <v>123.13200521637397</v>
      </c>
      <c r="Q1866" s="215" cm="1">
        <f t="array" ref="Q1866">IF(P1866="-",0,P1866/(1+'General inputs'!$H$32)^IFERROR(INDEX('MP Calculations'!$C$40:$C$130,MATCH(F1866,'MP Calculations'!$D$40:$D$130,0),0),-1))</f>
        <v>151.25493276296808</v>
      </c>
    </row>
    <row r="1867" spans="3:17">
      <c r="C1867" s="159"/>
      <c r="D1867" s="165" t="s">
        <v>289</v>
      </c>
      <c r="E1867" s="161">
        <v>43047</v>
      </c>
      <c r="F1867" s="172" t="str">
        <f t="shared" si="87"/>
        <v>2017-18</v>
      </c>
      <c r="G1867" s="68"/>
      <c r="H1867" s="167" t="s">
        <v>279</v>
      </c>
      <c r="I1867" s="173">
        <v>150735.53351548137</v>
      </c>
      <c r="J1867" s="168">
        <f>IFERROR(MIN('MP Calculations'!$E$30/I1867,1),"-")</f>
        <v>0.24630200300931615</v>
      </c>
      <c r="K1867" s="12"/>
      <c r="L1867" s="159">
        <v>0.68464899999999995</v>
      </c>
      <c r="M1867" s="159" t="s">
        <v>280</v>
      </c>
      <c r="N1867" s="159">
        <v>726</v>
      </c>
      <c r="O1867" s="185">
        <f t="shared" si="88"/>
        <v>497.05517399999997</v>
      </c>
      <c r="P1867" s="215">
        <f t="shared" si="89"/>
        <v>122.42568496234415</v>
      </c>
      <c r="Q1867" s="215" cm="1">
        <f t="array" ref="Q1867">IF(P1867="-",0,P1867/(1+'General inputs'!$H$32)^IFERROR(INDEX('MP Calculations'!$C$40:$C$130,MATCH(F1867,'MP Calculations'!$D$40:$D$130,0),0),-1))</f>
        <v>150.38729138618169</v>
      </c>
    </row>
    <row r="1868" spans="3:17">
      <c r="C1868" s="159"/>
      <c r="D1868" s="165" t="s">
        <v>291</v>
      </c>
      <c r="E1868" s="161">
        <v>43047</v>
      </c>
      <c r="F1868" s="172" t="str">
        <f t="shared" si="87"/>
        <v>2017-18</v>
      </c>
      <c r="G1868" s="68"/>
      <c r="H1868" s="167" t="s">
        <v>279</v>
      </c>
      <c r="I1868" s="173">
        <v>150735.53351548137</v>
      </c>
      <c r="J1868" s="168">
        <f>IFERROR(MIN('MP Calculations'!$E$30/I1868,1),"-")</f>
        <v>0.24630200300931615</v>
      </c>
      <c r="K1868" s="12"/>
      <c r="L1868" s="159">
        <v>0.42220600000000003</v>
      </c>
      <c r="M1868" s="159" t="s">
        <v>280</v>
      </c>
      <c r="N1868" s="159">
        <v>589</v>
      </c>
      <c r="O1868" s="185">
        <f t="shared" si="88"/>
        <v>248.67933400000001</v>
      </c>
      <c r="P1868" s="215">
        <f t="shared" si="89"/>
        <v>61.25021807122274</v>
      </c>
      <c r="Q1868" s="215" cm="1">
        <f t="array" ref="Q1868">IF(P1868="-",0,P1868/(1+'General inputs'!$H$32)^IFERROR(INDEX('MP Calculations'!$C$40:$C$130,MATCH(F1868,'MP Calculations'!$D$40:$D$130,0),0),-1))</f>
        <v>75.239557739679839</v>
      </c>
    </row>
    <row r="1869" spans="3:17">
      <c r="C1869" s="159"/>
      <c r="D1869" s="165" t="s">
        <v>291</v>
      </c>
      <c r="E1869" s="161">
        <v>43047</v>
      </c>
      <c r="F1869" s="172" t="str">
        <f t="shared" si="87"/>
        <v>2017-18</v>
      </c>
      <c r="G1869" s="68"/>
      <c r="H1869" s="167" t="s">
        <v>279</v>
      </c>
      <c r="I1869" s="173">
        <v>150735.53351548137</v>
      </c>
      <c r="J1869" s="168">
        <f>IFERROR(MIN('MP Calculations'!$E$30/I1869,1),"-")</f>
        <v>0.24630200300931615</v>
      </c>
      <c r="K1869" s="12"/>
      <c r="L1869" s="159">
        <v>5.7976989999999997</v>
      </c>
      <c r="M1869" s="159" t="s">
        <v>280</v>
      </c>
      <c r="N1869" s="159">
        <v>589</v>
      </c>
      <c r="O1869" s="185">
        <f t="shared" si="88"/>
        <v>3414.8447109999997</v>
      </c>
      <c r="P1869" s="215">
        <f t="shared" si="89"/>
        <v>841.08309228506926</v>
      </c>
      <c r="Q1869" s="215" cm="1">
        <f t="array" ref="Q1869">IF(P1869="-",0,P1869/(1+'General inputs'!$H$32)^IFERROR(INDEX('MP Calculations'!$C$40:$C$130,MATCH(F1869,'MP Calculations'!$D$40:$D$130,0),0),-1))</f>
        <v>1033.1835849509102</v>
      </c>
    </row>
    <row r="1870" spans="3:17">
      <c r="C1870" s="159"/>
      <c r="D1870" s="165" t="s">
        <v>291</v>
      </c>
      <c r="E1870" s="161">
        <v>43047</v>
      </c>
      <c r="F1870" s="172" t="str">
        <f t="shared" si="87"/>
        <v>2017-18</v>
      </c>
      <c r="G1870" s="68"/>
      <c r="H1870" s="167" t="s">
        <v>279</v>
      </c>
      <c r="I1870" s="173">
        <v>150735.53351548137</v>
      </c>
      <c r="J1870" s="168">
        <f>IFERROR(MIN('MP Calculations'!$E$30/I1870,1),"-")</f>
        <v>0.24630200300931615</v>
      </c>
      <c r="K1870" s="12"/>
      <c r="L1870" s="159">
        <v>2.5070540000000001</v>
      </c>
      <c r="M1870" s="159" t="s">
        <v>280</v>
      </c>
      <c r="N1870" s="159">
        <v>589</v>
      </c>
      <c r="O1870" s="185">
        <f t="shared" si="88"/>
        <v>1476.654806</v>
      </c>
      <c r="P1870" s="215">
        <f t="shared" si="89"/>
        <v>363.70303647113315</v>
      </c>
      <c r="Q1870" s="215" cm="1">
        <f t="array" ref="Q1870">IF(P1870="-",0,P1870/(1+'General inputs'!$H$32)^IFERROR(INDEX('MP Calculations'!$C$40:$C$130,MATCH(F1870,'MP Calculations'!$D$40:$D$130,0),0),-1))</f>
        <v>446.77156219829959</v>
      </c>
    </row>
    <row r="1871" spans="3:17">
      <c r="C1871" s="159"/>
      <c r="D1871" s="165" t="s">
        <v>291</v>
      </c>
      <c r="E1871" s="161">
        <v>43047</v>
      </c>
      <c r="F1871" s="172" t="str">
        <f t="shared" si="87"/>
        <v>2017-18</v>
      </c>
      <c r="G1871" s="68"/>
      <c r="H1871" s="167" t="s">
        <v>279</v>
      </c>
      <c r="I1871" s="173">
        <v>150735.53351548137</v>
      </c>
      <c r="J1871" s="168">
        <f>IFERROR(MIN('MP Calculations'!$E$30/I1871,1),"-")</f>
        <v>0.24630200300931615</v>
      </c>
      <c r="K1871" s="12"/>
      <c r="L1871" s="159">
        <v>45.232030999999999</v>
      </c>
      <c r="M1871" s="159" t="s">
        <v>280</v>
      </c>
      <c r="N1871" s="159">
        <v>589</v>
      </c>
      <c r="O1871" s="185">
        <f t="shared" si="88"/>
        <v>26641.666258999998</v>
      </c>
      <c r="P1871" s="215">
        <f t="shared" si="89"/>
        <v>6561.8957630974137</v>
      </c>
      <c r="Q1871" s="215" cm="1">
        <f t="array" ref="Q1871">IF(P1871="-",0,P1871/(1+'General inputs'!$H$32)^IFERROR(INDEX('MP Calculations'!$C$40:$C$130,MATCH(F1871,'MP Calculations'!$D$40:$D$130,0),0),-1))</f>
        <v>8060.6102426481093</v>
      </c>
    </row>
    <row r="1872" spans="3:17">
      <c r="C1872" s="159"/>
      <c r="D1872" s="165" t="s">
        <v>291</v>
      </c>
      <c r="E1872" s="161">
        <v>43047</v>
      </c>
      <c r="F1872" s="172" t="str">
        <f t="shared" si="87"/>
        <v>2017-18</v>
      </c>
      <c r="G1872" s="68"/>
      <c r="H1872" s="167" t="s">
        <v>279</v>
      </c>
      <c r="I1872" s="173">
        <v>150735.53351548137</v>
      </c>
      <c r="J1872" s="168">
        <f>IFERROR(MIN('MP Calculations'!$E$30/I1872,1),"-")</f>
        <v>0.24630200300931615</v>
      </c>
      <c r="K1872" s="12"/>
      <c r="L1872" s="159">
        <v>5.5406649999999997</v>
      </c>
      <c r="M1872" s="159" t="s">
        <v>280</v>
      </c>
      <c r="N1872" s="159">
        <v>589</v>
      </c>
      <c r="O1872" s="185">
        <f t="shared" si="88"/>
        <v>3263.451685</v>
      </c>
      <c r="P1872" s="215">
        <f t="shared" si="89"/>
        <v>803.79468673962788</v>
      </c>
      <c r="Q1872" s="215" cm="1">
        <f t="array" ref="Q1872">IF(P1872="-",0,P1872/(1+'General inputs'!$H$32)^IFERROR(INDEX('MP Calculations'!$C$40:$C$130,MATCH(F1872,'MP Calculations'!$D$40:$D$130,0),0),-1))</f>
        <v>987.37863550902443</v>
      </c>
    </row>
    <row r="1873" spans="3:17">
      <c r="C1873" s="159"/>
      <c r="D1873" s="165" t="s">
        <v>291</v>
      </c>
      <c r="E1873" s="161">
        <v>43047</v>
      </c>
      <c r="F1873" s="172" t="str">
        <f t="shared" si="87"/>
        <v>2017-18</v>
      </c>
      <c r="G1873" s="68"/>
      <c r="H1873" s="167" t="s">
        <v>279</v>
      </c>
      <c r="I1873" s="173">
        <v>150735.53351548137</v>
      </c>
      <c r="J1873" s="168">
        <f>IFERROR(MIN('MP Calculations'!$E$30/I1873,1),"-")</f>
        <v>0.24630200300931615</v>
      </c>
      <c r="K1873" s="12"/>
      <c r="L1873" s="159">
        <v>26.58239</v>
      </c>
      <c r="M1873" s="159" t="s">
        <v>280</v>
      </c>
      <c r="N1873" s="159">
        <v>589</v>
      </c>
      <c r="O1873" s="185">
        <f t="shared" si="88"/>
        <v>15657.02771</v>
      </c>
      <c r="P1873" s="215">
        <f t="shared" si="89"/>
        <v>3856.3572861453663</v>
      </c>
      <c r="Q1873" s="215" cm="1">
        <f t="array" ref="Q1873">IF(P1873="-",0,P1873/(1+'General inputs'!$H$32)^IFERROR(INDEX('MP Calculations'!$C$40:$C$130,MATCH(F1873,'MP Calculations'!$D$40:$D$130,0),0),-1))</f>
        <v>4737.1360597994526</v>
      </c>
    </row>
    <row r="1874" spans="3:17">
      <c r="C1874" s="159"/>
      <c r="D1874" s="165" t="s">
        <v>291</v>
      </c>
      <c r="E1874" s="161">
        <v>43047</v>
      </c>
      <c r="F1874" s="172" t="str">
        <f t="shared" si="87"/>
        <v>2017-18</v>
      </c>
      <c r="G1874" s="68"/>
      <c r="H1874" s="167" t="s">
        <v>279</v>
      </c>
      <c r="I1874" s="173">
        <v>150735.53351548137</v>
      </c>
      <c r="J1874" s="168">
        <f>IFERROR(MIN('MP Calculations'!$E$30/I1874,1),"-")</f>
        <v>0.24630200300931615</v>
      </c>
      <c r="K1874" s="12"/>
      <c r="L1874" s="159">
        <v>11.240005999999999</v>
      </c>
      <c r="M1874" s="159" t="s">
        <v>280</v>
      </c>
      <c r="N1874" s="159">
        <v>589</v>
      </c>
      <c r="O1874" s="185">
        <f t="shared" si="88"/>
        <v>6620.3635339999992</v>
      </c>
      <c r="P1874" s="215">
        <f t="shared" si="89"/>
        <v>1630.6087990740348</v>
      </c>
      <c r="Q1874" s="215" cm="1">
        <f t="array" ref="Q1874">IF(P1874="-",0,P1874/(1+'General inputs'!$H$32)^IFERROR(INDEX('MP Calculations'!$C$40:$C$130,MATCH(F1874,'MP Calculations'!$D$40:$D$130,0),0),-1))</f>
        <v>2003.0342544429677</v>
      </c>
    </row>
    <row r="1875" spans="3:17">
      <c r="C1875" s="159"/>
      <c r="D1875" s="165" t="s">
        <v>291</v>
      </c>
      <c r="E1875" s="161">
        <v>43047</v>
      </c>
      <c r="F1875" s="172" t="str">
        <f t="shared" si="87"/>
        <v>2017-18</v>
      </c>
      <c r="G1875" s="68"/>
      <c r="H1875" s="167" t="s">
        <v>279</v>
      </c>
      <c r="I1875" s="173">
        <v>150735.53351548137</v>
      </c>
      <c r="J1875" s="168">
        <f>IFERROR(MIN('MP Calculations'!$E$30/I1875,1),"-")</f>
        <v>0.24630200300931615</v>
      </c>
      <c r="K1875" s="12"/>
      <c r="L1875" s="159">
        <v>10.493691</v>
      </c>
      <c r="M1875" s="159" t="s">
        <v>280</v>
      </c>
      <c r="N1875" s="159">
        <v>589</v>
      </c>
      <c r="O1875" s="185">
        <f t="shared" si="88"/>
        <v>6180.7839990000002</v>
      </c>
      <c r="P1875" s="215">
        <f t="shared" si="89"/>
        <v>1522.3394791216313</v>
      </c>
      <c r="Q1875" s="215" cm="1">
        <f t="array" ref="Q1875">IF(P1875="-",0,P1875/(1+'General inputs'!$H$32)^IFERROR(INDEX('MP Calculations'!$C$40:$C$130,MATCH(F1875,'MP Calculations'!$D$40:$D$130,0),0),-1))</f>
        <v>1870.0365932669329</v>
      </c>
    </row>
    <row r="1876" spans="3:17">
      <c r="C1876" s="159"/>
      <c r="D1876" s="165" t="s">
        <v>291</v>
      </c>
      <c r="E1876" s="161">
        <v>43047</v>
      </c>
      <c r="F1876" s="172" t="str">
        <f t="shared" si="87"/>
        <v>2017-18</v>
      </c>
      <c r="G1876" s="68"/>
      <c r="H1876" s="167" t="s">
        <v>279</v>
      </c>
      <c r="I1876" s="173">
        <v>150735.53351548137</v>
      </c>
      <c r="J1876" s="168">
        <f>IFERROR(MIN('MP Calculations'!$E$30/I1876,1),"-")</f>
        <v>0.24630200300931615</v>
      </c>
      <c r="K1876" s="12"/>
      <c r="L1876" s="159">
        <v>1.3766050000000001</v>
      </c>
      <c r="M1876" s="159" t="s">
        <v>280</v>
      </c>
      <c r="N1876" s="159">
        <v>589</v>
      </c>
      <c r="O1876" s="185">
        <f t="shared" si="88"/>
        <v>810.82034500000009</v>
      </c>
      <c r="P1876" s="215">
        <f t="shared" si="89"/>
        <v>199.70667505420479</v>
      </c>
      <c r="Q1876" s="215" cm="1">
        <f t="array" ref="Q1876">IF(P1876="-",0,P1876/(1+'General inputs'!$H$32)^IFERROR(INDEX('MP Calculations'!$C$40:$C$130,MATCH(F1876,'MP Calculations'!$D$40:$D$130,0),0),-1))</f>
        <v>245.31899447717933</v>
      </c>
    </row>
    <row r="1877" spans="3:17">
      <c r="C1877" s="159"/>
      <c r="D1877" s="165" t="s">
        <v>291</v>
      </c>
      <c r="E1877" s="161">
        <v>43047</v>
      </c>
      <c r="F1877" s="172" t="str">
        <f t="shared" si="87"/>
        <v>2017-18</v>
      </c>
      <c r="G1877" s="68"/>
      <c r="H1877" s="167" t="s">
        <v>279</v>
      </c>
      <c r="I1877" s="173">
        <v>150735.53351548137</v>
      </c>
      <c r="J1877" s="168">
        <f>IFERROR(MIN('MP Calculations'!$E$30/I1877,1),"-")</f>
        <v>0.24630200300931615</v>
      </c>
      <c r="K1877" s="12"/>
      <c r="L1877" s="159">
        <v>7.1207839999999996</v>
      </c>
      <c r="M1877" s="159" t="s">
        <v>280</v>
      </c>
      <c r="N1877" s="159">
        <v>589</v>
      </c>
      <c r="O1877" s="185">
        <f t="shared" si="88"/>
        <v>4194.1417759999995</v>
      </c>
      <c r="P1877" s="215">
        <f t="shared" si="89"/>
        <v>1033.0255203338504</v>
      </c>
      <c r="Q1877" s="215" cm="1">
        <f t="array" ref="Q1877">IF(P1877="-",0,P1877/(1+'General inputs'!$H$32)^IFERROR(INDEX('MP Calculations'!$C$40:$C$130,MATCH(F1877,'MP Calculations'!$D$40:$D$130,0),0),-1))</f>
        <v>1268.9650050444291</v>
      </c>
    </row>
    <row r="1878" spans="3:17">
      <c r="C1878" s="159"/>
      <c r="D1878" s="165" t="s">
        <v>282</v>
      </c>
      <c r="E1878" s="161">
        <v>43047</v>
      </c>
      <c r="F1878" s="172" t="str">
        <f t="shared" ref="F1878:F1941" si="90">IF(E1878="","-",IF(OR(E1878&lt;$E$15,E1878&gt;$E$16),"ERROR - date outside of range",IF(MONTH(E1878)&gt;=7,YEAR(E1878)&amp;"-"&amp;IF(YEAR(E1878)=1999,"00",IF(AND(YEAR(E1878)&gt;=2000,YEAR(E1878)&lt;2009),"0","")&amp;RIGHT(YEAR(E1878),2)+1),RIGHT(YEAR(E1878),4)-1&amp;"-"&amp;RIGHT(YEAR(E1878),2))))</f>
        <v>2017-18</v>
      </c>
      <c r="G1878" s="68"/>
      <c r="H1878" s="167" t="s">
        <v>279</v>
      </c>
      <c r="I1878" s="173">
        <v>150735.53351548137</v>
      </c>
      <c r="J1878" s="168">
        <f>IFERROR(MIN('MP Calculations'!$E$30/I1878,1),"-")</f>
        <v>0.24630200300931615</v>
      </c>
      <c r="K1878" s="12"/>
      <c r="L1878" s="159">
        <v>7.1530529999999999</v>
      </c>
      <c r="M1878" s="159" t="s">
        <v>280</v>
      </c>
      <c r="N1878" s="159">
        <v>511</v>
      </c>
      <c r="O1878" s="185">
        <f t="shared" ref="O1878:O1941" si="91">IF(N1878="","-",L1878*N1878)</f>
        <v>3655.2100829999999</v>
      </c>
      <c r="P1878" s="215">
        <f t="shared" ref="P1878:P1941" si="92">IF(O1878="-","-",IF(OR(E1878&lt;$E$15,E1878&gt;$E$16),0,O1878*J1878))</f>
        <v>900.28556486274874</v>
      </c>
      <c r="Q1878" s="215" cm="1">
        <f t="array" ref="Q1878">IF(P1878="-",0,P1878/(1+'General inputs'!$H$32)^IFERROR(INDEX('MP Calculations'!$C$40:$C$130,MATCH(F1878,'MP Calculations'!$D$40:$D$130,0),0),-1))</f>
        <v>1105.9076991517857</v>
      </c>
    </row>
    <row r="1879" spans="3:17">
      <c r="C1879" s="159"/>
      <c r="D1879" s="165" t="s">
        <v>291</v>
      </c>
      <c r="E1879" s="161">
        <v>43047</v>
      </c>
      <c r="F1879" s="172" t="str">
        <f t="shared" si="90"/>
        <v>2017-18</v>
      </c>
      <c r="G1879" s="68"/>
      <c r="H1879" s="167" t="s">
        <v>279</v>
      </c>
      <c r="I1879" s="173">
        <v>150735.53351548137</v>
      </c>
      <c r="J1879" s="168">
        <f>IFERROR(MIN('MP Calculations'!$E$30/I1879,1),"-")</f>
        <v>0.24630200300931615</v>
      </c>
      <c r="K1879" s="12"/>
      <c r="L1879" s="159">
        <v>13.131691999999999</v>
      </c>
      <c r="M1879" s="159" t="s">
        <v>280</v>
      </c>
      <c r="N1879" s="159">
        <v>589</v>
      </c>
      <c r="O1879" s="185">
        <f t="shared" si="91"/>
        <v>7734.5665879999997</v>
      </c>
      <c r="P1879" s="215">
        <f t="shared" si="92"/>
        <v>1905.039243033332</v>
      </c>
      <c r="Q1879" s="215" cm="1">
        <f t="array" ref="Q1879">IF(P1879="-",0,P1879/(1+'General inputs'!$H$32)^IFERROR(INDEX('MP Calculations'!$C$40:$C$130,MATCH(F1879,'MP Calculations'!$D$40:$D$130,0),0),-1))</f>
        <v>2340.1436702787068</v>
      </c>
    </row>
    <row r="1880" spans="3:17">
      <c r="C1880" s="159"/>
      <c r="D1880" s="165" t="s">
        <v>278</v>
      </c>
      <c r="E1880" s="161">
        <v>43047</v>
      </c>
      <c r="F1880" s="172" t="str">
        <f t="shared" si="90"/>
        <v>2017-18</v>
      </c>
      <c r="G1880" s="68"/>
      <c r="H1880" s="167" t="s">
        <v>279</v>
      </c>
      <c r="I1880" s="173">
        <v>150735.53351548137</v>
      </c>
      <c r="J1880" s="168">
        <f>IFERROR(MIN('MP Calculations'!$E$30/I1880,1),"-")</f>
        <v>0.24630200300931615</v>
      </c>
      <c r="K1880" s="12"/>
      <c r="L1880" s="159">
        <v>3.5740759999999998</v>
      </c>
      <c r="M1880" s="159" t="s">
        <v>280</v>
      </c>
      <c r="N1880" s="159">
        <v>350</v>
      </c>
      <c r="O1880" s="185">
        <f t="shared" si="91"/>
        <v>1250.9266</v>
      </c>
      <c r="P1880" s="215">
        <f t="shared" si="92"/>
        <v>308.1057271976336</v>
      </c>
      <c r="Q1880" s="215" cm="1">
        <f t="array" ref="Q1880">IF(P1880="-",0,P1880/(1+'General inputs'!$H$32)^IFERROR(INDEX('MP Calculations'!$C$40:$C$130,MATCH(F1880,'MP Calculations'!$D$40:$D$130,0),0),-1))</f>
        <v>378.47601823158078</v>
      </c>
    </row>
    <row r="1881" spans="3:17">
      <c r="C1881" s="159"/>
      <c r="D1881" s="165" t="s">
        <v>278</v>
      </c>
      <c r="E1881" s="161">
        <v>43047</v>
      </c>
      <c r="F1881" s="172" t="str">
        <f t="shared" si="90"/>
        <v>2017-18</v>
      </c>
      <c r="G1881" s="68"/>
      <c r="H1881" s="167" t="s">
        <v>279</v>
      </c>
      <c r="I1881" s="173">
        <v>150735.53351548137</v>
      </c>
      <c r="J1881" s="168">
        <f>IFERROR(MIN('MP Calculations'!$E$30/I1881,1),"-")</f>
        <v>0.24630200300931615</v>
      </c>
      <c r="K1881" s="12"/>
      <c r="L1881" s="159">
        <v>0.65787799999999996</v>
      </c>
      <c r="M1881" s="159" t="s">
        <v>280</v>
      </c>
      <c r="N1881" s="159">
        <v>350</v>
      </c>
      <c r="O1881" s="185">
        <f t="shared" si="91"/>
        <v>230.25729999999999</v>
      </c>
      <c r="P1881" s="215">
        <f t="shared" si="92"/>
        <v>56.712834197517012</v>
      </c>
      <c r="Q1881" s="215" cm="1">
        <f t="array" ref="Q1881">IF(P1881="-",0,P1881/(1+'General inputs'!$H$32)^IFERROR(INDEX('MP Calculations'!$C$40:$C$130,MATCH(F1881,'MP Calculations'!$D$40:$D$130,0),0),-1))</f>
        <v>69.665850956206839</v>
      </c>
    </row>
    <row r="1882" spans="3:17">
      <c r="C1882" s="159"/>
      <c r="D1882" s="165" t="s">
        <v>291</v>
      </c>
      <c r="E1882" s="161">
        <v>43047</v>
      </c>
      <c r="F1882" s="172" t="str">
        <f t="shared" si="90"/>
        <v>2017-18</v>
      </c>
      <c r="G1882" s="68"/>
      <c r="H1882" s="167" t="s">
        <v>279</v>
      </c>
      <c r="I1882" s="173">
        <v>150735.53351548137</v>
      </c>
      <c r="J1882" s="168">
        <f>IFERROR(MIN('MP Calculations'!$E$30/I1882,1),"-")</f>
        <v>0.24630200300931615</v>
      </c>
      <c r="K1882" s="12"/>
      <c r="L1882" s="159">
        <v>0.36226000000000003</v>
      </c>
      <c r="M1882" s="159" t="s">
        <v>280</v>
      </c>
      <c r="N1882" s="159">
        <v>589</v>
      </c>
      <c r="O1882" s="185">
        <f t="shared" si="91"/>
        <v>213.37114000000003</v>
      </c>
      <c r="P1882" s="215">
        <f t="shared" si="92"/>
        <v>52.553739166381227</v>
      </c>
      <c r="Q1882" s="215" cm="1">
        <f t="array" ref="Q1882">IF(P1882="-",0,P1882/(1+'General inputs'!$H$32)^IFERROR(INDEX('MP Calculations'!$C$40:$C$130,MATCH(F1882,'MP Calculations'!$D$40:$D$130,0),0),-1))</f>
        <v>64.556832889102523</v>
      </c>
    </row>
    <row r="1883" spans="3:17">
      <c r="C1883" s="159"/>
      <c r="D1883" s="165" t="s">
        <v>291</v>
      </c>
      <c r="E1883" s="161">
        <v>43047</v>
      </c>
      <c r="F1883" s="172" t="str">
        <f t="shared" si="90"/>
        <v>2017-18</v>
      </c>
      <c r="G1883" s="68"/>
      <c r="H1883" s="167" t="s">
        <v>279</v>
      </c>
      <c r="I1883" s="173">
        <v>150735.53351548137</v>
      </c>
      <c r="J1883" s="168">
        <f>IFERROR(MIN('MP Calculations'!$E$30/I1883,1),"-")</f>
        <v>0.24630200300931615</v>
      </c>
      <c r="K1883" s="12"/>
      <c r="L1883" s="159">
        <v>1.604895</v>
      </c>
      <c r="M1883" s="159" t="s">
        <v>280</v>
      </c>
      <c r="N1883" s="159">
        <v>589</v>
      </c>
      <c r="O1883" s="185">
        <f t="shared" si="91"/>
        <v>945.28315499999997</v>
      </c>
      <c r="P1883" s="215">
        <f t="shared" si="92"/>
        <v>232.82513448746585</v>
      </c>
      <c r="Q1883" s="215" cm="1">
        <f t="array" ref="Q1883">IF(P1883="-",0,P1883/(1+'General inputs'!$H$32)^IFERROR(INDEX('MP Calculations'!$C$40:$C$130,MATCH(F1883,'MP Calculations'!$D$40:$D$130,0),0),-1))</f>
        <v>286.00159642123384</v>
      </c>
    </row>
    <row r="1884" spans="3:17">
      <c r="C1884" s="159"/>
      <c r="D1884" s="165" t="s">
        <v>278</v>
      </c>
      <c r="E1884" s="161">
        <v>43047</v>
      </c>
      <c r="F1884" s="172" t="str">
        <f t="shared" si="90"/>
        <v>2017-18</v>
      </c>
      <c r="G1884" s="68"/>
      <c r="H1884" s="167" t="s">
        <v>279</v>
      </c>
      <c r="I1884" s="173">
        <v>150735.53351548137</v>
      </c>
      <c r="J1884" s="168">
        <f>IFERROR(MIN('MP Calculations'!$E$30/I1884,1),"-")</f>
        <v>0.24630200300931615</v>
      </c>
      <c r="K1884" s="12"/>
      <c r="L1884" s="159">
        <v>14.194577000000001</v>
      </c>
      <c r="M1884" s="159" t="s">
        <v>280</v>
      </c>
      <c r="N1884" s="159">
        <v>350</v>
      </c>
      <c r="O1884" s="185">
        <f t="shared" si="91"/>
        <v>4968.1019500000002</v>
      </c>
      <c r="P1884" s="215">
        <f t="shared" si="92"/>
        <v>1223.6534614394895</v>
      </c>
      <c r="Q1884" s="215" cm="1">
        <f t="array" ref="Q1884">IF(P1884="-",0,P1884/(1+'General inputs'!$H$32)^IFERROR(INDEX('MP Calculations'!$C$40:$C$130,MATCH(F1884,'MP Calculations'!$D$40:$D$130,0),0),-1))</f>
        <v>1503.1317138867719</v>
      </c>
    </row>
    <row r="1885" spans="3:17">
      <c r="C1885" s="159"/>
      <c r="D1885" s="165" t="s">
        <v>291</v>
      </c>
      <c r="E1885" s="161">
        <v>43047</v>
      </c>
      <c r="F1885" s="172" t="str">
        <f t="shared" si="90"/>
        <v>2017-18</v>
      </c>
      <c r="G1885" s="68"/>
      <c r="H1885" s="167" t="s">
        <v>279</v>
      </c>
      <c r="I1885" s="173">
        <v>150735.53351548137</v>
      </c>
      <c r="J1885" s="168">
        <f>IFERROR(MIN('MP Calculations'!$E$30/I1885,1),"-")</f>
        <v>0.24630200300931615</v>
      </c>
      <c r="K1885" s="12"/>
      <c r="L1885" s="159">
        <v>13.261989</v>
      </c>
      <c r="M1885" s="159" t="s">
        <v>280</v>
      </c>
      <c r="N1885" s="159">
        <v>589</v>
      </c>
      <c r="O1885" s="185">
        <f t="shared" si="91"/>
        <v>7811.3115209999996</v>
      </c>
      <c r="P1885" s="215">
        <f t="shared" si="92"/>
        <v>1923.9416737520478</v>
      </c>
      <c r="Q1885" s="215" cm="1">
        <f t="array" ref="Q1885">IF(P1885="-",0,P1885/(1+'General inputs'!$H$32)^IFERROR(INDEX('MP Calculations'!$C$40:$C$130,MATCH(F1885,'MP Calculations'!$D$40:$D$130,0),0),-1))</f>
        <v>2363.3633513225741</v>
      </c>
    </row>
    <row r="1886" spans="3:17">
      <c r="C1886" s="159"/>
      <c r="D1886" s="165" t="s">
        <v>278</v>
      </c>
      <c r="E1886" s="161">
        <v>43047</v>
      </c>
      <c r="F1886" s="172" t="str">
        <f t="shared" si="90"/>
        <v>2017-18</v>
      </c>
      <c r="G1886" s="68"/>
      <c r="H1886" s="167" t="s">
        <v>279</v>
      </c>
      <c r="I1886" s="173">
        <v>150735.53351548137</v>
      </c>
      <c r="J1886" s="168">
        <f>IFERROR(MIN('MP Calculations'!$E$30/I1886,1),"-")</f>
        <v>0.24630200300931615</v>
      </c>
      <c r="K1886" s="12"/>
      <c r="L1886" s="159">
        <v>1.866743</v>
      </c>
      <c r="M1886" s="159" t="s">
        <v>280</v>
      </c>
      <c r="N1886" s="159">
        <v>350</v>
      </c>
      <c r="O1886" s="185">
        <f t="shared" si="91"/>
        <v>653.36005</v>
      </c>
      <c r="P1886" s="215">
        <f t="shared" si="92"/>
        <v>160.92388900126696</v>
      </c>
      <c r="Q1886" s="215" cm="1">
        <f t="array" ref="Q1886">IF(P1886="-",0,P1886/(1+'General inputs'!$H$32)^IFERROR(INDEX('MP Calculations'!$C$40:$C$130,MATCH(F1886,'MP Calculations'!$D$40:$D$130,0),0),-1))</f>
        <v>197.67835314684856</v>
      </c>
    </row>
    <row r="1887" spans="3:17">
      <c r="C1887" s="159"/>
      <c r="D1887" s="165" t="s">
        <v>291</v>
      </c>
      <c r="E1887" s="161">
        <v>43047</v>
      </c>
      <c r="F1887" s="172" t="str">
        <f t="shared" si="90"/>
        <v>2017-18</v>
      </c>
      <c r="G1887" s="68"/>
      <c r="H1887" s="167" t="s">
        <v>279</v>
      </c>
      <c r="I1887" s="173">
        <v>150735.53351548137</v>
      </c>
      <c r="J1887" s="168">
        <f>IFERROR(MIN('MP Calculations'!$E$30/I1887,1),"-")</f>
        <v>0.24630200300931615</v>
      </c>
      <c r="K1887" s="12"/>
      <c r="L1887" s="159">
        <v>14.85426</v>
      </c>
      <c r="M1887" s="159" t="s">
        <v>280</v>
      </c>
      <c r="N1887" s="159">
        <v>589</v>
      </c>
      <c r="O1887" s="185">
        <f t="shared" si="91"/>
        <v>8749.1591399999998</v>
      </c>
      <c r="P1887" s="215">
        <f t="shared" si="92"/>
        <v>2154.9354208292657</v>
      </c>
      <c r="Q1887" s="215" cm="1">
        <f t="array" ref="Q1887">IF(P1887="-",0,P1887/(1+'General inputs'!$H$32)^IFERROR(INDEX('MP Calculations'!$C$40:$C$130,MATCH(F1887,'MP Calculations'!$D$40:$D$130,0),0),-1))</f>
        <v>2647.1152777322359</v>
      </c>
    </row>
    <row r="1888" spans="3:17">
      <c r="C1888" s="159"/>
      <c r="D1888" s="165" t="s">
        <v>291</v>
      </c>
      <c r="E1888" s="161">
        <v>43047</v>
      </c>
      <c r="F1888" s="172" t="str">
        <f t="shared" si="90"/>
        <v>2017-18</v>
      </c>
      <c r="G1888" s="68"/>
      <c r="H1888" s="167" t="s">
        <v>279</v>
      </c>
      <c r="I1888" s="173">
        <v>150735.53351548137</v>
      </c>
      <c r="J1888" s="168">
        <f>IFERROR(MIN('MP Calculations'!$E$30/I1888,1),"-")</f>
        <v>0.24630200300931615</v>
      </c>
      <c r="K1888" s="12"/>
      <c r="L1888" s="159">
        <v>1.463219</v>
      </c>
      <c r="M1888" s="159" t="s">
        <v>280</v>
      </c>
      <c r="N1888" s="159">
        <v>589</v>
      </c>
      <c r="O1888" s="185">
        <f t="shared" si="91"/>
        <v>861.83599100000004</v>
      </c>
      <c r="P1888" s="215">
        <f t="shared" si="92"/>
        <v>212.27193084881898</v>
      </c>
      <c r="Q1888" s="215" cm="1">
        <f t="array" ref="Q1888">IF(P1888="-",0,P1888/(1+'General inputs'!$H$32)^IFERROR(INDEX('MP Calculations'!$C$40:$C$130,MATCH(F1888,'MP Calculations'!$D$40:$D$130,0),0),-1))</f>
        <v>260.75411158604231</v>
      </c>
    </row>
    <row r="1889" spans="3:17">
      <c r="C1889" s="159"/>
      <c r="D1889" s="165" t="s">
        <v>278</v>
      </c>
      <c r="E1889" s="161">
        <v>43047</v>
      </c>
      <c r="F1889" s="172" t="str">
        <f t="shared" si="90"/>
        <v>2017-18</v>
      </c>
      <c r="G1889" s="68"/>
      <c r="H1889" s="167" t="s">
        <v>279</v>
      </c>
      <c r="I1889" s="173">
        <v>150735.53351548137</v>
      </c>
      <c r="J1889" s="168">
        <f>IFERROR(MIN('MP Calculations'!$E$30/I1889,1),"-")</f>
        <v>0.24630200300931615</v>
      </c>
      <c r="K1889" s="12"/>
      <c r="L1889" s="159">
        <v>3.4767079999999999</v>
      </c>
      <c r="M1889" s="159" t="s">
        <v>280</v>
      </c>
      <c r="N1889" s="159">
        <v>350</v>
      </c>
      <c r="O1889" s="185">
        <f t="shared" si="91"/>
        <v>1216.8478</v>
      </c>
      <c r="P1889" s="215">
        <f t="shared" si="92"/>
        <v>299.71205049747977</v>
      </c>
      <c r="Q1889" s="215" cm="1">
        <f t="array" ref="Q1889">IF(P1889="-",0,P1889/(1+'General inputs'!$H$32)^IFERROR(INDEX('MP Calculations'!$C$40:$C$130,MATCH(F1889,'MP Calculations'!$D$40:$D$130,0),0),-1))</f>
        <v>368.16525457037932</v>
      </c>
    </row>
    <row r="1890" spans="3:17">
      <c r="C1890" s="159"/>
      <c r="D1890" s="165" t="s">
        <v>278</v>
      </c>
      <c r="E1890" s="161">
        <v>43047</v>
      </c>
      <c r="F1890" s="172" t="str">
        <f t="shared" si="90"/>
        <v>2017-18</v>
      </c>
      <c r="G1890" s="68"/>
      <c r="H1890" s="167" t="s">
        <v>279</v>
      </c>
      <c r="I1890" s="173">
        <v>150735.53351548137</v>
      </c>
      <c r="J1890" s="168">
        <f>IFERROR(MIN('MP Calculations'!$E$30/I1890,1),"-")</f>
        <v>0.24630200300931615</v>
      </c>
      <c r="K1890" s="12"/>
      <c r="L1890" s="159">
        <v>5.924493</v>
      </c>
      <c r="M1890" s="159" t="s">
        <v>280</v>
      </c>
      <c r="N1890" s="159">
        <v>350</v>
      </c>
      <c r="O1890" s="185">
        <f t="shared" si="91"/>
        <v>2073.5725499999999</v>
      </c>
      <c r="P1890" s="215">
        <f t="shared" si="92"/>
        <v>510.72507245013531</v>
      </c>
      <c r="Q1890" s="215" cm="1">
        <f t="array" ref="Q1890">IF(P1890="-",0,P1890/(1+'General inputs'!$H$32)^IFERROR(INDEX('MP Calculations'!$C$40:$C$130,MATCH(F1890,'MP Calculations'!$D$40:$D$130,0),0),-1))</f>
        <v>627.37292678747531</v>
      </c>
    </row>
    <row r="1891" spans="3:17">
      <c r="C1891" s="159"/>
      <c r="D1891" s="165" t="s">
        <v>278</v>
      </c>
      <c r="E1891" s="161">
        <v>43047</v>
      </c>
      <c r="F1891" s="172" t="str">
        <f t="shared" si="90"/>
        <v>2017-18</v>
      </c>
      <c r="G1891" s="68"/>
      <c r="H1891" s="167" t="s">
        <v>279</v>
      </c>
      <c r="I1891" s="173">
        <v>150735.53351548137</v>
      </c>
      <c r="J1891" s="168">
        <f>IFERROR(MIN('MP Calculations'!$E$30/I1891,1),"-")</f>
        <v>0.24630200300931615</v>
      </c>
      <c r="K1891" s="12"/>
      <c r="L1891" s="159">
        <v>3.7720440000000002</v>
      </c>
      <c r="M1891" s="159" t="s">
        <v>280</v>
      </c>
      <c r="N1891" s="159">
        <v>350</v>
      </c>
      <c r="O1891" s="185">
        <f t="shared" si="91"/>
        <v>1320.2154</v>
      </c>
      <c r="P1891" s="215">
        <f t="shared" si="92"/>
        <v>325.17169742374551</v>
      </c>
      <c r="Q1891" s="215" cm="1">
        <f t="array" ref="Q1891">IF(P1891="-",0,P1891/(1+'General inputs'!$H$32)^IFERROR(INDEX('MP Calculations'!$C$40:$C$130,MATCH(F1891,'MP Calculations'!$D$40:$D$130,0),0),-1))</f>
        <v>399.43979750691506</v>
      </c>
    </row>
    <row r="1892" spans="3:17">
      <c r="C1892" s="159"/>
      <c r="D1892" s="165" t="s">
        <v>278</v>
      </c>
      <c r="E1892" s="161">
        <v>43047</v>
      </c>
      <c r="F1892" s="172" t="str">
        <f t="shared" si="90"/>
        <v>2017-18</v>
      </c>
      <c r="G1892" s="68"/>
      <c r="H1892" s="167" t="s">
        <v>279</v>
      </c>
      <c r="I1892" s="173">
        <v>150735.53351548137</v>
      </c>
      <c r="J1892" s="168">
        <f>IFERROR(MIN('MP Calculations'!$E$30/I1892,1),"-")</f>
        <v>0.24630200300931615</v>
      </c>
      <c r="K1892" s="12"/>
      <c r="L1892" s="159">
        <v>31.036536000000002</v>
      </c>
      <c r="M1892" s="159" t="s">
        <v>280</v>
      </c>
      <c r="N1892" s="159">
        <v>350</v>
      </c>
      <c r="O1892" s="185">
        <f t="shared" si="91"/>
        <v>10862.787600000001</v>
      </c>
      <c r="P1892" s="215">
        <f t="shared" si="92"/>
        <v>2675.5263441447623</v>
      </c>
      <c r="Q1892" s="215" cm="1">
        <f t="array" ref="Q1892">IF(P1892="-",0,P1892/(1+'General inputs'!$H$32)^IFERROR(INDEX('MP Calculations'!$C$40:$C$130,MATCH(F1892,'MP Calculations'!$D$40:$D$130,0),0),-1))</f>
        <v>3286.6073818746763</v>
      </c>
    </row>
    <row r="1893" spans="3:17">
      <c r="C1893" s="159"/>
      <c r="D1893" s="165" t="s">
        <v>278</v>
      </c>
      <c r="E1893" s="161">
        <v>43047</v>
      </c>
      <c r="F1893" s="172" t="str">
        <f t="shared" si="90"/>
        <v>2017-18</v>
      </c>
      <c r="G1893" s="68"/>
      <c r="H1893" s="167" t="s">
        <v>279</v>
      </c>
      <c r="I1893" s="173">
        <v>150735.53351548137</v>
      </c>
      <c r="J1893" s="168">
        <f>IFERROR(MIN('MP Calculations'!$E$30/I1893,1),"-")</f>
        <v>0.24630200300931615</v>
      </c>
      <c r="K1893" s="12"/>
      <c r="L1893" s="159">
        <v>26.051317999999998</v>
      </c>
      <c r="M1893" s="159" t="s">
        <v>280</v>
      </c>
      <c r="N1893" s="159">
        <v>350</v>
      </c>
      <c r="O1893" s="185">
        <f t="shared" si="91"/>
        <v>9117.961299999999</v>
      </c>
      <c r="P1893" s="215">
        <f t="shared" si="92"/>
        <v>2245.7721315514282</v>
      </c>
      <c r="Q1893" s="215" cm="1">
        <f t="array" ref="Q1893">IF(P1893="-",0,P1893/(1+'General inputs'!$H$32)^IFERROR(INDEX('MP Calculations'!$C$40:$C$130,MATCH(F1893,'MP Calculations'!$D$40:$D$130,0),0),-1))</f>
        <v>2758.6987815381399</v>
      </c>
    </row>
    <row r="1894" spans="3:17">
      <c r="C1894" s="159"/>
      <c r="D1894" s="165" t="s">
        <v>278</v>
      </c>
      <c r="E1894" s="161">
        <v>43047</v>
      </c>
      <c r="F1894" s="172" t="str">
        <f t="shared" si="90"/>
        <v>2017-18</v>
      </c>
      <c r="G1894" s="68"/>
      <c r="H1894" s="167" t="s">
        <v>279</v>
      </c>
      <c r="I1894" s="173">
        <v>150735.53351548137</v>
      </c>
      <c r="J1894" s="168">
        <f>IFERROR(MIN('MP Calculations'!$E$30/I1894,1),"-")</f>
        <v>0.24630200300931615</v>
      </c>
      <c r="K1894" s="12"/>
      <c r="L1894" s="159">
        <v>30.245308000000001</v>
      </c>
      <c r="M1894" s="159" t="s">
        <v>280</v>
      </c>
      <c r="N1894" s="159">
        <v>350</v>
      </c>
      <c r="O1894" s="185">
        <f t="shared" si="91"/>
        <v>10585.8578</v>
      </c>
      <c r="P1894" s="215">
        <f t="shared" si="92"/>
        <v>2607.3179797117928</v>
      </c>
      <c r="Q1894" s="215" cm="1">
        <f t="array" ref="Q1894">IF(P1894="-",0,P1894/(1+'General inputs'!$H$32)^IFERROR(INDEX('MP Calculations'!$C$40:$C$130,MATCH(F1894,'MP Calculations'!$D$40:$D$130,0),0),-1))</f>
        <v>3202.8204610164353</v>
      </c>
    </row>
    <row r="1895" spans="3:17">
      <c r="C1895" s="159"/>
      <c r="D1895" s="165" t="s">
        <v>278</v>
      </c>
      <c r="E1895" s="161">
        <v>43047</v>
      </c>
      <c r="F1895" s="172" t="str">
        <f t="shared" si="90"/>
        <v>2017-18</v>
      </c>
      <c r="G1895" s="68"/>
      <c r="H1895" s="167" t="s">
        <v>279</v>
      </c>
      <c r="I1895" s="173">
        <v>150735.53351548137</v>
      </c>
      <c r="J1895" s="168">
        <f>IFERROR(MIN('MP Calculations'!$E$30/I1895,1),"-")</f>
        <v>0.24630200300931615</v>
      </c>
      <c r="K1895" s="12"/>
      <c r="L1895" s="159">
        <v>3.9207879999999999</v>
      </c>
      <c r="M1895" s="159" t="s">
        <v>280</v>
      </c>
      <c r="N1895" s="159">
        <v>350</v>
      </c>
      <c r="O1895" s="185">
        <f t="shared" si="91"/>
        <v>1372.2757999999999</v>
      </c>
      <c r="P1895" s="215">
        <f t="shared" si="92"/>
        <v>337.99427822121169</v>
      </c>
      <c r="Q1895" s="215" cm="1">
        <f t="array" ref="Q1895">IF(P1895="-",0,P1895/(1+'General inputs'!$H$32)^IFERROR(INDEX('MP Calculations'!$C$40:$C$130,MATCH(F1895,'MP Calculations'!$D$40:$D$130,0),0),-1))</f>
        <v>415.19101176644347</v>
      </c>
    </row>
    <row r="1896" spans="3:17">
      <c r="C1896" s="159"/>
      <c r="D1896" s="165" t="s">
        <v>278</v>
      </c>
      <c r="E1896" s="161">
        <v>43047</v>
      </c>
      <c r="F1896" s="172" t="str">
        <f t="shared" si="90"/>
        <v>2017-18</v>
      </c>
      <c r="G1896" s="68"/>
      <c r="H1896" s="167" t="s">
        <v>279</v>
      </c>
      <c r="I1896" s="173">
        <v>150735.53351548137</v>
      </c>
      <c r="J1896" s="168">
        <f>IFERROR(MIN('MP Calculations'!$E$30/I1896,1),"-")</f>
        <v>0.24630200300931615</v>
      </c>
      <c r="K1896" s="12"/>
      <c r="L1896" s="159">
        <v>1.2227300000000001</v>
      </c>
      <c r="M1896" s="159" t="s">
        <v>280</v>
      </c>
      <c r="N1896" s="159">
        <v>350</v>
      </c>
      <c r="O1896" s="185">
        <f t="shared" si="91"/>
        <v>427.95550000000003</v>
      </c>
      <c r="P1896" s="215">
        <f t="shared" si="92"/>
        <v>105.4062968488534</v>
      </c>
      <c r="Q1896" s="215" cm="1">
        <f t="array" ref="Q1896">IF(P1896="-",0,P1896/(1+'General inputs'!$H$32)^IFERROR(INDEX('MP Calculations'!$C$40:$C$130,MATCH(F1896,'MP Calculations'!$D$40:$D$130,0),0),-1))</f>
        <v>129.48073341817602</v>
      </c>
    </row>
    <row r="1897" spans="3:17">
      <c r="C1897" s="159"/>
      <c r="D1897" s="165" t="s">
        <v>278</v>
      </c>
      <c r="E1897" s="161">
        <v>43047</v>
      </c>
      <c r="F1897" s="172" t="str">
        <f t="shared" si="90"/>
        <v>2017-18</v>
      </c>
      <c r="G1897" s="68"/>
      <c r="H1897" s="167" t="s">
        <v>279</v>
      </c>
      <c r="I1897" s="173">
        <v>150735.53351548137</v>
      </c>
      <c r="J1897" s="168">
        <f>IFERROR(MIN('MP Calculations'!$E$30/I1897,1),"-")</f>
        <v>0.24630200300931615</v>
      </c>
      <c r="K1897" s="12"/>
      <c r="L1897" s="159">
        <v>1.999989</v>
      </c>
      <c r="M1897" s="159" t="s">
        <v>280</v>
      </c>
      <c r="N1897" s="159">
        <v>350</v>
      </c>
      <c r="O1897" s="185">
        <f t="shared" si="91"/>
        <v>699.99615000000006</v>
      </c>
      <c r="P1897" s="215">
        <f t="shared" si="92"/>
        <v>172.41045384380973</v>
      </c>
      <c r="Q1897" s="215" cm="1">
        <f t="array" ref="Q1897">IF(P1897="-",0,P1897/(1+'General inputs'!$H$32)^IFERROR(INDEX('MP Calculations'!$C$40:$C$130,MATCH(F1897,'MP Calculations'!$D$40:$D$130,0),0),-1))</f>
        <v>211.788409990991</v>
      </c>
    </row>
    <row r="1898" spans="3:17">
      <c r="C1898" s="159"/>
      <c r="D1898" s="165" t="s">
        <v>278</v>
      </c>
      <c r="E1898" s="161">
        <v>43047</v>
      </c>
      <c r="F1898" s="172" t="str">
        <f t="shared" si="90"/>
        <v>2017-18</v>
      </c>
      <c r="G1898" s="68"/>
      <c r="H1898" s="167" t="s">
        <v>279</v>
      </c>
      <c r="I1898" s="173">
        <v>150735.53351548137</v>
      </c>
      <c r="J1898" s="168">
        <f>IFERROR(MIN('MP Calculations'!$E$30/I1898,1),"-")</f>
        <v>0.24630200300931615</v>
      </c>
      <c r="K1898" s="12"/>
      <c r="L1898" s="159">
        <v>0.322293</v>
      </c>
      <c r="M1898" s="159" t="s">
        <v>280</v>
      </c>
      <c r="N1898" s="159">
        <v>350</v>
      </c>
      <c r="O1898" s="185">
        <f t="shared" si="91"/>
        <v>112.80255</v>
      </c>
      <c r="P1898" s="215">
        <f t="shared" si="92"/>
        <v>27.783494009558535</v>
      </c>
      <c r="Q1898" s="215" cm="1">
        <f t="array" ref="Q1898">IF(P1898="-",0,P1898/(1+'General inputs'!$H$32)^IFERROR(INDEX('MP Calculations'!$C$40:$C$130,MATCH(F1898,'MP Calculations'!$D$40:$D$130,0),0),-1))</f>
        <v>34.129148720931191</v>
      </c>
    </row>
    <row r="1899" spans="3:17">
      <c r="C1899" s="159"/>
      <c r="D1899" s="165" t="s">
        <v>278</v>
      </c>
      <c r="E1899" s="161">
        <v>43047</v>
      </c>
      <c r="F1899" s="172" t="str">
        <f t="shared" si="90"/>
        <v>2017-18</v>
      </c>
      <c r="G1899" s="68"/>
      <c r="H1899" s="167" t="s">
        <v>279</v>
      </c>
      <c r="I1899" s="173">
        <v>150735.53351548137</v>
      </c>
      <c r="J1899" s="168">
        <f>IFERROR(MIN('MP Calculations'!$E$30/I1899,1),"-")</f>
        <v>0.24630200300931615</v>
      </c>
      <c r="K1899" s="12"/>
      <c r="L1899" s="159">
        <v>84.816363999999993</v>
      </c>
      <c r="M1899" s="159" t="s">
        <v>280</v>
      </c>
      <c r="N1899" s="159">
        <v>350</v>
      </c>
      <c r="O1899" s="185">
        <f t="shared" si="91"/>
        <v>29685.727399999996</v>
      </c>
      <c r="P1899" s="215">
        <f t="shared" si="92"/>
        <v>7311.6541194085376</v>
      </c>
      <c r="Q1899" s="215" cm="1">
        <f t="array" ref="Q1899">IF(P1899="-",0,P1899/(1+'General inputs'!$H$32)^IFERROR(INDEX('MP Calculations'!$C$40:$C$130,MATCH(F1899,'MP Calculations'!$D$40:$D$130,0),0),-1))</f>
        <v>8981.6108352481569</v>
      </c>
    </row>
    <row r="1900" spans="3:17">
      <c r="C1900" s="159"/>
      <c r="D1900" s="165" t="s">
        <v>278</v>
      </c>
      <c r="E1900" s="161">
        <v>43047</v>
      </c>
      <c r="F1900" s="172" t="str">
        <f t="shared" si="90"/>
        <v>2017-18</v>
      </c>
      <c r="G1900" s="68"/>
      <c r="H1900" s="167" t="s">
        <v>279</v>
      </c>
      <c r="I1900" s="173">
        <v>150735.53351548137</v>
      </c>
      <c r="J1900" s="168">
        <f>IFERROR(MIN('MP Calculations'!$E$30/I1900,1),"-")</f>
        <v>0.24630200300931615</v>
      </c>
      <c r="K1900" s="12"/>
      <c r="L1900" s="159">
        <v>43.704318000000001</v>
      </c>
      <c r="M1900" s="159" t="s">
        <v>280</v>
      </c>
      <c r="N1900" s="159">
        <v>350</v>
      </c>
      <c r="O1900" s="185">
        <f t="shared" si="91"/>
        <v>15296.5113</v>
      </c>
      <c r="P1900" s="215">
        <f t="shared" si="92"/>
        <v>3767.5613722446387</v>
      </c>
      <c r="Q1900" s="215" cm="1">
        <f t="array" ref="Q1900">IF(P1900="-",0,P1900/(1+'General inputs'!$H$32)^IFERROR(INDEX('MP Calculations'!$C$40:$C$130,MATCH(F1900,'MP Calculations'!$D$40:$D$130,0),0),-1))</f>
        <v>4628.0594638073744</v>
      </c>
    </row>
    <row r="1901" spans="3:17">
      <c r="C1901" s="159"/>
      <c r="D1901" s="165" t="s">
        <v>278</v>
      </c>
      <c r="E1901" s="161">
        <v>43047</v>
      </c>
      <c r="F1901" s="172" t="str">
        <f t="shared" si="90"/>
        <v>2017-18</v>
      </c>
      <c r="G1901" s="68"/>
      <c r="H1901" s="167" t="s">
        <v>279</v>
      </c>
      <c r="I1901" s="173">
        <v>150735.53351548137</v>
      </c>
      <c r="J1901" s="168">
        <f>IFERROR(MIN('MP Calculations'!$E$30/I1901,1),"-")</f>
        <v>0.24630200300931615</v>
      </c>
      <c r="K1901" s="12"/>
      <c r="L1901" s="159">
        <v>24.633680999999999</v>
      </c>
      <c r="M1901" s="159" t="s">
        <v>280</v>
      </c>
      <c r="N1901" s="159">
        <v>350</v>
      </c>
      <c r="O1901" s="185">
        <f t="shared" si="91"/>
        <v>8621.7883499999989</v>
      </c>
      <c r="P1901" s="215">
        <f t="shared" si="92"/>
        <v>2123.5637401273866</v>
      </c>
      <c r="Q1901" s="215" cm="1">
        <f t="array" ref="Q1901">IF(P1901="-",0,P1901/(1+'General inputs'!$H$32)^IFERROR(INDEX('MP Calculations'!$C$40:$C$130,MATCH(F1901,'MP Calculations'!$D$40:$D$130,0),0),-1))</f>
        <v>2608.5784127889124</v>
      </c>
    </row>
    <row r="1902" spans="3:17">
      <c r="C1902" s="159"/>
      <c r="D1902" s="165" t="s">
        <v>278</v>
      </c>
      <c r="E1902" s="161">
        <v>43047</v>
      </c>
      <c r="F1902" s="172" t="str">
        <f t="shared" si="90"/>
        <v>2017-18</v>
      </c>
      <c r="G1902" s="68"/>
      <c r="H1902" s="167" t="s">
        <v>279</v>
      </c>
      <c r="I1902" s="173">
        <v>150735.53351548137</v>
      </c>
      <c r="J1902" s="168">
        <f>IFERROR(MIN('MP Calculations'!$E$30/I1902,1),"-")</f>
        <v>0.24630200300931615</v>
      </c>
      <c r="K1902" s="12"/>
      <c r="L1902" s="159">
        <v>28.541340000000002</v>
      </c>
      <c r="M1902" s="159" t="s">
        <v>280</v>
      </c>
      <c r="N1902" s="159">
        <v>350</v>
      </c>
      <c r="O1902" s="185">
        <f t="shared" si="91"/>
        <v>9989.469000000001</v>
      </c>
      <c r="P1902" s="215">
        <f t="shared" si="92"/>
        <v>2460.4262236994705</v>
      </c>
      <c r="Q1902" s="215" cm="1">
        <f t="array" ref="Q1902">IF(P1902="-",0,P1902/(1+'General inputs'!$H$32)^IFERROR(INDEX('MP Calculations'!$C$40:$C$130,MATCH(F1902,'MP Calculations'!$D$40:$D$130,0),0),-1))</f>
        <v>3022.3791318913609</v>
      </c>
    </row>
    <row r="1903" spans="3:17">
      <c r="C1903" s="159"/>
      <c r="D1903" s="165" t="s">
        <v>278</v>
      </c>
      <c r="E1903" s="161">
        <v>43047</v>
      </c>
      <c r="F1903" s="172" t="str">
        <f t="shared" si="90"/>
        <v>2017-18</v>
      </c>
      <c r="G1903" s="68"/>
      <c r="H1903" s="167" t="s">
        <v>279</v>
      </c>
      <c r="I1903" s="173">
        <v>150735.53351548137</v>
      </c>
      <c r="J1903" s="168">
        <f>IFERROR(MIN('MP Calculations'!$E$30/I1903,1),"-")</f>
        <v>0.24630200300931615</v>
      </c>
      <c r="K1903" s="12"/>
      <c r="L1903" s="159">
        <v>17.667752</v>
      </c>
      <c r="M1903" s="159" t="s">
        <v>280</v>
      </c>
      <c r="N1903" s="159">
        <v>350</v>
      </c>
      <c r="O1903" s="185">
        <f t="shared" si="91"/>
        <v>6183.7132000000001</v>
      </c>
      <c r="P1903" s="215">
        <f t="shared" si="92"/>
        <v>1523.0609471951479</v>
      </c>
      <c r="Q1903" s="215" cm="1">
        <f t="array" ref="Q1903">IF(P1903="-",0,P1903/(1+'General inputs'!$H$32)^IFERROR(INDEX('MP Calculations'!$C$40:$C$130,MATCH(F1903,'MP Calculations'!$D$40:$D$130,0),0),-1))</f>
        <v>1870.9228421732073</v>
      </c>
    </row>
    <row r="1904" spans="3:17">
      <c r="C1904" s="159"/>
      <c r="D1904" s="165" t="s">
        <v>278</v>
      </c>
      <c r="E1904" s="161">
        <v>43047</v>
      </c>
      <c r="F1904" s="172" t="str">
        <f t="shared" si="90"/>
        <v>2017-18</v>
      </c>
      <c r="G1904" s="68"/>
      <c r="H1904" s="167" t="s">
        <v>279</v>
      </c>
      <c r="I1904" s="173">
        <v>150735.53351548137</v>
      </c>
      <c r="J1904" s="168">
        <f>IFERROR(MIN('MP Calculations'!$E$30/I1904,1),"-")</f>
        <v>0.24630200300931615</v>
      </c>
      <c r="K1904" s="12"/>
      <c r="L1904" s="159">
        <v>27.708148000000001</v>
      </c>
      <c r="M1904" s="159" t="s">
        <v>280</v>
      </c>
      <c r="N1904" s="159">
        <v>350</v>
      </c>
      <c r="O1904" s="185">
        <f t="shared" si="91"/>
        <v>9697.8518000000004</v>
      </c>
      <c r="P1904" s="215">
        <f t="shared" si="92"/>
        <v>2388.600323227502</v>
      </c>
      <c r="Q1904" s="215" cm="1">
        <f t="array" ref="Q1904">IF(P1904="-",0,P1904/(1+'General inputs'!$H$32)^IFERROR(INDEX('MP Calculations'!$C$40:$C$130,MATCH(F1904,'MP Calculations'!$D$40:$D$130,0),0),-1))</f>
        <v>2934.1484421739601</v>
      </c>
    </row>
    <row r="1905" spans="3:17">
      <c r="C1905" s="159"/>
      <c r="D1905" s="165" t="s">
        <v>278</v>
      </c>
      <c r="E1905" s="161">
        <v>43047</v>
      </c>
      <c r="F1905" s="172" t="str">
        <f t="shared" si="90"/>
        <v>2017-18</v>
      </c>
      <c r="G1905" s="68"/>
      <c r="H1905" s="167" t="s">
        <v>279</v>
      </c>
      <c r="I1905" s="173">
        <v>150735.53351548137</v>
      </c>
      <c r="J1905" s="168">
        <f>IFERROR(MIN('MP Calculations'!$E$30/I1905,1),"-")</f>
        <v>0.24630200300931615</v>
      </c>
      <c r="K1905" s="12"/>
      <c r="L1905" s="159">
        <v>87.169613999999996</v>
      </c>
      <c r="M1905" s="159" t="s">
        <v>280</v>
      </c>
      <c r="N1905" s="159">
        <v>350</v>
      </c>
      <c r="O1905" s="185">
        <f t="shared" si="91"/>
        <v>30509.364899999997</v>
      </c>
      <c r="P1905" s="215">
        <f t="shared" si="92"/>
        <v>7514.5176854121237</v>
      </c>
      <c r="Q1905" s="215" cm="1">
        <f t="array" ref="Q1905">IF(P1905="-",0,P1905/(1+'General inputs'!$H$32)^IFERROR(INDEX('MP Calculations'!$C$40:$C$130,MATCH(F1905,'MP Calculations'!$D$40:$D$130,0),0),-1))</f>
        <v>9230.8077437368029</v>
      </c>
    </row>
    <row r="1906" spans="3:17">
      <c r="C1906" s="159"/>
      <c r="D1906" s="165" t="s">
        <v>278</v>
      </c>
      <c r="E1906" s="161">
        <v>43047</v>
      </c>
      <c r="F1906" s="172" t="str">
        <f t="shared" si="90"/>
        <v>2017-18</v>
      </c>
      <c r="G1906" s="68"/>
      <c r="H1906" s="167" t="s">
        <v>279</v>
      </c>
      <c r="I1906" s="173">
        <v>150735.53351548137</v>
      </c>
      <c r="J1906" s="168">
        <f>IFERROR(MIN('MP Calculations'!$E$30/I1906,1),"-")</f>
        <v>0.24630200300931615</v>
      </c>
      <c r="K1906" s="12"/>
      <c r="L1906" s="159">
        <v>12.670475</v>
      </c>
      <c r="M1906" s="159" t="s">
        <v>280</v>
      </c>
      <c r="N1906" s="159">
        <v>350</v>
      </c>
      <c r="O1906" s="185">
        <f t="shared" si="91"/>
        <v>4434.6662500000002</v>
      </c>
      <c r="P1906" s="215">
        <f t="shared" si="92"/>
        <v>1092.2671800528128</v>
      </c>
      <c r="Q1906" s="215" cm="1">
        <f t="array" ref="Q1906">IF(P1906="-",0,P1906/(1+'General inputs'!$H$32)^IFERROR(INDEX('MP Calculations'!$C$40:$C$130,MATCH(F1906,'MP Calculations'!$D$40:$D$130,0),0),-1))</f>
        <v>1341.7372565952121</v>
      </c>
    </row>
    <row r="1907" spans="3:17">
      <c r="C1907" s="159"/>
      <c r="D1907" s="165" t="s">
        <v>278</v>
      </c>
      <c r="E1907" s="161">
        <v>43047</v>
      </c>
      <c r="F1907" s="172" t="str">
        <f t="shared" si="90"/>
        <v>2017-18</v>
      </c>
      <c r="G1907" s="68"/>
      <c r="H1907" s="167" t="s">
        <v>279</v>
      </c>
      <c r="I1907" s="173">
        <v>150735.53351548137</v>
      </c>
      <c r="J1907" s="168">
        <f>IFERROR(MIN('MP Calculations'!$E$30/I1907,1),"-")</f>
        <v>0.24630200300931615</v>
      </c>
      <c r="K1907" s="12"/>
      <c r="L1907" s="159">
        <v>54.079408999999998</v>
      </c>
      <c r="M1907" s="159" t="s">
        <v>280</v>
      </c>
      <c r="N1907" s="159">
        <v>350</v>
      </c>
      <c r="O1907" s="185">
        <f t="shared" si="91"/>
        <v>18927.793149999998</v>
      </c>
      <c r="P1907" s="215">
        <f t="shared" si="92"/>
        <v>4661.953365391013</v>
      </c>
      <c r="Q1907" s="215" cm="1">
        <f t="array" ref="Q1907">IF(P1907="-",0,P1907/(1+'General inputs'!$H$32)^IFERROR(INDEX('MP Calculations'!$C$40:$C$130,MATCH(F1907,'MP Calculations'!$D$40:$D$130,0),0),-1))</f>
        <v>5726.7275196826013</v>
      </c>
    </row>
    <row r="1908" spans="3:17">
      <c r="C1908" s="159"/>
      <c r="D1908" s="165" t="s">
        <v>278</v>
      </c>
      <c r="E1908" s="161">
        <v>43047</v>
      </c>
      <c r="F1908" s="172" t="str">
        <f t="shared" si="90"/>
        <v>2017-18</v>
      </c>
      <c r="G1908" s="68"/>
      <c r="H1908" s="167" t="s">
        <v>279</v>
      </c>
      <c r="I1908" s="173">
        <v>150735.53351548137</v>
      </c>
      <c r="J1908" s="168">
        <f>IFERROR(MIN('MP Calculations'!$E$30/I1908,1),"-")</f>
        <v>0.24630200300931615</v>
      </c>
      <c r="K1908" s="12"/>
      <c r="L1908" s="159">
        <v>21.862383999999999</v>
      </c>
      <c r="M1908" s="159" t="s">
        <v>280</v>
      </c>
      <c r="N1908" s="159">
        <v>350</v>
      </c>
      <c r="O1908" s="185">
        <f t="shared" si="91"/>
        <v>7651.8343999999997</v>
      </c>
      <c r="P1908" s="215">
        <f t="shared" si="92"/>
        <v>1884.6621394155889</v>
      </c>
      <c r="Q1908" s="215" cm="1">
        <f t="array" ref="Q1908">IF(P1908="-",0,P1908/(1+'General inputs'!$H$32)^IFERROR(INDEX('MP Calculations'!$C$40:$C$130,MATCH(F1908,'MP Calculations'!$D$40:$D$130,0),0),-1))</f>
        <v>2315.1125061050243</v>
      </c>
    </row>
    <row r="1909" spans="3:17">
      <c r="C1909" s="159"/>
      <c r="D1909" s="165" t="s">
        <v>278</v>
      </c>
      <c r="E1909" s="161">
        <v>43047</v>
      </c>
      <c r="F1909" s="172" t="str">
        <f t="shared" si="90"/>
        <v>2017-18</v>
      </c>
      <c r="G1909" s="68"/>
      <c r="H1909" s="167" t="s">
        <v>279</v>
      </c>
      <c r="I1909" s="173">
        <v>150735.53351548137</v>
      </c>
      <c r="J1909" s="168">
        <f>IFERROR(MIN('MP Calculations'!$E$30/I1909,1),"-")</f>
        <v>0.24630200300931615</v>
      </c>
      <c r="K1909" s="12"/>
      <c r="L1909" s="159">
        <v>0.99999300000000002</v>
      </c>
      <c r="M1909" s="159" t="s">
        <v>280</v>
      </c>
      <c r="N1909" s="159">
        <v>350</v>
      </c>
      <c r="O1909" s="185">
        <f t="shared" si="91"/>
        <v>349.99754999999999</v>
      </c>
      <c r="P1909" s="215">
        <f t="shared" si="92"/>
        <v>86.205097613353274</v>
      </c>
      <c r="Q1909" s="215" cm="1">
        <f t="array" ref="Q1909">IF(P1909="-",0,P1909/(1+'General inputs'!$H$32)^IFERROR(INDEX('MP Calculations'!$C$40:$C$130,MATCH(F1909,'MP Calculations'!$D$40:$D$130,0),0),-1))</f>
        <v>105.89404615331436</v>
      </c>
    </row>
    <row r="1910" spans="3:17">
      <c r="C1910" s="159"/>
      <c r="D1910" s="165" t="s">
        <v>278</v>
      </c>
      <c r="E1910" s="161">
        <v>43047</v>
      </c>
      <c r="F1910" s="172" t="str">
        <f t="shared" si="90"/>
        <v>2017-18</v>
      </c>
      <c r="G1910" s="68"/>
      <c r="H1910" s="167" t="s">
        <v>279</v>
      </c>
      <c r="I1910" s="173">
        <v>150735.53351548137</v>
      </c>
      <c r="J1910" s="168">
        <f>IFERROR(MIN('MP Calculations'!$E$30/I1910,1),"-")</f>
        <v>0.24630200300931615</v>
      </c>
      <c r="K1910" s="12"/>
      <c r="L1910" s="159">
        <v>86.724416000000005</v>
      </c>
      <c r="M1910" s="159" t="s">
        <v>280</v>
      </c>
      <c r="N1910" s="159">
        <v>350</v>
      </c>
      <c r="O1910" s="185">
        <f t="shared" si="91"/>
        <v>30353.545600000001</v>
      </c>
      <c r="P1910" s="215">
        <f t="shared" si="92"/>
        <v>7476.139079714615</v>
      </c>
      <c r="Q1910" s="215" cm="1">
        <f t="array" ref="Q1910">IF(P1910="-",0,P1910/(1+'General inputs'!$H$32)^IFERROR(INDEX('MP Calculations'!$C$40:$C$130,MATCH(F1910,'MP Calculations'!$D$40:$D$130,0),0),-1))</f>
        <v>9183.6635961684078</v>
      </c>
    </row>
    <row r="1911" spans="3:17">
      <c r="C1911" s="159"/>
      <c r="D1911" s="165" t="s">
        <v>278</v>
      </c>
      <c r="E1911" s="161">
        <v>43047</v>
      </c>
      <c r="F1911" s="172" t="str">
        <f t="shared" si="90"/>
        <v>2017-18</v>
      </c>
      <c r="G1911" s="68"/>
      <c r="H1911" s="167" t="s">
        <v>279</v>
      </c>
      <c r="I1911" s="173">
        <v>150735.53351548137</v>
      </c>
      <c r="J1911" s="168">
        <f>IFERROR(MIN('MP Calculations'!$E$30/I1911,1),"-")</f>
        <v>0.24630200300931615</v>
      </c>
      <c r="K1911" s="12"/>
      <c r="L1911" s="159">
        <v>2.832595</v>
      </c>
      <c r="M1911" s="159" t="s">
        <v>280</v>
      </c>
      <c r="N1911" s="159">
        <v>350</v>
      </c>
      <c r="O1911" s="185">
        <f t="shared" si="91"/>
        <v>991.40824999999995</v>
      </c>
      <c r="P1911" s="215">
        <f t="shared" si="92"/>
        <v>244.18583777496085</v>
      </c>
      <c r="Q1911" s="215" cm="1">
        <f t="array" ref="Q1911">IF(P1911="-",0,P1911/(1+'General inputs'!$H$32)^IFERROR(INDEX('MP Calculations'!$C$40:$C$130,MATCH(F1911,'MP Calculations'!$D$40:$D$130,0),0),-1))</f>
        <v>299.957045362965</v>
      </c>
    </row>
    <row r="1912" spans="3:17">
      <c r="C1912" s="159"/>
      <c r="D1912" s="165" t="s">
        <v>278</v>
      </c>
      <c r="E1912" s="161">
        <v>43047</v>
      </c>
      <c r="F1912" s="172" t="str">
        <f t="shared" si="90"/>
        <v>2017-18</v>
      </c>
      <c r="G1912" s="68"/>
      <c r="H1912" s="167" t="s">
        <v>279</v>
      </c>
      <c r="I1912" s="173">
        <v>150735.53351548137</v>
      </c>
      <c r="J1912" s="168">
        <f>IFERROR(MIN('MP Calculations'!$E$30/I1912,1),"-")</f>
        <v>0.24630200300931615</v>
      </c>
      <c r="K1912" s="12"/>
      <c r="L1912" s="159">
        <v>32.046726</v>
      </c>
      <c r="M1912" s="159" t="s">
        <v>280</v>
      </c>
      <c r="N1912" s="159">
        <v>350</v>
      </c>
      <c r="O1912" s="185">
        <f t="shared" si="91"/>
        <v>11216.3541</v>
      </c>
      <c r="P1912" s="215">
        <f t="shared" si="92"/>
        <v>2762.6104812917556</v>
      </c>
      <c r="Q1912" s="215" cm="1">
        <f t="array" ref="Q1912">IF(P1912="-",0,P1912/(1+'General inputs'!$H$32)^IFERROR(INDEX('MP Calculations'!$C$40:$C$130,MATCH(F1912,'MP Calculations'!$D$40:$D$130,0),0),-1))</f>
        <v>3393.58123717528</v>
      </c>
    </row>
    <row r="1913" spans="3:17">
      <c r="C1913" s="159"/>
      <c r="D1913" s="165" t="s">
        <v>278</v>
      </c>
      <c r="E1913" s="161">
        <v>43047</v>
      </c>
      <c r="F1913" s="172" t="str">
        <f t="shared" si="90"/>
        <v>2017-18</v>
      </c>
      <c r="G1913" s="68"/>
      <c r="H1913" s="167" t="s">
        <v>279</v>
      </c>
      <c r="I1913" s="173">
        <v>150735.53351548137</v>
      </c>
      <c r="J1913" s="168">
        <f>IFERROR(MIN('MP Calculations'!$E$30/I1913,1),"-")</f>
        <v>0.24630200300931615</v>
      </c>
      <c r="K1913" s="12"/>
      <c r="L1913" s="159">
        <v>2.433344</v>
      </c>
      <c r="M1913" s="159" t="s">
        <v>280</v>
      </c>
      <c r="N1913" s="159">
        <v>350</v>
      </c>
      <c r="O1913" s="185">
        <f t="shared" si="91"/>
        <v>851.67039999999997</v>
      </c>
      <c r="P1913" s="215">
        <f t="shared" si="92"/>
        <v>209.76812542374549</v>
      </c>
      <c r="Q1913" s="215" cm="1">
        <f t="array" ref="Q1913">IF(P1913="-",0,P1913/(1+'General inputs'!$H$32)^IFERROR(INDEX('MP Calculations'!$C$40:$C$130,MATCH(F1913,'MP Calculations'!$D$40:$D$130,0),0),-1))</f>
        <v>257.67844559200972</v>
      </c>
    </row>
    <row r="1914" spans="3:17">
      <c r="C1914" s="159"/>
      <c r="D1914" s="165" t="s">
        <v>278</v>
      </c>
      <c r="E1914" s="161">
        <v>43047</v>
      </c>
      <c r="F1914" s="172" t="str">
        <f t="shared" si="90"/>
        <v>2017-18</v>
      </c>
      <c r="G1914" s="68"/>
      <c r="H1914" s="167" t="s">
        <v>279</v>
      </c>
      <c r="I1914" s="173">
        <v>150735.53351548137</v>
      </c>
      <c r="J1914" s="168">
        <f>IFERROR(MIN('MP Calculations'!$E$30/I1914,1),"-")</f>
        <v>0.24630200300931615</v>
      </c>
      <c r="K1914" s="12"/>
      <c r="L1914" s="159">
        <v>21.260864999999999</v>
      </c>
      <c r="M1914" s="159" t="s">
        <v>280</v>
      </c>
      <c r="N1914" s="159">
        <v>350</v>
      </c>
      <c r="O1914" s="185">
        <f t="shared" si="91"/>
        <v>7441.3027499999998</v>
      </c>
      <c r="P1914" s="215">
        <f t="shared" si="92"/>
        <v>1832.8077723237325</v>
      </c>
      <c r="Q1914" s="215" cm="1">
        <f t="array" ref="Q1914">IF(P1914="-",0,P1914/(1+'General inputs'!$H$32)^IFERROR(INDEX('MP Calculations'!$C$40:$C$130,MATCH(F1914,'MP Calculations'!$D$40:$D$130,0),0),-1))</f>
        <v>2251.4147794728424</v>
      </c>
    </row>
    <row r="1915" spans="3:17">
      <c r="C1915" s="159"/>
      <c r="D1915" s="165" t="s">
        <v>278</v>
      </c>
      <c r="E1915" s="161">
        <v>43047</v>
      </c>
      <c r="F1915" s="172" t="str">
        <f t="shared" si="90"/>
        <v>2017-18</v>
      </c>
      <c r="G1915" s="68"/>
      <c r="H1915" s="167" t="s">
        <v>279</v>
      </c>
      <c r="I1915" s="173">
        <v>150735.53351548137</v>
      </c>
      <c r="J1915" s="168">
        <f>IFERROR(MIN('MP Calculations'!$E$30/I1915,1),"-")</f>
        <v>0.24630200300931615</v>
      </c>
      <c r="K1915" s="12"/>
      <c r="L1915" s="159">
        <v>1.2007779999999999</v>
      </c>
      <c r="M1915" s="159" t="s">
        <v>280</v>
      </c>
      <c r="N1915" s="159">
        <v>350</v>
      </c>
      <c r="O1915" s="185">
        <f t="shared" si="91"/>
        <v>420.27229999999997</v>
      </c>
      <c r="P1915" s="215">
        <f t="shared" si="92"/>
        <v>103.51390929933221</v>
      </c>
      <c r="Q1915" s="215" cm="1">
        <f t="array" ref="Q1915">IF(P1915="-",0,P1915/(1+'General inputs'!$H$32)^IFERROR(INDEX('MP Calculations'!$C$40:$C$130,MATCH(F1915,'MP Calculations'!$D$40:$D$130,0),0),-1))</f>
        <v>127.15613104480182</v>
      </c>
    </row>
    <row r="1916" spans="3:17">
      <c r="C1916" s="159"/>
      <c r="D1916" s="165" t="s">
        <v>278</v>
      </c>
      <c r="E1916" s="161">
        <v>43047</v>
      </c>
      <c r="F1916" s="172" t="str">
        <f t="shared" si="90"/>
        <v>2017-18</v>
      </c>
      <c r="G1916" s="68"/>
      <c r="H1916" s="167" t="s">
        <v>279</v>
      </c>
      <c r="I1916" s="173">
        <v>150735.53351548137</v>
      </c>
      <c r="J1916" s="168">
        <f>IFERROR(MIN('MP Calculations'!$E$30/I1916,1),"-")</f>
        <v>0.24630200300931615</v>
      </c>
      <c r="K1916" s="12"/>
      <c r="L1916" s="159">
        <v>0.93996000000000002</v>
      </c>
      <c r="M1916" s="159" t="s">
        <v>280</v>
      </c>
      <c r="N1916" s="159">
        <v>350</v>
      </c>
      <c r="O1916" s="185">
        <f t="shared" si="91"/>
        <v>328.98599999999999</v>
      </c>
      <c r="P1916" s="215">
        <f t="shared" si="92"/>
        <v>81.02991076202288</v>
      </c>
      <c r="Q1916" s="215" cm="1">
        <f t="array" ref="Q1916">IF(P1916="-",0,P1916/(1+'General inputs'!$H$32)^IFERROR(INDEX('MP Calculations'!$C$40:$C$130,MATCH(F1916,'MP Calculations'!$D$40:$D$130,0),0),-1))</f>
        <v>99.536864380320026</v>
      </c>
    </row>
    <row r="1917" spans="3:17">
      <c r="C1917" s="159"/>
      <c r="D1917" s="165" t="s">
        <v>291</v>
      </c>
      <c r="E1917" s="161">
        <v>43047</v>
      </c>
      <c r="F1917" s="172" t="str">
        <f t="shared" si="90"/>
        <v>2017-18</v>
      </c>
      <c r="G1917" s="68"/>
      <c r="H1917" s="167" t="s">
        <v>279</v>
      </c>
      <c r="I1917" s="173">
        <v>150735.53351548137</v>
      </c>
      <c r="J1917" s="168">
        <f>IFERROR(MIN('MP Calculations'!$E$30/I1917,1),"-")</f>
        <v>0.24630200300931615</v>
      </c>
      <c r="K1917" s="12"/>
      <c r="L1917" s="159">
        <v>11.907837000000001</v>
      </c>
      <c r="M1917" s="159" t="s">
        <v>280</v>
      </c>
      <c r="N1917" s="159">
        <v>589</v>
      </c>
      <c r="O1917" s="185">
        <f t="shared" si="91"/>
        <v>7013.7159930000007</v>
      </c>
      <c r="P1917" s="215">
        <f t="shared" si="92"/>
        <v>1727.492297614375</v>
      </c>
      <c r="Q1917" s="215" cm="1">
        <f t="array" ref="Q1917">IF(P1917="-",0,P1917/(1+'General inputs'!$H$32)^IFERROR(INDEX('MP Calculations'!$C$40:$C$130,MATCH(F1917,'MP Calculations'!$D$40:$D$130,0),0),-1))</f>
        <v>2122.0456116592277</v>
      </c>
    </row>
    <row r="1918" spans="3:17">
      <c r="C1918" s="159"/>
      <c r="D1918" s="165" t="s">
        <v>291</v>
      </c>
      <c r="E1918" s="161">
        <v>43047</v>
      </c>
      <c r="F1918" s="172" t="str">
        <f t="shared" si="90"/>
        <v>2017-18</v>
      </c>
      <c r="G1918" s="68"/>
      <c r="H1918" s="167" t="s">
        <v>279</v>
      </c>
      <c r="I1918" s="173">
        <v>150735.53351548137</v>
      </c>
      <c r="J1918" s="168">
        <f>IFERROR(MIN('MP Calculations'!$E$30/I1918,1),"-")</f>
        <v>0.24630200300931615</v>
      </c>
      <c r="K1918" s="12"/>
      <c r="L1918" s="159">
        <v>3.210134</v>
      </c>
      <c r="M1918" s="159" t="s">
        <v>280</v>
      </c>
      <c r="N1918" s="159">
        <v>589</v>
      </c>
      <c r="O1918" s="185">
        <f t="shared" si="91"/>
        <v>1890.768926</v>
      </c>
      <c r="P1918" s="215">
        <f t="shared" si="92"/>
        <v>465.70017370157348</v>
      </c>
      <c r="Q1918" s="215" cm="1">
        <f t="array" ref="Q1918">IF(P1918="-",0,P1918/(1+'General inputs'!$H$32)^IFERROR(INDEX('MP Calculations'!$C$40:$C$130,MATCH(F1918,'MP Calculations'!$D$40:$D$130,0),0),-1))</f>
        <v>572.06449563745991</v>
      </c>
    </row>
    <row r="1919" spans="3:17">
      <c r="C1919" s="159"/>
      <c r="D1919" s="165" t="s">
        <v>291</v>
      </c>
      <c r="E1919" s="161">
        <v>43047</v>
      </c>
      <c r="F1919" s="172" t="str">
        <f t="shared" si="90"/>
        <v>2017-18</v>
      </c>
      <c r="G1919" s="68"/>
      <c r="H1919" s="167" t="s">
        <v>279</v>
      </c>
      <c r="I1919" s="173">
        <v>150735.53351548137</v>
      </c>
      <c r="J1919" s="168">
        <f>IFERROR(MIN('MP Calculations'!$E$30/I1919,1),"-")</f>
        <v>0.24630200300931615</v>
      </c>
      <c r="K1919" s="12"/>
      <c r="L1919" s="159">
        <v>1.0002009999999999</v>
      </c>
      <c r="M1919" s="159" t="s">
        <v>280</v>
      </c>
      <c r="N1919" s="159">
        <v>589</v>
      </c>
      <c r="O1919" s="185">
        <f t="shared" si="91"/>
        <v>589.11838899999998</v>
      </c>
      <c r="P1919" s="215">
        <f t="shared" si="92"/>
        <v>145.10103922032147</v>
      </c>
      <c r="Q1919" s="215" cm="1">
        <f t="array" ref="Q1919">IF(P1919="-",0,P1919/(1+'General inputs'!$H$32)^IFERROR(INDEX('MP Calculations'!$C$40:$C$130,MATCH(F1919,'MP Calculations'!$D$40:$D$130,0),0),-1))</f>
        <v>178.24161876142333</v>
      </c>
    </row>
    <row r="1920" spans="3:17">
      <c r="C1920" s="159"/>
      <c r="D1920" s="165" t="s">
        <v>291</v>
      </c>
      <c r="E1920" s="161">
        <v>43047</v>
      </c>
      <c r="F1920" s="172" t="str">
        <f t="shared" si="90"/>
        <v>2017-18</v>
      </c>
      <c r="G1920" s="68"/>
      <c r="H1920" s="167" t="s">
        <v>279</v>
      </c>
      <c r="I1920" s="173">
        <v>150735.53351548137</v>
      </c>
      <c r="J1920" s="168">
        <f>IFERROR(MIN('MP Calculations'!$E$30/I1920,1),"-")</f>
        <v>0.24630200300931615</v>
      </c>
      <c r="K1920" s="12"/>
      <c r="L1920" s="159">
        <v>19.415323000000001</v>
      </c>
      <c r="M1920" s="159" t="s">
        <v>280</v>
      </c>
      <c r="N1920" s="159">
        <v>589</v>
      </c>
      <c r="O1920" s="185">
        <f t="shared" si="91"/>
        <v>11435.625247</v>
      </c>
      <c r="P1920" s="215">
        <f t="shared" si="92"/>
        <v>2816.6174040000055</v>
      </c>
      <c r="Q1920" s="215" cm="1">
        <f t="array" ref="Q1920">IF(P1920="-",0,P1920/(1+'General inputs'!$H$32)^IFERROR(INDEX('MP Calculations'!$C$40:$C$130,MATCH(F1920,'MP Calculations'!$D$40:$D$130,0),0),-1))</f>
        <v>3459.9231557415901</v>
      </c>
    </row>
    <row r="1921" spans="3:17">
      <c r="C1921" s="159"/>
      <c r="D1921" s="165" t="s">
        <v>291</v>
      </c>
      <c r="E1921" s="161">
        <v>43047</v>
      </c>
      <c r="F1921" s="172" t="str">
        <f t="shared" si="90"/>
        <v>2017-18</v>
      </c>
      <c r="G1921" s="68"/>
      <c r="H1921" s="167" t="s">
        <v>279</v>
      </c>
      <c r="I1921" s="173">
        <v>150735.53351548137</v>
      </c>
      <c r="J1921" s="168">
        <f>IFERROR(MIN('MP Calculations'!$E$30/I1921,1),"-")</f>
        <v>0.24630200300931615</v>
      </c>
      <c r="K1921" s="12"/>
      <c r="L1921" s="159">
        <v>0.45873799999999998</v>
      </c>
      <c r="M1921" s="159" t="s">
        <v>280</v>
      </c>
      <c r="N1921" s="159">
        <v>589</v>
      </c>
      <c r="O1921" s="185">
        <f t="shared" si="91"/>
        <v>270.19668200000001</v>
      </c>
      <c r="P1921" s="215">
        <f t="shared" si="92"/>
        <v>66.549983983071243</v>
      </c>
      <c r="Q1921" s="215" cm="1">
        <f t="array" ref="Q1921">IF(P1921="-",0,P1921/(1+'General inputs'!$H$32)^IFERROR(INDEX('MP Calculations'!$C$40:$C$130,MATCH(F1921,'MP Calculations'!$D$40:$D$130,0),0),-1))</f>
        <v>81.74977200320518</v>
      </c>
    </row>
    <row r="1922" spans="3:17">
      <c r="C1922" s="159"/>
      <c r="D1922" s="165" t="s">
        <v>278</v>
      </c>
      <c r="E1922" s="161">
        <v>43047</v>
      </c>
      <c r="F1922" s="172" t="str">
        <f t="shared" si="90"/>
        <v>2017-18</v>
      </c>
      <c r="G1922" s="68"/>
      <c r="H1922" s="167" t="s">
        <v>279</v>
      </c>
      <c r="I1922" s="173">
        <v>150735.53351548137</v>
      </c>
      <c r="J1922" s="168">
        <f>IFERROR(MIN('MP Calculations'!$E$30/I1922,1),"-")</f>
        <v>0.24630200300931615</v>
      </c>
      <c r="K1922" s="12"/>
      <c r="L1922" s="159">
        <v>24.276273</v>
      </c>
      <c r="M1922" s="159" t="s">
        <v>280</v>
      </c>
      <c r="N1922" s="159">
        <v>350</v>
      </c>
      <c r="O1922" s="185">
        <f t="shared" si="91"/>
        <v>8496.6955500000004</v>
      </c>
      <c r="P1922" s="215">
        <f t="shared" si="92"/>
        <v>2092.7531329253434</v>
      </c>
      <c r="Q1922" s="215" cm="1">
        <f t="array" ref="Q1922">IF(P1922="-",0,P1922/(1+'General inputs'!$H$32)^IFERROR(INDEX('MP Calculations'!$C$40:$C$130,MATCH(F1922,'MP Calculations'!$D$40:$D$130,0),0),-1))</f>
        <v>2570.7307686078398</v>
      </c>
    </row>
    <row r="1923" spans="3:17">
      <c r="C1923" s="159"/>
      <c r="D1923" s="165" t="s">
        <v>278</v>
      </c>
      <c r="E1923" s="161">
        <v>43047</v>
      </c>
      <c r="F1923" s="172" t="str">
        <f t="shared" si="90"/>
        <v>2017-18</v>
      </c>
      <c r="G1923" s="68"/>
      <c r="H1923" s="167" t="s">
        <v>279</v>
      </c>
      <c r="I1923" s="173">
        <v>150735.53351548137</v>
      </c>
      <c r="J1923" s="168">
        <f>IFERROR(MIN('MP Calculations'!$E$30/I1923,1),"-")</f>
        <v>0.24630200300931615</v>
      </c>
      <c r="K1923" s="12"/>
      <c r="L1923" s="159">
        <v>12.298719</v>
      </c>
      <c r="M1923" s="159" t="s">
        <v>280</v>
      </c>
      <c r="N1923" s="159">
        <v>350</v>
      </c>
      <c r="O1923" s="185">
        <f t="shared" si="91"/>
        <v>4304.5516500000003</v>
      </c>
      <c r="P1923" s="215">
        <f t="shared" si="92"/>
        <v>1060.2196934520568</v>
      </c>
      <c r="Q1923" s="215" cm="1">
        <f t="array" ref="Q1923">IF(P1923="-",0,P1923/(1+'General inputs'!$H$32)^IFERROR(INDEX('MP Calculations'!$C$40:$C$130,MATCH(F1923,'MP Calculations'!$D$40:$D$130,0),0),-1))</f>
        <v>1302.3702340042823</v>
      </c>
    </row>
    <row r="1924" spans="3:17">
      <c r="C1924" s="159"/>
      <c r="D1924" s="165" t="s">
        <v>278</v>
      </c>
      <c r="E1924" s="161">
        <v>43047</v>
      </c>
      <c r="F1924" s="172" t="str">
        <f t="shared" si="90"/>
        <v>2017-18</v>
      </c>
      <c r="G1924" s="68"/>
      <c r="H1924" s="167" t="s">
        <v>279</v>
      </c>
      <c r="I1924" s="173">
        <v>150735.53351548137</v>
      </c>
      <c r="J1924" s="168">
        <f>IFERROR(MIN('MP Calculations'!$E$30/I1924,1),"-")</f>
        <v>0.24630200300931615</v>
      </c>
      <c r="K1924" s="12"/>
      <c r="L1924" s="159">
        <v>14.520751000000001</v>
      </c>
      <c r="M1924" s="159" t="s">
        <v>280</v>
      </c>
      <c r="N1924" s="159">
        <v>350</v>
      </c>
      <c r="O1924" s="185">
        <f t="shared" si="91"/>
        <v>5082.2628500000001</v>
      </c>
      <c r="P1924" s="215">
        <f t="shared" si="92"/>
        <v>1251.7715197748357</v>
      </c>
      <c r="Q1924" s="215" cm="1">
        <f t="array" ref="Q1924">IF(P1924="-",0,P1924/(1+'General inputs'!$H$32)^IFERROR(INDEX('MP Calculations'!$C$40:$C$130,MATCH(F1924,'MP Calculations'!$D$40:$D$130,0),0),-1))</f>
        <v>1537.6718402776678</v>
      </c>
    </row>
    <row r="1925" spans="3:17">
      <c r="C1925" s="159"/>
      <c r="D1925" s="165" t="s">
        <v>278</v>
      </c>
      <c r="E1925" s="161">
        <v>43047</v>
      </c>
      <c r="F1925" s="172" t="str">
        <f t="shared" si="90"/>
        <v>2017-18</v>
      </c>
      <c r="G1925" s="68"/>
      <c r="H1925" s="167" t="s">
        <v>279</v>
      </c>
      <c r="I1925" s="173">
        <v>150735.53351548137</v>
      </c>
      <c r="J1925" s="168">
        <f>IFERROR(MIN('MP Calculations'!$E$30/I1925,1),"-")</f>
        <v>0.24630200300931615</v>
      </c>
      <c r="K1925" s="12"/>
      <c r="L1925" s="159">
        <v>28.634364000000001</v>
      </c>
      <c r="M1925" s="159" t="s">
        <v>280</v>
      </c>
      <c r="N1925" s="159">
        <v>350</v>
      </c>
      <c r="O1925" s="185">
        <f t="shared" si="91"/>
        <v>10022.027400000001</v>
      </c>
      <c r="P1925" s="215">
        <f t="shared" si="92"/>
        <v>2468.4454228342493</v>
      </c>
      <c r="Q1925" s="215" cm="1">
        <f t="array" ref="Q1925">IF(P1925="-",0,P1925/(1+'General inputs'!$H$32)^IFERROR(INDEX('MP Calculations'!$C$40:$C$130,MATCH(F1925,'MP Calculations'!$D$40:$D$130,0),0),-1))</f>
        <v>3032.229888596024</v>
      </c>
    </row>
    <row r="1926" spans="3:17">
      <c r="C1926" s="159"/>
      <c r="D1926" s="165" t="s">
        <v>278</v>
      </c>
      <c r="E1926" s="161">
        <v>43047</v>
      </c>
      <c r="F1926" s="172" t="str">
        <f t="shared" si="90"/>
        <v>2017-18</v>
      </c>
      <c r="G1926" s="68"/>
      <c r="H1926" s="167" t="s">
        <v>279</v>
      </c>
      <c r="I1926" s="173">
        <v>150735.53351548137</v>
      </c>
      <c r="J1926" s="168">
        <f>IFERROR(MIN('MP Calculations'!$E$30/I1926,1),"-")</f>
        <v>0.24630200300931615</v>
      </c>
      <c r="K1926" s="12"/>
      <c r="L1926" s="159">
        <v>8.3994529999999994</v>
      </c>
      <c r="M1926" s="159" t="s">
        <v>280</v>
      </c>
      <c r="N1926" s="159">
        <v>350</v>
      </c>
      <c r="O1926" s="185">
        <f t="shared" si="91"/>
        <v>2939.8085499999997</v>
      </c>
      <c r="P1926" s="215">
        <f t="shared" si="92"/>
        <v>724.08073432891331</v>
      </c>
      <c r="Q1926" s="215" cm="1">
        <f t="array" ref="Q1926">IF(P1926="-",0,P1926/(1+'General inputs'!$H$32)^IFERROR(INDEX('MP Calculations'!$C$40:$C$130,MATCH(F1926,'MP Calculations'!$D$40:$D$130,0),0),-1))</f>
        <v>889.45828985262369</v>
      </c>
    </row>
    <row r="1927" spans="3:17">
      <c r="C1927" s="159"/>
      <c r="D1927" s="165" t="s">
        <v>278</v>
      </c>
      <c r="E1927" s="161">
        <v>43047</v>
      </c>
      <c r="F1927" s="172" t="str">
        <f t="shared" si="90"/>
        <v>2017-18</v>
      </c>
      <c r="G1927" s="68"/>
      <c r="H1927" s="167" t="s">
        <v>279</v>
      </c>
      <c r="I1927" s="173">
        <v>150735.53351548137</v>
      </c>
      <c r="J1927" s="168">
        <f>IFERROR(MIN('MP Calculations'!$E$30/I1927,1),"-")</f>
        <v>0.24630200300931615</v>
      </c>
      <c r="K1927" s="12"/>
      <c r="L1927" s="159">
        <v>1.0085440000000001</v>
      </c>
      <c r="M1927" s="159" t="s">
        <v>280</v>
      </c>
      <c r="N1927" s="159">
        <v>350</v>
      </c>
      <c r="O1927" s="185">
        <f t="shared" si="91"/>
        <v>352.99040000000002</v>
      </c>
      <c r="P1927" s="215">
        <f t="shared" si="92"/>
        <v>86.942242563059722</v>
      </c>
      <c r="Q1927" s="215" cm="1">
        <f t="array" ref="Q1927">IF(P1927="-",0,P1927/(1+'General inputs'!$H$32)^IFERROR(INDEX('MP Calculations'!$C$40:$C$130,MATCH(F1927,'MP Calculations'!$D$40:$D$130,0),0),-1))</f>
        <v>106.79955248051566</v>
      </c>
    </row>
    <row r="1928" spans="3:17">
      <c r="C1928" s="159"/>
      <c r="D1928" s="165" t="s">
        <v>278</v>
      </c>
      <c r="E1928" s="161">
        <v>43047</v>
      </c>
      <c r="F1928" s="172" t="str">
        <f t="shared" si="90"/>
        <v>2017-18</v>
      </c>
      <c r="G1928" s="68"/>
      <c r="H1928" s="167" t="s">
        <v>279</v>
      </c>
      <c r="I1928" s="173">
        <v>150735.53351548137</v>
      </c>
      <c r="J1928" s="168">
        <f>IFERROR(MIN('MP Calculations'!$E$30/I1928,1),"-")</f>
        <v>0.24630200300931615</v>
      </c>
      <c r="K1928" s="12"/>
      <c r="L1928" s="159">
        <v>1.013107</v>
      </c>
      <c r="M1928" s="159" t="s">
        <v>280</v>
      </c>
      <c r="N1928" s="159">
        <v>350</v>
      </c>
      <c r="O1928" s="185">
        <f t="shared" si="91"/>
        <v>354.58744999999999</v>
      </c>
      <c r="P1928" s="215">
        <f t="shared" si="92"/>
        <v>87.335599176965744</v>
      </c>
      <c r="Q1928" s="215" cm="1">
        <f t="array" ref="Q1928">IF(P1928="-",0,P1928/(1+'General inputs'!$H$32)^IFERROR(INDEX('MP Calculations'!$C$40:$C$130,MATCH(F1928,'MP Calculations'!$D$40:$D$130,0),0),-1))</f>
        <v>107.28275039549862</v>
      </c>
    </row>
    <row r="1929" spans="3:17">
      <c r="C1929" s="159"/>
      <c r="D1929" s="165" t="s">
        <v>278</v>
      </c>
      <c r="E1929" s="161">
        <v>43047</v>
      </c>
      <c r="F1929" s="172" t="str">
        <f t="shared" si="90"/>
        <v>2017-18</v>
      </c>
      <c r="G1929" s="68"/>
      <c r="H1929" s="167" t="s">
        <v>279</v>
      </c>
      <c r="I1929" s="173">
        <v>150735.53351548137</v>
      </c>
      <c r="J1929" s="168">
        <f>IFERROR(MIN('MP Calculations'!$E$30/I1929,1),"-")</f>
        <v>0.24630200300931615</v>
      </c>
      <c r="K1929" s="12"/>
      <c r="L1929" s="159">
        <v>7.204523</v>
      </c>
      <c r="M1929" s="159" t="s">
        <v>280</v>
      </c>
      <c r="N1929" s="159">
        <v>350</v>
      </c>
      <c r="O1929" s="185">
        <f t="shared" si="91"/>
        <v>2521.5830500000002</v>
      </c>
      <c r="P1929" s="215">
        <f t="shared" si="92"/>
        <v>621.07095596934062</v>
      </c>
      <c r="Q1929" s="215" cm="1">
        <f t="array" ref="Q1929">IF(P1929="-",0,P1929/(1+'General inputs'!$H$32)^IFERROR(INDEX('MP Calculations'!$C$40:$C$130,MATCH(F1929,'MP Calculations'!$D$40:$D$130,0),0),-1))</f>
        <v>762.92143152463552</v>
      </c>
    </row>
    <row r="1930" spans="3:17">
      <c r="C1930" s="159"/>
      <c r="D1930" s="165" t="s">
        <v>291</v>
      </c>
      <c r="E1930" s="161">
        <v>43047</v>
      </c>
      <c r="F1930" s="172" t="str">
        <f t="shared" si="90"/>
        <v>2017-18</v>
      </c>
      <c r="G1930" s="68"/>
      <c r="H1930" s="167" t="s">
        <v>279</v>
      </c>
      <c r="I1930" s="173">
        <v>150735.53351548137</v>
      </c>
      <c r="J1930" s="168">
        <f>IFERROR(MIN('MP Calculations'!$E$30/I1930,1),"-")</f>
        <v>0.24630200300931615</v>
      </c>
      <c r="K1930" s="12"/>
      <c r="L1930" s="159">
        <v>0.35499399999999998</v>
      </c>
      <c r="M1930" s="159" t="s">
        <v>280</v>
      </c>
      <c r="N1930" s="159">
        <v>589</v>
      </c>
      <c r="O1930" s="185">
        <f t="shared" si="91"/>
        <v>209.091466</v>
      </c>
      <c r="P1930" s="215">
        <f t="shared" si="92"/>
        <v>51.499646887954327</v>
      </c>
      <c r="Q1930" s="215" cm="1">
        <f t="array" ref="Q1930">IF(P1930="-",0,P1930/(1+'General inputs'!$H$32)^IFERROR(INDEX('MP Calculations'!$C$40:$C$130,MATCH(F1930,'MP Calculations'!$D$40:$D$130,0),0),-1))</f>
        <v>63.261989550693031</v>
      </c>
    </row>
    <row r="1931" spans="3:17">
      <c r="C1931" s="159"/>
      <c r="D1931" s="165" t="s">
        <v>291</v>
      </c>
      <c r="E1931" s="161">
        <v>43047</v>
      </c>
      <c r="F1931" s="172" t="str">
        <f t="shared" si="90"/>
        <v>2017-18</v>
      </c>
      <c r="G1931" s="68"/>
      <c r="H1931" s="167" t="s">
        <v>279</v>
      </c>
      <c r="I1931" s="173">
        <v>150735.53351548137</v>
      </c>
      <c r="J1931" s="168">
        <f>IFERROR(MIN('MP Calculations'!$E$30/I1931,1),"-")</f>
        <v>0.24630200300931615</v>
      </c>
      <c r="K1931" s="12"/>
      <c r="L1931" s="159">
        <v>1.12124</v>
      </c>
      <c r="M1931" s="159" t="s">
        <v>280</v>
      </c>
      <c r="N1931" s="159">
        <v>589</v>
      </c>
      <c r="O1931" s="185">
        <f t="shared" si="91"/>
        <v>660.41035999999997</v>
      </c>
      <c r="P1931" s="215">
        <f t="shared" si="92"/>
        <v>162.66039447610356</v>
      </c>
      <c r="Q1931" s="215" cm="1">
        <f t="array" ref="Q1931">IF(P1931="-",0,P1931/(1+'General inputs'!$H$32)^IFERROR(INDEX('MP Calculations'!$C$40:$C$130,MATCH(F1931,'MP Calculations'!$D$40:$D$130,0),0),-1))</f>
        <v>199.81147051448491</v>
      </c>
    </row>
    <row r="1932" spans="3:17">
      <c r="C1932" s="159"/>
      <c r="D1932" s="165" t="s">
        <v>291</v>
      </c>
      <c r="E1932" s="161">
        <v>43047</v>
      </c>
      <c r="F1932" s="172" t="str">
        <f t="shared" si="90"/>
        <v>2017-18</v>
      </c>
      <c r="G1932" s="68"/>
      <c r="H1932" s="167" t="s">
        <v>279</v>
      </c>
      <c r="I1932" s="173">
        <v>150735.53351548137</v>
      </c>
      <c r="J1932" s="168">
        <f>IFERROR(MIN('MP Calculations'!$E$30/I1932,1),"-")</f>
        <v>0.24630200300931615</v>
      </c>
      <c r="K1932" s="12"/>
      <c r="L1932" s="159">
        <v>48.756162000000003</v>
      </c>
      <c r="M1932" s="159" t="s">
        <v>280</v>
      </c>
      <c r="N1932" s="159">
        <v>589</v>
      </c>
      <c r="O1932" s="185">
        <f t="shared" si="91"/>
        <v>28717.379418</v>
      </c>
      <c r="P1932" s="215">
        <f t="shared" si="92"/>
        <v>7073.1480718319099</v>
      </c>
      <c r="Q1932" s="215" cm="1">
        <f t="array" ref="Q1932">IF(P1932="-",0,P1932/(1+'General inputs'!$H$32)^IFERROR(INDEX('MP Calculations'!$C$40:$C$130,MATCH(F1932,'MP Calculations'!$D$40:$D$130,0),0),-1))</f>
        <v>8688.6308246784356</v>
      </c>
    </row>
    <row r="1933" spans="3:17">
      <c r="C1933" s="159"/>
      <c r="D1933" s="165" t="s">
        <v>291</v>
      </c>
      <c r="E1933" s="161">
        <v>43047</v>
      </c>
      <c r="F1933" s="172" t="str">
        <f t="shared" si="90"/>
        <v>2017-18</v>
      </c>
      <c r="G1933" s="68"/>
      <c r="H1933" s="167" t="s">
        <v>279</v>
      </c>
      <c r="I1933" s="173">
        <v>150735.53351548137</v>
      </c>
      <c r="J1933" s="168">
        <f>IFERROR(MIN('MP Calculations'!$E$30/I1933,1),"-")</f>
        <v>0.24630200300931615</v>
      </c>
      <c r="K1933" s="12"/>
      <c r="L1933" s="159">
        <v>2.1737160000000002</v>
      </c>
      <c r="M1933" s="159" t="s">
        <v>280</v>
      </c>
      <c r="N1933" s="159">
        <v>589</v>
      </c>
      <c r="O1933" s="185">
        <f t="shared" si="91"/>
        <v>1280.3187240000002</v>
      </c>
      <c r="P1933" s="215">
        <f t="shared" si="92"/>
        <v>315.34506621153184</v>
      </c>
      <c r="Q1933" s="215" cm="1">
        <f t="array" ref="Q1933">IF(P1933="-",0,P1933/(1+'General inputs'!$H$32)^IFERROR(INDEX('MP Calculations'!$C$40:$C$130,MATCH(F1933,'MP Calculations'!$D$40:$D$130,0),0),-1))</f>
        <v>387.36879743932087</v>
      </c>
    </row>
    <row r="1934" spans="3:17">
      <c r="C1934" s="159"/>
      <c r="D1934" s="165" t="s">
        <v>291</v>
      </c>
      <c r="E1934" s="161">
        <v>43047</v>
      </c>
      <c r="F1934" s="172" t="str">
        <f t="shared" si="90"/>
        <v>2017-18</v>
      </c>
      <c r="G1934" s="68"/>
      <c r="H1934" s="167" t="s">
        <v>279</v>
      </c>
      <c r="I1934" s="173">
        <v>150735.53351548137</v>
      </c>
      <c r="J1934" s="168">
        <f>IFERROR(MIN('MP Calculations'!$E$30/I1934,1),"-")</f>
        <v>0.24630200300931615</v>
      </c>
      <c r="K1934" s="12"/>
      <c r="L1934" s="159">
        <v>0.86449900000000002</v>
      </c>
      <c r="M1934" s="159" t="s">
        <v>280</v>
      </c>
      <c r="N1934" s="159">
        <v>589</v>
      </c>
      <c r="O1934" s="185">
        <f t="shared" si="91"/>
        <v>509.189911</v>
      </c>
      <c r="P1934" s="215">
        <f t="shared" si="92"/>
        <v>125.41449499143542</v>
      </c>
      <c r="Q1934" s="215" cm="1">
        <f t="array" ref="Q1934">IF(P1934="-",0,P1934/(1+'General inputs'!$H$32)^IFERROR(INDEX('MP Calculations'!$C$40:$C$130,MATCH(F1934,'MP Calculations'!$D$40:$D$130,0),0),-1))</f>
        <v>154.05873537182197</v>
      </c>
    </row>
    <row r="1935" spans="3:17">
      <c r="C1935" s="159"/>
      <c r="D1935" s="165" t="s">
        <v>291</v>
      </c>
      <c r="E1935" s="161">
        <v>43047</v>
      </c>
      <c r="F1935" s="172" t="str">
        <f t="shared" si="90"/>
        <v>2017-18</v>
      </c>
      <c r="G1935" s="68"/>
      <c r="H1935" s="167" t="s">
        <v>279</v>
      </c>
      <c r="I1935" s="173">
        <v>150735.53351548137</v>
      </c>
      <c r="J1935" s="168">
        <f>IFERROR(MIN('MP Calculations'!$E$30/I1935,1),"-")</f>
        <v>0.24630200300931615</v>
      </c>
      <c r="K1935" s="12"/>
      <c r="L1935" s="159">
        <v>1.0325390000000001</v>
      </c>
      <c r="M1935" s="159" t="s">
        <v>280</v>
      </c>
      <c r="N1935" s="159">
        <v>589</v>
      </c>
      <c r="O1935" s="185">
        <f t="shared" si="91"/>
        <v>608.16547100000003</v>
      </c>
      <c r="P1935" s="215">
        <f t="shared" si="92"/>
        <v>149.79237366840417</v>
      </c>
      <c r="Q1935" s="215" cm="1">
        <f t="array" ref="Q1935">IF(P1935="-",0,P1935/(1+'General inputs'!$H$32)^IFERROR(INDEX('MP Calculations'!$C$40:$C$130,MATCH(F1935,'MP Calculations'!$D$40:$D$130,0),0),-1))</f>
        <v>184.00443790228294</v>
      </c>
    </row>
    <row r="1936" spans="3:17">
      <c r="C1936" s="159"/>
      <c r="D1936" s="165" t="s">
        <v>291</v>
      </c>
      <c r="E1936" s="161">
        <v>43047</v>
      </c>
      <c r="F1936" s="172" t="str">
        <f t="shared" si="90"/>
        <v>2017-18</v>
      </c>
      <c r="G1936" s="68"/>
      <c r="H1936" s="167" t="s">
        <v>279</v>
      </c>
      <c r="I1936" s="173">
        <v>150735.53351548137</v>
      </c>
      <c r="J1936" s="168">
        <f>IFERROR(MIN('MP Calculations'!$E$30/I1936,1),"-")</f>
        <v>0.24630200300931615</v>
      </c>
      <c r="K1936" s="12"/>
      <c r="L1936" s="159">
        <v>24.584610999999999</v>
      </c>
      <c r="M1936" s="159" t="s">
        <v>280</v>
      </c>
      <c r="N1936" s="159">
        <v>589</v>
      </c>
      <c r="O1936" s="185">
        <f t="shared" si="91"/>
        <v>14480.335879</v>
      </c>
      <c r="P1936" s="215">
        <f t="shared" si="92"/>
        <v>3566.5357312453666</v>
      </c>
      <c r="Q1936" s="215" cm="1">
        <f t="array" ref="Q1936">IF(P1936="-",0,P1936/(1+'General inputs'!$H$32)^IFERROR(INDEX('MP Calculations'!$C$40:$C$130,MATCH(F1936,'MP Calculations'!$D$40:$D$130,0),0),-1))</f>
        <v>4381.1202560884212</v>
      </c>
    </row>
    <row r="1937" spans="3:17">
      <c r="C1937" s="159"/>
      <c r="D1937" s="165" t="s">
        <v>291</v>
      </c>
      <c r="E1937" s="161">
        <v>43047</v>
      </c>
      <c r="F1937" s="172" t="str">
        <f t="shared" si="90"/>
        <v>2017-18</v>
      </c>
      <c r="G1937" s="68"/>
      <c r="H1937" s="167" t="s">
        <v>279</v>
      </c>
      <c r="I1937" s="173">
        <v>150735.53351548137</v>
      </c>
      <c r="J1937" s="168">
        <f>IFERROR(MIN('MP Calculations'!$E$30/I1937,1),"-")</f>
        <v>0.24630200300931615</v>
      </c>
      <c r="K1937" s="12"/>
      <c r="L1937" s="159">
        <v>19.825883000000001</v>
      </c>
      <c r="M1937" s="159" t="s">
        <v>280</v>
      </c>
      <c r="N1937" s="159">
        <v>589</v>
      </c>
      <c r="O1937" s="185">
        <f t="shared" si="91"/>
        <v>11677.445087</v>
      </c>
      <c r="P1937" s="215">
        <f t="shared" si="92"/>
        <v>2876.178114959398</v>
      </c>
      <c r="Q1937" s="215" cm="1">
        <f t="array" ref="Q1937">IF(P1937="-",0,P1937/(1+'General inputs'!$H$32)^IFERROR(INDEX('MP Calculations'!$C$40:$C$130,MATCH(F1937,'MP Calculations'!$D$40:$D$130,0),0),-1))</f>
        <v>3533.087328741507</v>
      </c>
    </row>
    <row r="1938" spans="3:17">
      <c r="C1938" s="159"/>
      <c r="D1938" s="165" t="s">
        <v>278</v>
      </c>
      <c r="E1938" s="161">
        <v>43047</v>
      </c>
      <c r="F1938" s="172" t="str">
        <f t="shared" si="90"/>
        <v>2017-18</v>
      </c>
      <c r="G1938" s="68"/>
      <c r="H1938" s="167" t="s">
        <v>279</v>
      </c>
      <c r="I1938" s="173">
        <v>150735.53351548137</v>
      </c>
      <c r="J1938" s="168">
        <f>IFERROR(MIN('MP Calculations'!$E$30/I1938,1),"-")</f>
        <v>0.24630200300931615</v>
      </c>
      <c r="K1938" s="12"/>
      <c r="L1938" s="159">
        <v>1.203927</v>
      </c>
      <c r="M1938" s="159" t="s">
        <v>280</v>
      </c>
      <c r="N1938" s="159">
        <v>350</v>
      </c>
      <c r="O1938" s="185">
        <f t="shared" si="91"/>
        <v>421.37444999999997</v>
      </c>
      <c r="P1938" s="215">
        <f t="shared" si="92"/>
        <v>103.78537105194893</v>
      </c>
      <c r="Q1938" s="215" cm="1">
        <f t="array" ref="Q1938">IF(P1938="-",0,P1938/(1+'General inputs'!$H$32)^IFERROR(INDEX('MP Calculations'!$C$40:$C$130,MATCH(F1938,'MP Calculations'!$D$40:$D$130,0),0),-1))</f>
        <v>127.48959373037741</v>
      </c>
    </row>
    <row r="1939" spans="3:17">
      <c r="C1939" s="159"/>
      <c r="D1939" s="165" t="s">
        <v>291</v>
      </c>
      <c r="E1939" s="161">
        <v>43047</v>
      </c>
      <c r="F1939" s="172" t="str">
        <f t="shared" si="90"/>
        <v>2017-18</v>
      </c>
      <c r="G1939" s="68"/>
      <c r="H1939" s="167" t="s">
        <v>279</v>
      </c>
      <c r="I1939" s="173">
        <v>150735.53351548137</v>
      </c>
      <c r="J1939" s="168">
        <f>IFERROR(MIN('MP Calculations'!$E$30/I1939,1),"-")</f>
        <v>0.24630200300931615</v>
      </c>
      <c r="K1939" s="12"/>
      <c r="L1939" s="159">
        <v>1.1213519999999999</v>
      </c>
      <c r="M1939" s="159" t="s">
        <v>280</v>
      </c>
      <c r="N1939" s="159">
        <v>589</v>
      </c>
      <c r="O1939" s="185">
        <f t="shared" si="91"/>
        <v>660.47632799999997</v>
      </c>
      <c r="P1939" s="215">
        <f t="shared" si="92"/>
        <v>162.67664252663806</v>
      </c>
      <c r="Q1939" s="215" cm="1">
        <f t="array" ref="Q1939">IF(P1939="-",0,P1939/(1+'General inputs'!$H$32)^IFERROR(INDEX('MP Calculations'!$C$40:$C$130,MATCH(F1939,'MP Calculations'!$D$40:$D$130,0),0),-1))</f>
        <v>199.83142956401721</v>
      </c>
    </row>
    <row r="1940" spans="3:17">
      <c r="C1940" s="159"/>
      <c r="D1940" s="165" t="s">
        <v>278</v>
      </c>
      <c r="E1940" s="161">
        <v>43047</v>
      </c>
      <c r="F1940" s="172" t="str">
        <f t="shared" si="90"/>
        <v>2017-18</v>
      </c>
      <c r="G1940" s="68"/>
      <c r="H1940" s="167" t="s">
        <v>279</v>
      </c>
      <c r="I1940" s="173">
        <v>150735.53351548137</v>
      </c>
      <c r="J1940" s="168">
        <f>IFERROR(MIN('MP Calculations'!$E$30/I1940,1),"-")</f>
        <v>0.24630200300931615</v>
      </c>
      <c r="K1940" s="12"/>
      <c r="L1940" s="159">
        <v>3.3022140000000002</v>
      </c>
      <c r="M1940" s="159" t="s">
        <v>280</v>
      </c>
      <c r="N1940" s="159">
        <v>350</v>
      </c>
      <c r="O1940" s="185">
        <f t="shared" si="91"/>
        <v>1155.7749000000001</v>
      </c>
      <c r="P1940" s="215">
        <f t="shared" si="92"/>
        <v>284.6696728978921</v>
      </c>
      <c r="Q1940" s="215" cm="1">
        <f t="array" ref="Q1940">IF(P1940="-",0,P1940/(1+'General inputs'!$H$32)^IFERROR(INDEX('MP Calculations'!$C$40:$C$130,MATCH(F1940,'MP Calculations'!$D$40:$D$130,0),0),-1))</f>
        <v>349.68724953486765</v>
      </c>
    </row>
    <row r="1941" spans="3:17">
      <c r="C1941" s="159"/>
      <c r="D1941" s="165" t="s">
        <v>291</v>
      </c>
      <c r="E1941" s="161">
        <v>43047</v>
      </c>
      <c r="F1941" s="172" t="str">
        <f t="shared" si="90"/>
        <v>2017-18</v>
      </c>
      <c r="G1941" s="68"/>
      <c r="H1941" s="167" t="s">
        <v>279</v>
      </c>
      <c r="I1941" s="173">
        <v>150735.53351548137</v>
      </c>
      <c r="J1941" s="168">
        <f>IFERROR(MIN('MP Calculations'!$E$30/I1941,1),"-")</f>
        <v>0.24630200300931615</v>
      </c>
      <c r="K1941" s="12"/>
      <c r="L1941" s="159">
        <v>3.1851780000000001</v>
      </c>
      <c r="M1941" s="159" t="s">
        <v>280</v>
      </c>
      <c r="N1941" s="159">
        <v>589</v>
      </c>
      <c r="O1941" s="185">
        <f t="shared" si="91"/>
        <v>1876.0698420000001</v>
      </c>
      <c r="P1941" s="215">
        <f t="shared" si="92"/>
        <v>462.07975986997133</v>
      </c>
      <c r="Q1941" s="215" cm="1">
        <f t="array" ref="Q1941">IF(P1941="-",0,P1941/(1+'General inputs'!$H$32)^IFERROR(INDEX('MP Calculations'!$C$40:$C$130,MATCH(F1941,'MP Calculations'!$D$40:$D$130,0),0),-1))</f>
        <v>567.61719170773972</v>
      </c>
    </row>
    <row r="1942" spans="3:17">
      <c r="C1942" s="159"/>
      <c r="D1942" s="165" t="s">
        <v>291</v>
      </c>
      <c r="E1942" s="161">
        <v>43047</v>
      </c>
      <c r="F1942" s="172" t="str">
        <f t="shared" ref="F1942:F2005" si="93">IF(E1942="","-",IF(OR(E1942&lt;$E$15,E1942&gt;$E$16),"ERROR - date outside of range",IF(MONTH(E1942)&gt;=7,YEAR(E1942)&amp;"-"&amp;IF(YEAR(E1942)=1999,"00",IF(AND(YEAR(E1942)&gt;=2000,YEAR(E1942)&lt;2009),"0","")&amp;RIGHT(YEAR(E1942),2)+1),RIGHT(YEAR(E1942),4)-1&amp;"-"&amp;RIGHT(YEAR(E1942),2))))</f>
        <v>2017-18</v>
      </c>
      <c r="G1942" s="68"/>
      <c r="H1942" s="167" t="s">
        <v>279</v>
      </c>
      <c r="I1942" s="173">
        <v>150735.53351548137</v>
      </c>
      <c r="J1942" s="168">
        <f>IFERROR(MIN('MP Calculations'!$E$30/I1942,1),"-")</f>
        <v>0.24630200300931615</v>
      </c>
      <c r="K1942" s="12"/>
      <c r="L1942" s="159">
        <v>0.62787800000000005</v>
      </c>
      <c r="M1942" s="159" t="s">
        <v>280</v>
      </c>
      <c r="N1942" s="159">
        <v>589</v>
      </c>
      <c r="O1942" s="185">
        <f t="shared" ref="O1942:O2005" si="94">IF(N1942="","-",L1942*N1942)</f>
        <v>369.82014200000003</v>
      </c>
      <c r="P1942" s="215">
        <f t="shared" ref="P1942:P2005" si="95">IF(O1942="-","-",IF(OR(E1942&lt;$E$15,E1942&gt;$E$16),0,O1942*J1942))</f>
        <v>91.087441727789738</v>
      </c>
      <c r="Q1942" s="215" cm="1">
        <f t="array" ref="Q1942">IF(P1942="-",0,P1942/(1+'General inputs'!$H$32)^IFERROR(INDEX('MP Calculations'!$C$40:$C$130,MATCH(F1942,'MP Calculations'!$D$40:$D$130,0),0),-1))</f>
        <v>111.89150091300147</v>
      </c>
    </row>
    <row r="1943" spans="3:17">
      <c r="C1943" s="159"/>
      <c r="D1943" s="165" t="s">
        <v>291</v>
      </c>
      <c r="E1943" s="161">
        <v>43047</v>
      </c>
      <c r="F1943" s="172" t="str">
        <f t="shared" si="93"/>
        <v>2017-18</v>
      </c>
      <c r="G1943" s="68"/>
      <c r="H1943" s="167" t="s">
        <v>279</v>
      </c>
      <c r="I1943" s="173">
        <v>150735.53351548137</v>
      </c>
      <c r="J1943" s="168">
        <f>IFERROR(MIN('MP Calculations'!$E$30/I1943,1),"-")</f>
        <v>0.24630200300931615</v>
      </c>
      <c r="K1943" s="12"/>
      <c r="L1943" s="159">
        <v>0.71444200000000002</v>
      </c>
      <c r="M1943" s="159" t="s">
        <v>280</v>
      </c>
      <c r="N1943" s="159">
        <v>589</v>
      </c>
      <c r="O1943" s="185">
        <f t="shared" si="94"/>
        <v>420.80633800000004</v>
      </c>
      <c r="P1943" s="215">
        <f t="shared" si="95"/>
        <v>103.64544392841532</v>
      </c>
      <c r="Q1943" s="215" cm="1">
        <f t="array" ref="Q1943">IF(P1943="-",0,P1943/(1+'General inputs'!$H$32)^IFERROR(INDEX('MP Calculations'!$C$40:$C$130,MATCH(F1943,'MP Calculations'!$D$40:$D$130,0),0),-1))</f>
        <v>127.31770773189471</v>
      </c>
    </row>
    <row r="1944" spans="3:17">
      <c r="C1944" s="159"/>
      <c r="D1944" s="165" t="s">
        <v>291</v>
      </c>
      <c r="E1944" s="161">
        <v>43047</v>
      </c>
      <c r="F1944" s="172" t="str">
        <f t="shared" si="93"/>
        <v>2017-18</v>
      </c>
      <c r="G1944" s="68"/>
      <c r="H1944" s="167" t="s">
        <v>279</v>
      </c>
      <c r="I1944" s="173">
        <v>150735.53351548137</v>
      </c>
      <c r="J1944" s="168">
        <f>IFERROR(MIN('MP Calculations'!$E$30/I1944,1),"-")</f>
        <v>0.24630200300931615</v>
      </c>
      <c r="K1944" s="12"/>
      <c r="L1944" s="159">
        <v>7.3656410000000001</v>
      </c>
      <c r="M1944" s="159" t="s">
        <v>280</v>
      </c>
      <c r="N1944" s="159">
        <v>589</v>
      </c>
      <c r="O1944" s="185">
        <f t="shared" si="94"/>
        <v>4338.3625490000004</v>
      </c>
      <c r="P1944" s="215">
        <f t="shared" si="95"/>
        <v>1068.5473855993025</v>
      </c>
      <c r="Q1944" s="215" cm="1">
        <f t="array" ref="Q1944">IF(P1944="-",0,P1944/(1+'General inputs'!$H$32)^IFERROR(INDEX('MP Calculations'!$C$40:$C$130,MATCH(F1944,'MP Calculations'!$D$40:$D$130,0),0),-1))</f>
        <v>1312.5999424670731</v>
      </c>
    </row>
    <row r="1945" spans="3:17">
      <c r="C1945" s="159"/>
      <c r="D1945" s="165" t="s">
        <v>282</v>
      </c>
      <c r="E1945" s="161">
        <v>43047</v>
      </c>
      <c r="F1945" s="172" t="str">
        <f t="shared" si="93"/>
        <v>2017-18</v>
      </c>
      <c r="G1945" s="68"/>
      <c r="H1945" s="167" t="s">
        <v>279</v>
      </c>
      <c r="I1945" s="173">
        <v>150735.53351548137</v>
      </c>
      <c r="J1945" s="168">
        <f>IFERROR(MIN('MP Calculations'!$E$30/I1945,1),"-")</f>
        <v>0.24630200300931615</v>
      </c>
      <c r="K1945" s="12"/>
      <c r="L1945" s="159">
        <v>0.655084</v>
      </c>
      <c r="M1945" s="159" t="s">
        <v>280</v>
      </c>
      <c r="N1945" s="159">
        <v>511</v>
      </c>
      <c r="O1945" s="185">
        <f t="shared" si="94"/>
        <v>334.74792400000001</v>
      </c>
      <c r="P1945" s="215">
        <f t="shared" si="95"/>
        <v>82.449084184410339</v>
      </c>
      <c r="Q1945" s="215" cm="1">
        <f t="array" ref="Q1945">IF(P1945="-",0,P1945/(1+'General inputs'!$H$32)^IFERROR(INDEX('MP Calculations'!$C$40:$C$130,MATCH(F1945,'MP Calculations'!$D$40:$D$130,0),0),-1))</f>
        <v>101.28017214343978</v>
      </c>
    </row>
    <row r="1946" spans="3:17">
      <c r="C1946" s="159"/>
      <c r="D1946" s="165" t="s">
        <v>282</v>
      </c>
      <c r="E1946" s="161">
        <v>43047</v>
      </c>
      <c r="F1946" s="172" t="str">
        <f t="shared" si="93"/>
        <v>2017-18</v>
      </c>
      <c r="G1946" s="68"/>
      <c r="H1946" s="167" t="s">
        <v>279</v>
      </c>
      <c r="I1946" s="173">
        <v>150735.53351548137</v>
      </c>
      <c r="J1946" s="168">
        <f>IFERROR(MIN('MP Calculations'!$E$30/I1946,1),"-")</f>
        <v>0.24630200300931615</v>
      </c>
      <c r="K1946" s="12"/>
      <c r="L1946" s="159">
        <v>0.792076</v>
      </c>
      <c r="M1946" s="159" t="s">
        <v>280</v>
      </c>
      <c r="N1946" s="159">
        <v>511</v>
      </c>
      <c r="O1946" s="185">
        <f t="shared" si="94"/>
        <v>404.75083599999999</v>
      </c>
      <c r="P1946" s="215">
        <f t="shared" si="95"/>
        <v>99.690941626495231</v>
      </c>
      <c r="Q1946" s="215" cm="1">
        <f t="array" ref="Q1946">IF(P1946="-",0,P1946/(1+'General inputs'!$H$32)^IFERROR(INDEX('MP Calculations'!$C$40:$C$130,MATCH(F1946,'MP Calculations'!$D$40:$D$130,0),0),-1))</f>
        <v>122.46001067143635</v>
      </c>
    </row>
    <row r="1947" spans="3:17">
      <c r="C1947" s="159"/>
      <c r="D1947" s="165" t="s">
        <v>282</v>
      </c>
      <c r="E1947" s="161">
        <v>43047</v>
      </c>
      <c r="F1947" s="172" t="str">
        <f t="shared" si="93"/>
        <v>2017-18</v>
      </c>
      <c r="G1947" s="68"/>
      <c r="H1947" s="167" t="s">
        <v>279</v>
      </c>
      <c r="I1947" s="173">
        <v>150735.53351548137</v>
      </c>
      <c r="J1947" s="168">
        <f>IFERROR(MIN('MP Calculations'!$E$30/I1947,1),"-")</f>
        <v>0.24630200300931615</v>
      </c>
      <c r="K1947" s="12"/>
      <c r="L1947" s="159">
        <v>0.61995999999999996</v>
      </c>
      <c r="M1947" s="159" t="s">
        <v>280</v>
      </c>
      <c r="N1947" s="159">
        <v>511</v>
      </c>
      <c r="O1947" s="185">
        <f t="shared" si="94"/>
        <v>316.79955999999999</v>
      </c>
      <c r="P1947" s="215">
        <f t="shared" si="95"/>
        <v>78.02836618047003</v>
      </c>
      <c r="Q1947" s="215" cm="1">
        <f t="array" ref="Q1947">IF(P1947="-",0,P1947/(1+'General inputs'!$H$32)^IFERROR(INDEX('MP Calculations'!$C$40:$C$130,MATCH(F1947,'MP Calculations'!$D$40:$D$130,0),0),-1))</f>
        <v>95.849777314126001</v>
      </c>
    </row>
    <row r="1948" spans="3:17">
      <c r="C1948" s="159"/>
      <c r="D1948" s="165" t="s">
        <v>278</v>
      </c>
      <c r="E1948" s="161">
        <v>43047</v>
      </c>
      <c r="F1948" s="172" t="str">
        <f t="shared" si="93"/>
        <v>2017-18</v>
      </c>
      <c r="G1948" s="68"/>
      <c r="H1948" s="167" t="s">
        <v>279</v>
      </c>
      <c r="I1948" s="173">
        <v>150735.53351548137</v>
      </c>
      <c r="J1948" s="168">
        <f>IFERROR(MIN('MP Calculations'!$E$30/I1948,1),"-")</f>
        <v>0.24630200300931615</v>
      </c>
      <c r="K1948" s="12"/>
      <c r="L1948" s="159">
        <v>0.29552</v>
      </c>
      <c r="M1948" s="159" t="s">
        <v>280</v>
      </c>
      <c r="N1948" s="159">
        <v>350</v>
      </c>
      <c r="O1948" s="185">
        <f t="shared" si="94"/>
        <v>103.432</v>
      </c>
      <c r="P1948" s="215">
        <f t="shared" si="95"/>
        <v>25.475508775259588</v>
      </c>
      <c r="Q1948" s="215" cm="1">
        <f t="array" ref="Q1948">IF(P1948="-",0,P1948/(1+'General inputs'!$H$32)^IFERROR(INDEX('MP Calculations'!$C$40:$C$130,MATCH(F1948,'MP Calculations'!$D$40:$D$130,0),0),-1))</f>
        <v>31.294027577420504</v>
      </c>
    </row>
    <row r="1949" spans="3:17">
      <c r="C1949" s="159"/>
      <c r="D1949" s="165" t="s">
        <v>278</v>
      </c>
      <c r="E1949" s="161">
        <v>43047</v>
      </c>
      <c r="F1949" s="172" t="str">
        <f t="shared" si="93"/>
        <v>2017-18</v>
      </c>
      <c r="G1949" s="68"/>
      <c r="H1949" s="167" t="s">
        <v>279</v>
      </c>
      <c r="I1949" s="173">
        <v>150735.53351548137</v>
      </c>
      <c r="J1949" s="168">
        <f>IFERROR(MIN('MP Calculations'!$E$30/I1949,1),"-")</f>
        <v>0.24630200300931615</v>
      </c>
      <c r="K1949" s="12"/>
      <c r="L1949" s="159">
        <v>0.40260600000000002</v>
      </c>
      <c r="M1949" s="159" t="s">
        <v>280</v>
      </c>
      <c r="N1949" s="159">
        <v>350</v>
      </c>
      <c r="O1949" s="185">
        <f t="shared" si="94"/>
        <v>140.91210000000001</v>
      </c>
      <c r="P1949" s="215">
        <f t="shared" si="95"/>
        <v>34.706932478249058</v>
      </c>
      <c r="Q1949" s="215" cm="1">
        <f t="array" ref="Q1949">IF(P1949="-",0,P1949/(1+'General inputs'!$H$32)^IFERROR(INDEX('MP Calculations'!$C$40:$C$130,MATCH(F1949,'MP Calculations'!$D$40:$D$130,0),0),-1))</f>
        <v>42.63387678273876</v>
      </c>
    </row>
    <row r="1950" spans="3:17">
      <c r="C1950" s="159"/>
      <c r="D1950" s="165" t="s">
        <v>278</v>
      </c>
      <c r="E1950" s="161">
        <v>43047</v>
      </c>
      <c r="F1950" s="172" t="str">
        <f t="shared" si="93"/>
        <v>2017-18</v>
      </c>
      <c r="G1950" s="68"/>
      <c r="H1950" s="167" t="s">
        <v>279</v>
      </c>
      <c r="I1950" s="173">
        <v>150735.53351548137</v>
      </c>
      <c r="J1950" s="168">
        <f>IFERROR(MIN('MP Calculations'!$E$30/I1950,1),"-")</f>
        <v>0.24630200300931615</v>
      </c>
      <c r="K1950" s="12"/>
      <c r="L1950" s="159">
        <v>13.206523000000001</v>
      </c>
      <c r="M1950" s="159" t="s">
        <v>280</v>
      </c>
      <c r="N1950" s="159">
        <v>350</v>
      </c>
      <c r="O1950" s="185">
        <f t="shared" si="94"/>
        <v>4622.28305</v>
      </c>
      <c r="P1950" s="215">
        <f t="shared" si="95"/>
        <v>1138.477573691011</v>
      </c>
      <c r="Q1950" s="215" cm="1">
        <f t="array" ref="Q1950">IF(P1950="-",0,P1950/(1+'General inputs'!$H$32)^IFERROR(INDEX('MP Calculations'!$C$40:$C$130,MATCH(F1950,'MP Calculations'!$D$40:$D$130,0),0),-1))</f>
        <v>1398.5019456004268</v>
      </c>
    </row>
    <row r="1951" spans="3:17">
      <c r="C1951" s="159"/>
      <c r="D1951" s="165" t="s">
        <v>278</v>
      </c>
      <c r="E1951" s="161">
        <v>43047</v>
      </c>
      <c r="F1951" s="172" t="str">
        <f t="shared" si="93"/>
        <v>2017-18</v>
      </c>
      <c r="G1951" s="68"/>
      <c r="H1951" s="167" t="s">
        <v>279</v>
      </c>
      <c r="I1951" s="173">
        <v>150735.53351548137</v>
      </c>
      <c r="J1951" s="168">
        <f>IFERROR(MIN('MP Calculations'!$E$30/I1951,1),"-")</f>
        <v>0.24630200300931615</v>
      </c>
      <c r="K1951" s="12"/>
      <c r="L1951" s="159">
        <v>1.2122539999999999</v>
      </c>
      <c r="M1951" s="159" t="s">
        <v>280</v>
      </c>
      <c r="N1951" s="159">
        <v>350</v>
      </c>
      <c r="O1951" s="185">
        <f t="shared" si="94"/>
        <v>424.28889999999996</v>
      </c>
      <c r="P1951" s="215">
        <f t="shared" si="95"/>
        <v>104.50320592461942</v>
      </c>
      <c r="Q1951" s="215" cm="1">
        <f t="array" ref="Q1951">IF(P1951="-",0,P1951/(1+'General inputs'!$H$32)^IFERROR(INDEX('MP Calculations'!$C$40:$C$130,MATCH(F1951,'MP Calculations'!$D$40:$D$130,0),0),-1))</f>
        <v>128.37137962519731</v>
      </c>
    </row>
    <row r="1952" spans="3:17">
      <c r="C1952" s="159"/>
      <c r="D1952" s="165" t="s">
        <v>278</v>
      </c>
      <c r="E1952" s="161">
        <v>43047</v>
      </c>
      <c r="F1952" s="172" t="str">
        <f t="shared" si="93"/>
        <v>2017-18</v>
      </c>
      <c r="G1952" s="68"/>
      <c r="H1952" s="167" t="s">
        <v>279</v>
      </c>
      <c r="I1952" s="173">
        <v>150735.53351548137</v>
      </c>
      <c r="J1952" s="168">
        <f>IFERROR(MIN('MP Calculations'!$E$30/I1952,1),"-")</f>
        <v>0.24630200300931615</v>
      </c>
      <c r="K1952" s="12"/>
      <c r="L1952" s="159">
        <v>1.1440170000000001</v>
      </c>
      <c r="M1952" s="159" t="s">
        <v>280</v>
      </c>
      <c r="N1952" s="159">
        <v>350</v>
      </c>
      <c r="O1952" s="185">
        <f t="shared" si="94"/>
        <v>400.40595000000002</v>
      </c>
      <c r="P1952" s="215">
        <f t="shared" si="95"/>
        <v>98.620787501848099</v>
      </c>
      <c r="Q1952" s="215" cm="1">
        <f t="array" ref="Q1952">IF(P1952="-",0,P1952/(1+'General inputs'!$H$32)^IFERROR(INDEX('MP Calculations'!$C$40:$C$130,MATCH(F1952,'MP Calculations'!$D$40:$D$130,0),0),-1))</f>
        <v>121.14543701623536</v>
      </c>
    </row>
    <row r="1953" spans="3:17">
      <c r="C1953" s="159"/>
      <c r="D1953" s="165" t="s">
        <v>278</v>
      </c>
      <c r="E1953" s="161">
        <v>43047</v>
      </c>
      <c r="F1953" s="172" t="str">
        <f t="shared" si="93"/>
        <v>2017-18</v>
      </c>
      <c r="G1953" s="68"/>
      <c r="H1953" s="167" t="s">
        <v>279</v>
      </c>
      <c r="I1953" s="173">
        <v>150735.53351548137</v>
      </c>
      <c r="J1953" s="168">
        <f>IFERROR(MIN('MP Calculations'!$E$30/I1953,1),"-")</f>
        <v>0.24630200300931615</v>
      </c>
      <c r="K1953" s="12"/>
      <c r="L1953" s="159">
        <v>24.432428000000002</v>
      </c>
      <c r="M1953" s="159" t="s">
        <v>280</v>
      </c>
      <c r="N1953" s="159">
        <v>350</v>
      </c>
      <c r="O1953" s="185">
        <f t="shared" si="94"/>
        <v>8551.3498</v>
      </c>
      <c r="P1953" s="215">
        <f t="shared" si="95"/>
        <v>2106.214584173315</v>
      </c>
      <c r="Q1953" s="215" cm="1">
        <f t="array" ref="Q1953">IF(P1953="-",0,P1953/(1+'General inputs'!$H$32)^IFERROR(INDEX('MP Calculations'!$C$40:$C$130,MATCH(F1953,'MP Calculations'!$D$40:$D$130,0),0),-1))</f>
        <v>2587.2667691369143</v>
      </c>
    </row>
    <row r="1954" spans="3:17">
      <c r="C1954" s="159"/>
      <c r="D1954" s="165" t="s">
        <v>278</v>
      </c>
      <c r="E1954" s="161">
        <v>43047</v>
      </c>
      <c r="F1954" s="172" t="str">
        <f t="shared" si="93"/>
        <v>2017-18</v>
      </c>
      <c r="G1954" s="68"/>
      <c r="H1954" s="167" t="s">
        <v>279</v>
      </c>
      <c r="I1954" s="173">
        <v>150735.53351548137</v>
      </c>
      <c r="J1954" s="168">
        <f>IFERROR(MIN('MP Calculations'!$E$30/I1954,1),"-")</f>
        <v>0.24630200300931615</v>
      </c>
      <c r="K1954" s="12"/>
      <c r="L1954" s="159">
        <v>0.66878499999999996</v>
      </c>
      <c r="M1954" s="159" t="s">
        <v>280</v>
      </c>
      <c r="N1954" s="159">
        <v>350</v>
      </c>
      <c r="O1954" s="185">
        <f t="shared" si="94"/>
        <v>234.07474999999999</v>
      </c>
      <c r="P1954" s="215">
        <f t="shared" si="95"/>
        <v>57.653079778904925</v>
      </c>
      <c r="Q1954" s="215" cm="1">
        <f t="array" ref="Q1954">IF(P1954="-",0,P1954/(1+'General inputs'!$H$32)^IFERROR(INDEX('MP Calculations'!$C$40:$C$130,MATCH(F1954,'MP Calculations'!$D$40:$D$130,0),0),-1))</f>
        <v>70.820845402562171</v>
      </c>
    </row>
    <row r="1955" spans="3:17">
      <c r="C1955" s="159"/>
      <c r="D1955" s="165" t="s">
        <v>282</v>
      </c>
      <c r="E1955" s="161">
        <v>43047</v>
      </c>
      <c r="F1955" s="172" t="str">
        <f t="shared" si="93"/>
        <v>2017-18</v>
      </c>
      <c r="G1955" s="68"/>
      <c r="H1955" s="167" t="s">
        <v>279</v>
      </c>
      <c r="I1955" s="173">
        <v>150735.53351548137</v>
      </c>
      <c r="J1955" s="168">
        <f>IFERROR(MIN('MP Calculations'!$E$30/I1955,1),"-")</f>
        <v>0.24630200300931615</v>
      </c>
      <c r="K1955" s="12"/>
      <c r="L1955" s="159">
        <v>0.40002199999999999</v>
      </c>
      <c r="M1955" s="159" t="s">
        <v>280</v>
      </c>
      <c r="N1955" s="159">
        <v>511</v>
      </c>
      <c r="O1955" s="185">
        <f t="shared" si="94"/>
        <v>204.41124199999999</v>
      </c>
      <c r="P1955" s="215">
        <f t="shared" si="95"/>
        <v>50.346898342222048</v>
      </c>
      <c r="Q1955" s="215" cm="1">
        <f t="array" ref="Q1955">IF(P1955="-",0,P1955/(1+'General inputs'!$H$32)^IFERROR(INDEX('MP Calculations'!$C$40:$C$130,MATCH(F1955,'MP Calculations'!$D$40:$D$130,0),0),-1))</f>
        <v>61.845957191998373</v>
      </c>
    </row>
    <row r="1956" spans="3:17">
      <c r="C1956" s="159"/>
      <c r="D1956" s="165" t="s">
        <v>289</v>
      </c>
      <c r="E1956" s="161">
        <v>43047</v>
      </c>
      <c r="F1956" s="172" t="str">
        <f t="shared" si="93"/>
        <v>2017-18</v>
      </c>
      <c r="G1956" s="68"/>
      <c r="H1956" s="167" t="s">
        <v>279</v>
      </c>
      <c r="I1956" s="173">
        <v>150735.53351548137</v>
      </c>
      <c r="J1956" s="168">
        <f>IFERROR(MIN('MP Calculations'!$E$30/I1956,1),"-")</f>
        <v>0.24630200300931615</v>
      </c>
      <c r="K1956" s="12"/>
      <c r="L1956" s="159">
        <v>0.40004600000000001</v>
      </c>
      <c r="M1956" s="159" t="s">
        <v>280</v>
      </c>
      <c r="N1956" s="159">
        <v>726</v>
      </c>
      <c r="O1956" s="185">
        <f t="shared" si="94"/>
        <v>290.43339600000002</v>
      </c>
      <c r="P1956" s="215">
        <f t="shared" si="95"/>
        <v>71.534327175597909</v>
      </c>
      <c r="Q1956" s="215" cm="1">
        <f t="array" ref="Q1956">IF(P1956="-",0,P1956/(1+'General inputs'!$H$32)^IFERROR(INDEX('MP Calculations'!$C$40:$C$130,MATCH(F1956,'MP Calculations'!$D$40:$D$130,0),0),-1))</f>
        <v>87.872522080476926</v>
      </c>
    </row>
    <row r="1957" spans="3:17">
      <c r="C1957" s="159"/>
      <c r="D1957" s="165" t="s">
        <v>278</v>
      </c>
      <c r="E1957" s="161">
        <v>43047</v>
      </c>
      <c r="F1957" s="172" t="str">
        <f t="shared" si="93"/>
        <v>2017-18</v>
      </c>
      <c r="G1957" s="68"/>
      <c r="H1957" s="167" t="s">
        <v>279</v>
      </c>
      <c r="I1957" s="173">
        <v>150735.53351548137</v>
      </c>
      <c r="J1957" s="168">
        <f>IFERROR(MIN('MP Calculations'!$E$30/I1957,1),"-")</f>
        <v>0.24630200300931615</v>
      </c>
      <c r="K1957" s="12"/>
      <c r="L1957" s="159">
        <v>0.40002700000000002</v>
      </c>
      <c r="M1957" s="159" t="s">
        <v>280</v>
      </c>
      <c r="N1957" s="159">
        <v>350</v>
      </c>
      <c r="O1957" s="185">
        <f t="shared" si="94"/>
        <v>140.00945000000002</v>
      </c>
      <c r="P1957" s="215">
        <f t="shared" si="95"/>
        <v>34.484607975232706</v>
      </c>
      <c r="Q1957" s="215" cm="1">
        <f t="array" ref="Q1957">IF(P1957="-",0,P1957/(1+'General inputs'!$H$32)^IFERROR(INDEX('MP Calculations'!$C$40:$C$130,MATCH(F1957,'MP Calculations'!$D$40:$D$130,0),0),-1))</f>
        <v>42.360774125990773</v>
      </c>
    </row>
    <row r="1958" spans="3:17">
      <c r="C1958" s="159"/>
      <c r="D1958" s="165" t="s">
        <v>278</v>
      </c>
      <c r="E1958" s="161">
        <v>43047</v>
      </c>
      <c r="F1958" s="172" t="str">
        <f t="shared" si="93"/>
        <v>2017-18</v>
      </c>
      <c r="G1958" s="68"/>
      <c r="H1958" s="167" t="s">
        <v>279</v>
      </c>
      <c r="I1958" s="173">
        <v>150735.53351548137</v>
      </c>
      <c r="J1958" s="168">
        <f>IFERROR(MIN('MP Calculations'!$E$30/I1958,1),"-")</f>
        <v>0.24630200300931615</v>
      </c>
      <c r="K1958" s="12"/>
      <c r="L1958" s="159">
        <v>13.580831999999999</v>
      </c>
      <c r="M1958" s="159" t="s">
        <v>280</v>
      </c>
      <c r="N1958" s="159">
        <v>350</v>
      </c>
      <c r="O1958" s="185">
        <f t="shared" si="94"/>
        <v>4753.2911999999997</v>
      </c>
      <c r="P1958" s="215">
        <f t="shared" si="95"/>
        <v>1170.7451434465559</v>
      </c>
      <c r="Q1958" s="215" cm="1">
        <f t="array" ref="Q1958">IF(P1958="-",0,P1958/(1+'General inputs'!$H$32)^IFERROR(INDEX('MP Calculations'!$C$40:$C$130,MATCH(F1958,'MP Calculations'!$D$40:$D$130,0),0),-1))</f>
        <v>1438.1393175836315</v>
      </c>
    </row>
    <row r="1959" spans="3:17">
      <c r="C1959" s="159"/>
      <c r="D1959" s="165" t="s">
        <v>282</v>
      </c>
      <c r="E1959" s="161">
        <v>43047</v>
      </c>
      <c r="F1959" s="172" t="str">
        <f t="shared" si="93"/>
        <v>2017-18</v>
      </c>
      <c r="G1959" s="68"/>
      <c r="H1959" s="167" t="s">
        <v>279</v>
      </c>
      <c r="I1959" s="173">
        <v>150735.53351548137</v>
      </c>
      <c r="J1959" s="168">
        <f>IFERROR(MIN('MP Calculations'!$E$30/I1959,1),"-")</f>
        <v>0.24630200300931615</v>
      </c>
      <c r="K1959" s="12"/>
      <c r="L1959" s="159">
        <v>1.3571139999999999</v>
      </c>
      <c r="M1959" s="159" t="s">
        <v>280</v>
      </c>
      <c r="N1959" s="159">
        <v>511</v>
      </c>
      <c r="O1959" s="185">
        <f t="shared" si="94"/>
        <v>693.48525399999994</v>
      </c>
      <c r="P1959" s="215">
        <f t="shared" si="95"/>
        <v>170.80680711762437</v>
      </c>
      <c r="Q1959" s="215" cm="1">
        <f t="array" ref="Q1959">IF(P1959="-",0,P1959/(1+'General inputs'!$H$32)^IFERROR(INDEX('MP Calculations'!$C$40:$C$130,MATCH(F1959,'MP Calculations'!$D$40:$D$130,0),0),-1))</f>
        <v>209.81849585438223</v>
      </c>
    </row>
    <row r="1960" spans="3:17">
      <c r="C1960" s="159"/>
      <c r="D1960" s="165" t="s">
        <v>278</v>
      </c>
      <c r="E1960" s="161">
        <v>43047</v>
      </c>
      <c r="F1960" s="172" t="str">
        <f t="shared" si="93"/>
        <v>2017-18</v>
      </c>
      <c r="G1960" s="68"/>
      <c r="H1960" s="167" t="s">
        <v>279</v>
      </c>
      <c r="I1960" s="173">
        <v>150735.53351548137</v>
      </c>
      <c r="J1960" s="168">
        <f>IFERROR(MIN('MP Calculations'!$E$30/I1960,1),"-")</f>
        <v>0.24630200300931615</v>
      </c>
      <c r="K1960" s="12"/>
      <c r="L1960" s="159">
        <v>2.307404</v>
      </c>
      <c r="M1960" s="159" t="s">
        <v>280</v>
      </c>
      <c r="N1960" s="159">
        <v>350</v>
      </c>
      <c r="O1960" s="185">
        <f t="shared" si="94"/>
        <v>807.59140000000002</v>
      </c>
      <c r="P1960" s="215">
        <f t="shared" si="95"/>
        <v>198.91137943309784</v>
      </c>
      <c r="Q1960" s="215" cm="1">
        <f t="array" ref="Q1960">IF(P1960="-",0,P1960/(1+'General inputs'!$H$32)^IFERROR(INDEX('MP Calculations'!$C$40:$C$130,MATCH(F1960,'MP Calculations'!$D$40:$D$130,0),0),-1))</f>
        <v>244.34205606473463</v>
      </c>
    </row>
    <row r="1961" spans="3:17">
      <c r="C1961" s="159"/>
      <c r="D1961" s="165" t="s">
        <v>282</v>
      </c>
      <c r="E1961" s="161">
        <v>43047</v>
      </c>
      <c r="F1961" s="172" t="str">
        <f t="shared" si="93"/>
        <v>2017-18</v>
      </c>
      <c r="G1961" s="68"/>
      <c r="H1961" s="167" t="s">
        <v>279</v>
      </c>
      <c r="I1961" s="173">
        <v>150735.53351548137</v>
      </c>
      <c r="J1961" s="168">
        <f>IFERROR(MIN('MP Calculations'!$E$30/I1961,1),"-")</f>
        <v>0.24630200300931615</v>
      </c>
      <c r="K1961" s="12"/>
      <c r="L1961" s="159">
        <v>1.5387139999999999</v>
      </c>
      <c r="M1961" s="159" t="s">
        <v>280</v>
      </c>
      <c r="N1961" s="159">
        <v>511</v>
      </c>
      <c r="O1961" s="185">
        <f t="shared" si="94"/>
        <v>786.28285399999993</v>
      </c>
      <c r="P1961" s="215">
        <f t="shared" si="95"/>
        <v>193.66304187208166</v>
      </c>
      <c r="Q1961" s="215" cm="1">
        <f t="array" ref="Q1961">IF(P1961="-",0,P1961/(1+'General inputs'!$H$32)^IFERROR(INDEX('MP Calculations'!$C$40:$C$130,MATCH(F1961,'MP Calculations'!$D$40:$D$130,0),0),-1))</f>
        <v>237.89501621092984</v>
      </c>
    </row>
    <row r="1962" spans="3:17">
      <c r="C1962" s="159"/>
      <c r="D1962" s="165" t="s">
        <v>291</v>
      </c>
      <c r="E1962" s="161">
        <v>43047</v>
      </c>
      <c r="F1962" s="172" t="str">
        <f t="shared" si="93"/>
        <v>2017-18</v>
      </c>
      <c r="G1962" s="68"/>
      <c r="H1962" s="167" t="s">
        <v>279</v>
      </c>
      <c r="I1962" s="173">
        <v>150735.53351548137</v>
      </c>
      <c r="J1962" s="168">
        <f>IFERROR(MIN('MP Calculations'!$E$30/I1962,1),"-")</f>
        <v>0.24630200300931615</v>
      </c>
      <c r="K1962" s="12"/>
      <c r="L1962" s="159">
        <v>2.9021340000000002</v>
      </c>
      <c r="M1962" s="159" t="s">
        <v>280</v>
      </c>
      <c r="N1962" s="159">
        <v>589</v>
      </c>
      <c r="O1962" s="185">
        <f t="shared" si="94"/>
        <v>1709.3569260000002</v>
      </c>
      <c r="P1962" s="215">
        <f t="shared" si="95"/>
        <v>421.01803473164745</v>
      </c>
      <c r="Q1962" s="215" cm="1">
        <f t="array" ref="Q1962">IF(P1962="-",0,P1962/(1+'General inputs'!$H$32)^IFERROR(INDEX('MP Calculations'!$C$40:$C$130,MATCH(F1962,'MP Calculations'!$D$40:$D$130,0),0),-1))</f>
        <v>517.17710942357053</v>
      </c>
    </row>
    <row r="1963" spans="3:17">
      <c r="C1963" s="159"/>
      <c r="D1963" s="165" t="s">
        <v>291</v>
      </c>
      <c r="E1963" s="161">
        <v>43047</v>
      </c>
      <c r="F1963" s="172" t="str">
        <f t="shared" si="93"/>
        <v>2017-18</v>
      </c>
      <c r="G1963" s="68"/>
      <c r="H1963" s="167" t="s">
        <v>279</v>
      </c>
      <c r="I1963" s="173">
        <v>150735.53351548137</v>
      </c>
      <c r="J1963" s="168">
        <f>IFERROR(MIN('MP Calculations'!$E$30/I1963,1),"-")</f>
        <v>0.24630200300931615</v>
      </c>
      <c r="K1963" s="12"/>
      <c r="L1963" s="159">
        <v>15.417253000000001</v>
      </c>
      <c r="M1963" s="159" t="s">
        <v>280</v>
      </c>
      <c r="N1963" s="159">
        <v>589</v>
      </c>
      <c r="O1963" s="185">
        <f t="shared" si="94"/>
        <v>9080.7620170000009</v>
      </c>
      <c r="P1963" s="215">
        <f t="shared" si="95"/>
        <v>2236.6098736380181</v>
      </c>
      <c r="Q1963" s="215" cm="1">
        <f t="array" ref="Q1963">IF(P1963="-",0,P1963/(1+'General inputs'!$H$32)^IFERROR(INDEX('MP Calculations'!$C$40:$C$130,MATCH(F1963,'MP Calculations'!$D$40:$D$130,0),0),-1))</f>
        <v>2747.443895351445</v>
      </c>
    </row>
    <row r="1964" spans="3:17">
      <c r="C1964" s="159"/>
      <c r="D1964" s="165" t="s">
        <v>291</v>
      </c>
      <c r="E1964" s="161">
        <v>43047</v>
      </c>
      <c r="F1964" s="172" t="str">
        <f t="shared" si="93"/>
        <v>2017-18</v>
      </c>
      <c r="G1964" s="68"/>
      <c r="H1964" s="167" t="s">
        <v>279</v>
      </c>
      <c r="I1964" s="173">
        <v>150735.53351548137</v>
      </c>
      <c r="J1964" s="168">
        <f>IFERROR(MIN('MP Calculations'!$E$30/I1964,1),"-")</f>
        <v>0.24630200300931615</v>
      </c>
      <c r="K1964" s="12"/>
      <c r="L1964" s="159">
        <v>1.2038439999999999</v>
      </c>
      <c r="M1964" s="159" t="s">
        <v>280</v>
      </c>
      <c r="N1964" s="159">
        <v>589</v>
      </c>
      <c r="O1964" s="185">
        <f t="shared" si="94"/>
        <v>709.0641159999999</v>
      </c>
      <c r="P1964" s="215">
        <f t="shared" si="95"/>
        <v>174.64391203283006</v>
      </c>
      <c r="Q1964" s="215" cm="1">
        <f t="array" ref="Q1964">IF(P1964="-",0,P1964/(1+'General inputs'!$H$32)^IFERROR(INDEX('MP Calculations'!$C$40:$C$130,MATCH(F1964,'MP Calculations'!$D$40:$D$130,0),0),-1))</f>
        <v>214.53198236777095</v>
      </c>
    </row>
    <row r="1965" spans="3:17">
      <c r="C1965" s="159"/>
      <c r="D1965" s="165" t="s">
        <v>291</v>
      </c>
      <c r="E1965" s="161">
        <v>43047</v>
      </c>
      <c r="F1965" s="172" t="str">
        <f t="shared" si="93"/>
        <v>2017-18</v>
      </c>
      <c r="G1965" s="68"/>
      <c r="H1965" s="167" t="s">
        <v>279</v>
      </c>
      <c r="I1965" s="173">
        <v>150735.53351548137</v>
      </c>
      <c r="J1965" s="168">
        <f>IFERROR(MIN('MP Calculations'!$E$30/I1965,1),"-")</f>
        <v>0.24630200300931615</v>
      </c>
      <c r="K1965" s="12"/>
      <c r="L1965" s="159">
        <v>4.0303040000000001</v>
      </c>
      <c r="M1965" s="159" t="s">
        <v>280</v>
      </c>
      <c r="N1965" s="159">
        <v>589</v>
      </c>
      <c r="O1965" s="185">
        <f t="shared" si="94"/>
        <v>2373.849056</v>
      </c>
      <c r="P1965" s="215">
        <f t="shared" si="95"/>
        <v>584.6837773345743</v>
      </c>
      <c r="Q1965" s="215" cm="1">
        <f t="array" ref="Q1965">IF(P1965="-",0,P1965/(1+'General inputs'!$H$32)^IFERROR(INDEX('MP Calculations'!$C$40:$C$130,MATCH(F1965,'MP Calculations'!$D$40:$D$130,0),0),-1))</f>
        <v>718.22354612786785</v>
      </c>
    </row>
    <row r="1966" spans="3:17">
      <c r="C1966" s="159"/>
      <c r="D1966" s="165" t="s">
        <v>278</v>
      </c>
      <c r="E1966" s="161">
        <v>43047</v>
      </c>
      <c r="F1966" s="172" t="str">
        <f t="shared" si="93"/>
        <v>2017-18</v>
      </c>
      <c r="G1966" s="68"/>
      <c r="H1966" s="167" t="s">
        <v>279</v>
      </c>
      <c r="I1966" s="173">
        <v>150735.53351548137</v>
      </c>
      <c r="J1966" s="168">
        <f>IFERROR(MIN('MP Calculations'!$E$30/I1966,1),"-")</f>
        <v>0.24630200300931615</v>
      </c>
      <c r="K1966" s="12"/>
      <c r="L1966" s="159">
        <v>2.9427669999999999</v>
      </c>
      <c r="M1966" s="159" t="s">
        <v>280</v>
      </c>
      <c r="N1966" s="159">
        <v>350</v>
      </c>
      <c r="O1966" s="185">
        <f t="shared" si="94"/>
        <v>1029.9684500000001</v>
      </c>
      <c r="P1966" s="215">
        <f t="shared" si="95"/>
        <v>253.68329227140072</v>
      </c>
      <c r="Q1966" s="215" cm="1">
        <f t="array" ref="Q1966">IF(P1966="-",0,P1966/(1+'General inputs'!$H$32)^IFERROR(INDEX('MP Calculations'!$C$40:$C$130,MATCH(F1966,'MP Calculations'!$D$40:$D$130,0),0),-1))</f>
        <v>311.62368588225166</v>
      </c>
    </row>
    <row r="1967" spans="3:17">
      <c r="C1967" s="159"/>
      <c r="D1967" s="165" t="s">
        <v>278</v>
      </c>
      <c r="E1967" s="161">
        <v>43047</v>
      </c>
      <c r="F1967" s="172" t="str">
        <f t="shared" si="93"/>
        <v>2017-18</v>
      </c>
      <c r="G1967" s="68"/>
      <c r="H1967" s="167" t="s">
        <v>279</v>
      </c>
      <c r="I1967" s="173">
        <v>150735.53351548137</v>
      </c>
      <c r="J1967" s="168">
        <f>IFERROR(MIN('MP Calculations'!$E$30/I1967,1),"-")</f>
        <v>0.24630200300931615</v>
      </c>
      <c r="K1967" s="12"/>
      <c r="L1967" s="159">
        <v>7.3064470000000004</v>
      </c>
      <c r="M1967" s="159" t="s">
        <v>280</v>
      </c>
      <c r="N1967" s="159">
        <v>350</v>
      </c>
      <c r="O1967" s="185">
        <f t="shared" si="94"/>
        <v>2557.2564500000003</v>
      </c>
      <c r="P1967" s="215">
        <f t="shared" si="95"/>
        <v>629.85738584349326</v>
      </c>
      <c r="Q1967" s="215" cm="1">
        <f t="array" ref="Q1967">IF(P1967="-",0,P1967/(1+'General inputs'!$H$32)^IFERROR(INDEX('MP Calculations'!$C$40:$C$130,MATCH(F1967,'MP Calculations'!$D$40:$D$130,0),0),-1))</f>
        <v>773.71465183730834</v>
      </c>
    </row>
    <row r="1968" spans="3:17">
      <c r="C1968" s="159"/>
      <c r="D1968" s="165" t="s">
        <v>278</v>
      </c>
      <c r="E1968" s="161">
        <v>43047</v>
      </c>
      <c r="F1968" s="172" t="str">
        <f t="shared" si="93"/>
        <v>2017-18</v>
      </c>
      <c r="G1968" s="68"/>
      <c r="H1968" s="167" t="s">
        <v>279</v>
      </c>
      <c r="I1968" s="173">
        <v>150735.53351548137</v>
      </c>
      <c r="J1968" s="168">
        <f>IFERROR(MIN('MP Calculations'!$E$30/I1968,1),"-")</f>
        <v>0.24630200300931615</v>
      </c>
      <c r="K1968" s="12"/>
      <c r="L1968" s="159">
        <v>1.902881</v>
      </c>
      <c r="M1968" s="159" t="s">
        <v>280</v>
      </c>
      <c r="N1968" s="159">
        <v>350</v>
      </c>
      <c r="O1968" s="185">
        <f t="shared" si="94"/>
        <v>666.00835000000006</v>
      </c>
      <c r="P1968" s="215">
        <f t="shared" si="95"/>
        <v>164.03919062592971</v>
      </c>
      <c r="Q1968" s="215" cm="1">
        <f t="array" ref="Q1968">IF(P1968="-",0,P1968/(1+'General inputs'!$H$32)^IFERROR(INDEX('MP Calculations'!$C$40:$C$130,MATCH(F1968,'MP Calculations'!$D$40:$D$130,0),0),-1))</f>
        <v>201.50517897451783</v>
      </c>
    </row>
    <row r="1969" spans="3:17">
      <c r="C1969" s="159"/>
      <c r="D1969" s="165" t="s">
        <v>278</v>
      </c>
      <c r="E1969" s="161">
        <v>43047</v>
      </c>
      <c r="F1969" s="172" t="str">
        <f t="shared" si="93"/>
        <v>2017-18</v>
      </c>
      <c r="G1969" s="68"/>
      <c r="H1969" s="167" t="s">
        <v>279</v>
      </c>
      <c r="I1969" s="173">
        <v>150735.53351548137</v>
      </c>
      <c r="J1969" s="168">
        <f>IFERROR(MIN('MP Calculations'!$E$30/I1969,1),"-")</f>
        <v>0.24630200300931615</v>
      </c>
      <c r="K1969" s="12"/>
      <c r="L1969" s="159">
        <v>7.4576529999999996</v>
      </c>
      <c r="M1969" s="159" t="s">
        <v>280</v>
      </c>
      <c r="N1969" s="159">
        <v>350</v>
      </c>
      <c r="O1969" s="185">
        <f t="shared" si="94"/>
        <v>2610.1785500000001</v>
      </c>
      <c r="P1969" s="215">
        <f t="shared" si="95"/>
        <v>642.89220507695245</v>
      </c>
      <c r="Q1969" s="215" cm="1">
        <f t="array" ref="Q1969">IF(P1969="-",0,P1969/(1+'General inputs'!$H$32)^IFERROR(INDEX('MP Calculations'!$C$40:$C$130,MATCH(F1969,'MP Calculations'!$D$40:$D$130,0),0),-1))</f>
        <v>789.72657906345671</v>
      </c>
    </row>
    <row r="1970" spans="3:17">
      <c r="C1970" s="159"/>
      <c r="D1970" s="165" t="s">
        <v>291</v>
      </c>
      <c r="E1970" s="161">
        <v>43047</v>
      </c>
      <c r="F1970" s="172" t="str">
        <f t="shared" si="93"/>
        <v>2017-18</v>
      </c>
      <c r="G1970" s="68"/>
      <c r="H1970" s="167" t="s">
        <v>279</v>
      </c>
      <c r="I1970" s="173">
        <v>150735.53351548137</v>
      </c>
      <c r="J1970" s="168">
        <f>IFERROR(MIN('MP Calculations'!$E$30/I1970,1),"-")</f>
        <v>0.24630200300931615</v>
      </c>
      <c r="K1970" s="12"/>
      <c r="L1970" s="159">
        <v>2.9291070000000001</v>
      </c>
      <c r="M1970" s="159" t="s">
        <v>280</v>
      </c>
      <c r="N1970" s="159">
        <v>589</v>
      </c>
      <c r="O1970" s="185">
        <f t="shared" si="94"/>
        <v>1725.244023</v>
      </c>
      <c r="P1970" s="215">
        <f t="shared" si="95"/>
        <v>424.93105854475067</v>
      </c>
      <c r="Q1970" s="215" cm="1">
        <f t="array" ref="Q1970">IF(P1970="-",0,P1970/(1+'General inputs'!$H$32)^IFERROR(INDEX('MP Calculations'!$C$40:$C$130,MATCH(F1970,'MP Calculations'!$D$40:$D$130,0),0),-1))</f>
        <v>521.98385445067186</v>
      </c>
    </row>
    <row r="1971" spans="3:17">
      <c r="C1971" s="159"/>
      <c r="D1971" s="165" t="s">
        <v>278</v>
      </c>
      <c r="E1971" s="161">
        <v>43048</v>
      </c>
      <c r="F1971" s="172" t="str">
        <f t="shared" si="93"/>
        <v>2017-18</v>
      </c>
      <c r="G1971" s="68"/>
      <c r="H1971" s="167" t="s">
        <v>279</v>
      </c>
      <c r="I1971" s="173">
        <v>150735.53351548137</v>
      </c>
      <c r="J1971" s="168">
        <f>IFERROR(MIN('MP Calculations'!$E$30/I1971,1),"-")</f>
        <v>0.24630200300931615</v>
      </c>
      <c r="K1971" s="12"/>
      <c r="L1971" s="159">
        <v>3.2980999999999998</v>
      </c>
      <c r="M1971" s="159" t="s">
        <v>280</v>
      </c>
      <c r="N1971" s="159">
        <v>350</v>
      </c>
      <c r="O1971" s="185">
        <f t="shared" si="94"/>
        <v>1154.335</v>
      </c>
      <c r="P1971" s="215">
        <f t="shared" si="95"/>
        <v>284.31502264375899</v>
      </c>
      <c r="Q1971" s="215" cm="1">
        <f t="array" ref="Q1971">IF(P1971="-",0,P1971/(1+'General inputs'!$H$32)^IFERROR(INDEX('MP Calculations'!$C$40:$C$130,MATCH(F1971,'MP Calculations'!$D$40:$D$130,0),0),-1))</f>
        <v>349.25159837943482</v>
      </c>
    </row>
    <row r="1972" spans="3:17">
      <c r="C1972" s="159"/>
      <c r="D1972" s="165" t="s">
        <v>278</v>
      </c>
      <c r="E1972" s="161">
        <v>43048</v>
      </c>
      <c r="F1972" s="172" t="str">
        <f t="shared" si="93"/>
        <v>2017-18</v>
      </c>
      <c r="G1972" s="68"/>
      <c r="H1972" s="167" t="s">
        <v>279</v>
      </c>
      <c r="I1972" s="173">
        <v>150735.53351548137</v>
      </c>
      <c r="J1972" s="168">
        <f>IFERROR(MIN('MP Calculations'!$E$30/I1972,1),"-")</f>
        <v>0.24630200300931615</v>
      </c>
      <c r="K1972" s="12"/>
      <c r="L1972" s="159">
        <v>120.70109600000001</v>
      </c>
      <c r="M1972" s="159" t="s">
        <v>280</v>
      </c>
      <c r="N1972" s="159">
        <v>350</v>
      </c>
      <c r="O1972" s="185">
        <f t="shared" si="94"/>
        <v>42245.383600000001</v>
      </c>
      <c r="P1972" s="215">
        <f t="shared" si="95"/>
        <v>10405.122598576916</v>
      </c>
      <c r="Q1972" s="215" cm="1">
        <f t="array" ref="Q1972">IF(P1972="-",0,P1972/(1+'General inputs'!$H$32)^IFERROR(INDEX('MP Calculations'!$C$40:$C$130,MATCH(F1972,'MP Calculations'!$D$40:$D$130,0),0),-1))</f>
        <v>12781.616901897942</v>
      </c>
    </row>
    <row r="1973" spans="3:17">
      <c r="C1973" s="159"/>
      <c r="D1973" s="165" t="s">
        <v>278</v>
      </c>
      <c r="E1973" s="161">
        <v>43048</v>
      </c>
      <c r="F1973" s="172" t="str">
        <f t="shared" si="93"/>
        <v>2017-18</v>
      </c>
      <c r="G1973" s="68"/>
      <c r="H1973" s="167" t="s">
        <v>279</v>
      </c>
      <c r="I1973" s="173">
        <v>150735.53351548137</v>
      </c>
      <c r="J1973" s="168">
        <f>IFERROR(MIN('MP Calculations'!$E$30/I1973,1),"-")</f>
        <v>0.24630200300931615</v>
      </c>
      <c r="K1973" s="12"/>
      <c r="L1973" s="159">
        <v>1.19998</v>
      </c>
      <c r="M1973" s="159" t="s">
        <v>280</v>
      </c>
      <c r="N1973" s="159">
        <v>350</v>
      </c>
      <c r="O1973" s="185">
        <f t="shared" si="94"/>
        <v>419.99299999999999</v>
      </c>
      <c r="P1973" s="215">
        <f t="shared" si="95"/>
        <v>103.44511714989171</v>
      </c>
      <c r="Q1973" s="215" cm="1">
        <f t="array" ref="Q1973">IF(P1973="-",0,P1973/(1+'General inputs'!$H$32)^IFERROR(INDEX('MP Calculations'!$C$40:$C$130,MATCH(F1973,'MP Calculations'!$D$40:$D$130,0),0),-1))</f>
        <v>127.0716270044432</v>
      </c>
    </row>
    <row r="1974" spans="3:17">
      <c r="C1974" s="159"/>
      <c r="D1974" s="165" t="s">
        <v>282</v>
      </c>
      <c r="E1974" s="161">
        <v>43123</v>
      </c>
      <c r="F1974" s="172" t="str">
        <f t="shared" si="93"/>
        <v>2017-18</v>
      </c>
      <c r="G1974" s="68"/>
      <c r="H1974" s="167" t="s">
        <v>279</v>
      </c>
      <c r="I1974" s="173">
        <v>150735.53351548137</v>
      </c>
      <c r="J1974" s="168">
        <f>IFERROR(MIN('MP Calculations'!$E$30/I1974,1),"-")</f>
        <v>0.24630200300931615</v>
      </c>
      <c r="K1974" s="12"/>
      <c r="L1974" s="159">
        <v>2.9980609999999999</v>
      </c>
      <c r="M1974" s="159" t="s">
        <v>280</v>
      </c>
      <c r="N1974" s="159">
        <v>511</v>
      </c>
      <c r="O1974" s="185">
        <f t="shared" si="94"/>
        <v>1532.0091709999999</v>
      </c>
      <c r="P1974" s="215">
        <f t="shared" si="95"/>
        <v>377.33692744594191</v>
      </c>
      <c r="Q1974" s="215" cm="1">
        <f t="array" ref="Q1974">IF(P1974="-",0,P1974/(1+'General inputs'!$H$32)^IFERROR(INDEX('MP Calculations'!$C$40:$C$130,MATCH(F1974,'MP Calculations'!$D$40:$D$130,0),0),-1))</f>
        <v>463.5193870962093</v>
      </c>
    </row>
    <row r="1975" spans="3:17">
      <c r="C1975" s="159"/>
      <c r="D1975" s="165" t="s">
        <v>278</v>
      </c>
      <c r="E1975" s="161">
        <v>43134</v>
      </c>
      <c r="F1975" s="172" t="str">
        <f t="shared" si="93"/>
        <v>2017-18</v>
      </c>
      <c r="G1975" s="68"/>
      <c r="H1975" s="167" t="s">
        <v>279</v>
      </c>
      <c r="I1975" s="173">
        <v>150735.53351548137</v>
      </c>
      <c r="J1975" s="168">
        <f>IFERROR(MIN('MP Calculations'!$E$30/I1975,1),"-")</f>
        <v>0.24630200300931615</v>
      </c>
      <c r="K1975" s="12"/>
      <c r="L1975" s="159">
        <v>5.500038</v>
      </c>
      <c r="M1975" s="159" t="s">
        <v>280</v>
      </c>
      <c r="N1975" s="159">
        <v>350</v>
      </c>
      <c r="O1975" s="185">
        <f t="shared" si="94"/>
        <v>1925.0133000000001</v>
      </c>
      <c r="P1975" s="215">
        <f t="shared" si="95"/>
        <v>474.13463160957366</v>
      </c>
      <c r="Q1975" s="215" cm="1">
        <f t="array" ref="Q1975">IF(P1975="-",0,P1975/(1+'General inputs'!$H$32)^IFERROR(INDEX('MP Calculations'!$C$40:$C$130,MATCH(F1975,'MP Calculations'!$D$40:$D$130,0),0),-1))</f>
        <v>582.42535479446644</v>
      </c>
    </row>
    <row r="1976" spans="3:17">
      <c r="C1976" s="159"/>
      <c r="D1976" s="165" t="s">
        <v>278</v>
      </c>
      <c r="E1976" s="161">
        <v>43144</v>
      </c>
      <c r="F1976" s="172" t="str">
        <f t="shared" si="93"/>
        <v>2017-18</v>
      </c>
      <c r="G1976" s="68"/>
      <c r="H1976" s="167" t="s">
        <v>279</v>
      </c>
      <c r="I1976" s="173">
        <v>150735.53351548137</v>
      </c>
      <c r="J1976" s="168">
        <f>IFERROR(MIN('MP Calculations'!$E$30/I1976,1),"-")</f>
        <v>0.24630200300931615</v>
      </c>
      <c r="K1976" s="12"/>
      <c r="L1976" s="159">
        <v>0.99999300000000002</v>
      </c>
      <c r="M1976" s="159" t="s">
        <v>280</v>
      </c>
      <c r="N1976" s="159">
        <v>350</v>
      </c>
      <c r="O1976" s="185">
        <f t="shared" si="94"/>
        <v>349.99754999999999</v>
      </c>
      <c r="P1976" s="215">
        <f t="shared" si="95"/>
        <v>86.205097613353274</v>
      </c>
      <c r="Q1976" s="215" cm="1">
        <f t="array" ref="Q1976">IF(P1976="-",0,P1976/(1+'General inputs'!$H$32)^IFERROR(INDEX('MP Calculations'!$C$40:$C$130,MATCH(F1976,'MP Calculations'!$D$40:$D$130,0),0),-1))</f>
        <v>105.89404615331436</v>
      </c>
    </row>
    <row r="1977" spans="3:17">
      <c r="C1977" s="159"/>
      <c r="D1977" s="165" t="s">
        <v>278</v>
      </c>
      <c r="E1977" s="161">
        <v>43144</v>
      </c>
      <c r="F1977" s="172" t="str">
        <f t="shared" si="93"/>
        <v>2017-18</v>
      </c>
      <c r="G1977" s="68"/>
      <c r="H1977" s="167" t="s">
        <v>279</v>
      </c>
      <c r="I1977" s="173">
        <v>150735.53351548137</v>
      </c>
      <c r="J1977" s="168">
        <f>IFERROR(MIN('MP Calculations'!$E$30/I1977,1),"-")</f>
        <v>0.24630200300931615</v>
      </c>
      <c r="K1977" s="12"/>
      <c r="L1977" s="159">
        <v>0.68637199999999998</v>
      </c>
      <c r="M1977" s="159" t="s">
        <v>280</v>
      </c>
      <c r="N1977" s="159">
        <v>350</v>
      </c>
      <c r="O1977" s="185">
        <f t="shared" si="94"/>
        <v>240.2302</v>
      </c>
      <c r="P1977" s="215">
        <f t="shared" si="95"/>
        <v>59.169179443328623</v>
      </c>
      <c r="Q1977" s="215" cm="1">
        <f t="array" ref="Q1977">IF(P1977="-",0,P1977/(1+'General inputs'!$H$32)^IFERROR(INDEX('MP Calculations'!$C$40:$C$130,MATCH(F1977,'MP Calculations'!$D$40:$D$130,0),0),-1))</f>
        <v>72.68321702886189</v>
      </c>
    </row>
    <row r="1978" spans="3:17">
      <c r="C1978" s="159"/>
      <c r="D1978" s="165" t="s">
        <v>278</v>
      </c>
      <c r="E1978" s="161">
        <v>43144</v>
      </c>
      <c r="F1978" s="172" t="str">
        <f t="shared" si="93"/>
        <v>2017-18</v>
      </c>
      <c r="G1978" s="68"/>
      <c r="H1978" s="167" t="s">
        <v>279</v>
      </c>
      <c r="I1978" s="173">
        <v>150735.53351548137</v>
      </c>
      <c r="J1978" s="168">
        <f>IFERROR(MIN('MP Calculations'!$E$30/I1978,1),"-")</f>
        <v>0.24630200300931615</v>
      </c>
      <c r="K1978" s="12"/>
      <c r="L1978" s="159">
        <v>0.88290999999999997</v>
      </c>
      <c r="M1978" s="159" t="s">
        <v>280</v>
      </c>
      <c r="N1978" s="159">
        <v>350</v>
      </c>
      <c r="O1978" s="185">
        <f t="shared" si="94"/>
        <v>309.01850000000002</v>
      </c>
      <c r="P1978" s="215">
        <f t="shared" si="95"/>
        <v>76.111875516934361</v>
      </c>
      <c r="Q1978" s="215" cm="1">
        <f t="array" ref="Q1978">IF(P1978="-",0,P1978/(1+'General inputs'!$H$32)^IFERROR(INDEX('MP Calculations'!$C$40:$C$130,MATCH(F1978,'MP Calculations'!$D$40:$D$130,0),0),-1))</f>
        <v>93.495566758190094</v>
      </c>
    </row>
    <row r="1979" spans="3:17">
      <c r="C1979" s="159"/>
      <c r="D1979" s="165" t="s">
        <v>278</v>
      </c>
      <c r="E1979" s="161">
        <v>43144</v>
      </c>
      <c r="F1979" s="172" t="str">
        <f t="shared" si="93"/>
        <v>2017-18</v>
      </c>
      <c r="G1979" s="68"/>
      <c r="H1979" s="167" t="s">
        <v>279</v>
      </c>
      <c r="I1979" s="173">
        <v>150735.53351548137</v>
      </c>
      <c r="J1979" s="168">
        <f>IFERROR(MIN('MP Calculations'!$E$30/I1979,1),"-")</f>
        <v>0.24630200300931615</v>
      </c>
      <c r="K1979" s="12"/>
      <c r="L1979" s="159">
        <v>2.0790999999999999</v>
      </c>
      <c r="M1979" s="159" t="s">
        <v>280</v>
      </c>
      <c r="N1979" s="159">
        <v>350</v>
      </c>
      <c r="O1979" s="185">
        <f t="shared" si="94"/>
        <v>727.68499999999995</v>
      </c>
      <c r="P1979" s="215">
        <f t="shared" si="95"/>
        <v>179.23027305983422</v>
      </c>
      <c r="Q1979" s="215" cm="1">
        <f t="array" ref="Q1979">IF(P1979="-",0,P1979/(1+'General inputs'!$H$32)^IFERROR(INDEX('MP Calculations'!$C$40:$C$130,MATCH(F1979,'MP Calculations'!$D$40:$D$130,0),0),-1))</f>
        <v>220.16585251832353</v>
      </c>
    </row>
    <row r="1980" spans="3:17">
      <c r="C1980" s="159"/>
      <c r="D1980" s="165" t="s">
        <v>278</v>
      </c>
      <c r="E1980" s="161">
        <v>43144</v>
      </c>
      <c r="F1980" s="172" t="str">
        <f t="shared" si="93"/>
        <v>2017-18</v>
      </c>
      <c r="G1980" s="68"/>
      <c r="H1980" s="167" t="s">
        <v>279</v>
      </c>
      <c r="I1980" s="173">
        <v>150735.53351548137</v>
      </c>
      <c r="J1980" s="168">
        <f>IFERROR(MIN('MP Calculations'!$E$30/I1980,1),"-")</f>
        <v>0.24630200300931615</v>
      </c>
      <c r="K1980" s="12"/>
      <c r="L1980" s="159">
        <v>1.3715930000000001</v>
      </c>
      <c r="M1980" s="159" t="s">
        <v>280</v>
      </c>
      <c r="N1980" s="159">
        <v>350</v>
      </c>
      <c r="O1980" s="185">
        <f t="shared" si="94"/>
        <v>480.05755000000005</v>
      </c>
      <c r="P1980" s="215">
        <f t="shared" si="95"/>
        <v>118.23913612474495</v>
      </c>
      <c r="Q1980" s="215" cm="1">
        <f t="array" ref="Q1980">IF(P1980="-",0,P1980/(1+'General inputs'!$H$32)^IFERROR(INDEX('MP Calculations'!$C$40:$C$130,MATCH(F1980,'MP Calculations'!$D$40:$D$130,0),0),-1))</f>
        <v>145.24454915740702</v>
      </c>
    </row>
    <row r="1981" spans="3:17">
      <c r="C1981" s="159"/>
      <c r="D1981" s="165" t="s">
        <v>278</v>
      </c>
      <c r="E1981" s="161">
        <v>43144</v>
      </c>
      <c r="F1981" s="172" t="str">
        <f t="shared" si="93"/>
        <v>2017-18</v>
      </c>
      <c r="G1981" s="68"/>
      <c r="H1981" s="167" t="s">
        <v>279</v>
      </c>
      <c r="I1981" s="173">
        <v>150735.53351548137</v>
      </c>
      <c r="J1981" s="168">
        <f>IFERROR(MIN('MP Calculations'!$E$30/I1981,1),"-")</f>
        <v>0.24630200300931615</v>
      </c>
      <c r="K1981" s="12"/>
      <c r="L1981" s="159">
        <v>2.4313189999999998</v>
      </c>
      <c r="M1981" s="159" t="s">
        <v>280</v>
      </c>
      <c r="N1981" s="159">
        <v>350</v>
      </c>
      <c r="O1981" s="185">
        <f t="shared" si="94"/>
        <v>850.96164999999996</v>
      </c>
      <c r="P1981" s="215">
        <f t="shared" si="95"/>
        <v>209.59355887911263</v>
      </c>
      <c r="Q1981" s="215" cm="1">
        <f t="array" ref="Q1981">IF(P1981="-",0,P1981/(1+'General inputs'!$H$32)^IFERROR(INDEX('MP Calculations'!$C$40:$C$130,MATCH(F1981,'MP Calculations'!$D$40:$D$130,0),0),-1))</f>
        <v>257.46400864749069</v>
      </c>
    </row>
    <row r="1982" spans="3:17">
      <c r="C1982" s="159"/>
      <c r="D1982" s="165" t="s">
        <v>278</v>
      </c>
      <c r="E1982" s="161">
        <v>43144</v>
      </c>
      <c r="F1982" s="172" t="str">
        <f t="shared" si="93"/>
        <v>2017-18</v>
      </c>
      <c r="G1982" s="68"/>
      <c r="H1982" s="167" t="s">
        <v>279</v>
      </c>
      <c r="I1982" s="173">
        <v>150735.53351548137</v>
      </c>
      <c r="J1982" s="168">
        <f>IFERROR(MIN('MP Calculations'!$E$30/I1982,1),"-")</f>
        <v>0.24630200300931615</v>
      </c>
      <c r="K1982" s="12"/>
      <c r="L1982" s="159">
        <v>1.5860970000000001</v>
      </c>
      <c r="M1982" s="159" t="s">
        <v>280</v>
      </c>
      <c r="N1982" s="159">
        <v>350</v>
      </c>
      <c r="O1982" s="185">
        <f t="shared" si="94"/>
        <v>555.13395000000003</v>
      </c>
      <c r="P1982" s="215">
        <f t="shared" si="95"/>
        <v>136.73060382347356</v>
      </c>
      <c r="Q1982" s="215" cm="1">
        <f t="array" ref="Q1982">IF(P1982="-",0,P1982/(1+'General inputs'!$H$32)^IFERROR(INDEX('MP Calculations'!$C$40:$C$130,MATCH(F1982,'MP Calculations'!$D$40:$D$130,0),0),-1))</f>
        <v>167.95940463746592</v>
      </c>
    </row>
    <row r="1983" spans="3:17">
      <c r="C1983" s="159"/>
      <c r="D1983" s="165" t="s">
        <v>278</v>
      </c>
      <c r="E1983" s="161">
        <v>43144</v>
      </c>
      <c r="F1983" s="172" t="str">
        <f t="shared" si="93"/>
        <v>2017-18</v>
      </c>
      <c r="G1983" s="68"/>
      <c r="H1983" s="167" t="s">
        <v>279</v>
      </c>
      <c r="I1983" s="173">
        <v>150735.53351548137</v>
      </c>
      <c r="J1983" s="168">
        <f>IFERROR(MIN('MP Calculations'!$E$30/I1983,1),"-")</f>
        <v>0.24630200300931615</v>
      </c>
      <c r="K1983" s="12"/>
      <c r="L1983" s="159">
        <v>0.38416899999999998</v>
      </c>
      <c r="M1983" s="159" t="s">
        <v>280</v>
      </c>
      <c r="N1983" s="159">
        <v>350</v>
      </c>
      <c r="O1983" s="185">
        <f t="shared" si="94"/>
        <v>134.45914999999999</v>
      </c>
      <c r="P1983" s="215">
        <f t="shared" si="95"/>
        <v>33.11755796793009</v>
      </c>
      <c r="Q1983" s="215" cm="1">
        <f t="array" ref="Q1983">IF(P1983="-",0,P1983/(1+'General inputs'!$H$32)^IFERROR(INDEX('MP Calculations'!$C$40:$C$130,MATCH(F1983,'MP Calculations'!$D$40:$D$130,0),0),-1))</f>
        <v>40.681494587134736</v>
      </c>
    </row>
    <row r="1984" spans="3:17">
      <c r="C1984" s="159"/>
      <c r="D1984" s="165" t="s">
        <v>278</v>
      </c>
      <c r="E1984" s="161">
        <v>43144</v>
      </c>
      <c r="F1984" s="172" t="str">
        <f t="shared" si="93"/>
        <v>2017-18</v>
      </c>
      <c r="G1984" s="68"/>
      <c r="H1984" s="167" t="s">
        <v>279</v>
      </c>
      <c r="I1984" s="173">
        <v>150735.53351548137</v>
      </c>
      <c r="J1984" s="168">
        <f>IFERROR(MIN('MP Calculations'!$E$30/I1984,1),"-")</f>
        <v>0.24630200300931615</v>
      </c>
      <c r="K1984" s="12"/>
      <c r="L1984" s="159">
        <v>0.59201400000000004</v>
      </c>
      <c r="M1984" s="159" t="s">
        <v>280</v>
      </c>
      <c r="N1984" s="159">
        <v>350</v>
      </c>
      <c r="O1984" s="185">
        <f t="shared" si="94"/>
        <v>207.20490000000001</v>
      </c>
      <c r="P1984" s="215">
        <f t="shared" si="95"/>
        <v>51.034981903345056</v>
      </c>
      <c r="Q1984" s="215" cm="1">
        <f t="array" ref="Q1984">IF(P1984="-",0,P1984/(1+'General inputs'!$H$32)^IFERROR(INDEX('MP Calculations'!$C$40:$C$130,MATCH(F1984,'MP Calculations'!$D$40:$D$130,0),0),-1))</f>
        <v>62.691196677785001</v>
      </c>
    </row>
    <row r="1985" spans="3:17">
      <c r="C1985" s="159"/>
      <c r="D1985" s="165" t="s">
        <v>278</v>
      </c>
      <c r="E1985" s="161">
        <v>43144</v>
      </c>
      <c r="F1985" s="172" t="str">
        <f t="shared" si="93"/>
        <v>2017-18</v>
      </c>
      <c r="G1985" s="68"/>
      <c r="H1985" s="167" t="s">
        <v>279</v>
      </c>
      <c r="I1985" s="173">
        <v>150735.53351548137</v>
      </c>
      <c r="J1985" s="168">
        <f>IFERROR(MIN('MP Calculations'!$E$30/I1985,1),"-")</f>
        <v>0.24630200300931615</v>
      </c>
      <c r="K1985" s="12"/>
      <c r="L1985" s="159">
        <v>34.521357999999999</v>
      </c>
      <c r="M1985" s="159" t="s">
        <v>280</v>
      </c>
      <c r="N1985" s="159">
        <v>350</v>
      </c>
      <c r="O1985" s="185">
        <f t="shared" si="94"/>
        <v>12082.4753</v>
      </c>
      <c r="P1985" s="215">
        <f t="shared" si="95"/>
        <v>2975.937867700588</v>
      </c>
      <c r="Q1985" s="215" cm="1">
        <f t="array" ref="Q1985">IF(P1985="-",0,P1985/(1+'General inputs'!$H$32)^IFERROR(INDEX('MP Calculations'!$C$40:$C$130,MATCH(F1985,'MP Calculations'!$D$40:$D$130,0),0),-1))</f>
        <v>3655.631866750155</v>
      </c>
    </row>
    <row r="1986" spans="3:17">
      <c r="C1986" s="159"/>
      <c r="D1986" s="165" t="s">
        <v>278</v>
      </c>
      <c r="E1986" s="161">
        <v>43144</v>
      </c>
      <c r="F1986" s="172" t="str">
        <f t="shared" si="93"/>
        <v>2017-18</v>
      </c>
      <c r="G1986" s="68"/>
      <c r="H1986" s="167" t="s">
        <v>279</v>
      </c>
      <c r="I1986" s="173">
        <v>150735.53351548137</v>
      </c>
      <c r="J1986" s="168">
        <f>IFERROR(MIN('MP Calculations'!$E$30/I1986,1),"-")</f>
        <v>0.24630200300931615</v>
      </c>
      <c r="K1986" s="12"/>
      <c r="L1986" s="159">
        <v>18.800560000000001</v>
      </c>
      <c r="M1986" s="159" t="s">
        <v>280</v>
      </c>
      <c r="N1986" s="159">
        <v>350</v>
      </c>
      <c r="O1986" s="185">
        <f t="shared" si="94"/>
        <v>6580.1959999999999</v>
      </c>
      <c r="P1986" s="215">
        <f t="shared" si="95"/>
        <v>1620.71545499389</v>
      </c>
      <c r="Q1986" s="215" cm="1">
        <f t="array" ref="Q1986">IF(P1986="-",0,P1986/(1+'General inputs'!$H$32)^IFERROR(INDEX('MP Calculations'!$C$40:$C$130,MATCH(F1986,'MP Calculations'!$D$40:$D$130,0),0),-1))</f>
        <v>1990.8813045172874</v>
      </c>
    </row>
    <row r="1987" spans="3:17">
      <c r="C1987" s="159"/>
      <c r="D1987" s="165" t="s">
        <v>282</v>
      </c>
      <c r="E1987" s="161">
        <v>43144</v>
      </c>
      <c r="F1987" s="172" t="str">
        <f t="shared" si="93"/>
        <v>2017-18</v>
      </c>
      <c r="G1987" s="68"/>
      <c r="H1987" s="167" t="s">
        <v>279</v>
      </c>
      <c r="I1987" s="173">
        <v>150735.53351548137</v>
      </c>
      <c r="J1987" s="168">
        <f>IFERROR(MIN('MP Calculations'!$E$30/I1987,1),"-")</f>
        <v>0.24630200300931615</v>
      </c>
      <c r="K1987" s="12"/>
      <c r="L1987" s="159">
        <v>32.282322000000001</v>
      </c>
      <c r="M1987" s="159" t="s">
        <v>280</v>
      </c>
      <c r="N1987" s="159">
        <v>511</v>
      </c>
      <c r="O1987" s="185">
        <f t="shared" si="94"/>
        <v>16496.266542000001</v>
      </c>
      <c r="P1987" s="215">
        <f t="shared" si="95"/>
        <v>4063.0634914701654</v>
      </c>
      <c r="Q1987" s="215" cm="1">
        <f t="array" ref="Q1987">IF(P1987="-",0,P1987/(1+'General inputs'!$H$32)^IFERROR(INDEX('MP Calculations'!$C$40:$C$130,MATCH(F1987,'MP Calculations'!$D$40:$D$130,0),0),-1))</f>
        <v>4991.0532532468405</v>
      </c>
    </row>
    <row r="1988" spans="3:17">
      <c r="C1988" s="159"/>
      <c r="D1988" s="165" t="s">
        <v>278</v>
      </c>
      <c r="E1988" s="161">
        <v>43144</v>
      </c>
      <c r="F1988" s="172" t="str">
        <f t="shared" si="93"/>
        <v>2017-18</v>
      </c>
      <c r="G1988" s="68"/>
      <c r="H1988" s="167" t="s">
        <v>279</v>
      </c>
      <c r="I1988" s="173">
        <v>150735.53351548137</v>
      </c>
      <c r="J1988" s="168">
        <f>IFERROR(MIN('MP Calculations'!$E$30/I1988,1),"-")</f>
        <v>0.24630200300931615</v>
      </c>
      <c r="K1988" s="12"/>
      <c r="L1988" s="159">
        <v>1.8323259999999999</v>
      </c>
      <c r="M1988" s="159" t="s">
        <v>280</v>
      </c>
      <c r="N1988" s="159">
        <v>350</v>
      </c>
      <c r="O1988" s="185">
        <f t="shared" si="94"/>
        <v>641.31409999999994</v>
      </c>
      <c r="P1988" s="215">
        <f t="shared" si="95"/>
        <v>157.95694738811687</v>
      </c>
      <c r="Q1988" s="215" cm="1">
        <f t="array" ref="Q1988">IF(P1988="-",0,P1988/(1+'General inputs'!$H$32)^IFERROR(INDEX('MP Calculations'!$C$40:$C$130,MATCH(F1988,'MP Calculations'!$D$40:$D$130,0),0),-1))</f>
        <v>194.03377224832363</v>
      </c>
    </row>
    <row r="1989" spans="3:17">
      <c r="C1989" s="159"/>
      <c r="D1989" s="165" t="s">
        <v>282</v>
      </c>
      <c r="E1989" s="161">
        <v>43144</v>
      </c>
      <c r="F1989" s="172" t="str">
        <f t="shared" si="93"/>
        <v>2017-18</v>
      </c>
      <c r="G1989" s="68"/>
      <c r="H1989" s="167" t="s">
        <v>279</v>
      </c>
      <c r="I1989" s="173">
        <v>150735.53351548137</v>
      </c>
      <c r="J1989" s="168">
        <f>IFERROR(MIN('MP Calculations'!$E$30/I1989,1),"-")</f>
        <v>0.24630200300931615</v>
      </c>
      <c r="K1989" s="12"/>
      <c r="L1989" s="159">
        <v>42.930717000000001</v>
      </c>
      <c r="M1989" s="159" t="s">
        <v>280</v>
      </c>
      <c r="N1989" s="159">
        <v>511</v>
      </c>
      <c r="O1989" s="185">
        <f t="shared" si="94"/>
        <v>21937.596387000001</v>
      </c>
      <c r="P1989" s="215">
        <f t="shared" si="95"/>
        <v>5403.2739313280372</v>
      </c>
      <c r="Q1989" s="215" cm="1">
        <f t="array" ref="Q1989">IF(P1989="-",0,P1989/(1+'General inputs'!$H$32)^IFERROR(INDEX('MP Calculations'!$C$40:$C$130,MATCH(F1989,'MP Calculations'!$D$40:$D$130,0),0),-1))</f>
        <v>6637.3631595357183</v>
      </c>
    </row>
    <row r="1990" spans="3:17">
      <c r="C1990" s="159"/>
      <c r="D1990" s="165" t="s">
        <v>282</v>
      </c>
      <c r="E1990" s="161">
        <v>43144</v>
      </c>
      <c r="F1990" s="172" t="str">
        <f t="shared" si="93"/>
        <v>2017-18</v>
      </c>
      <c r="G1990" s="68"/>
      <c r="H1990" s="167" t="s">
        <v>279</v>
      </c>
      <c r="I1990" s="173">
        <v>150735.53351548137</v>
      </c>
      <c r="J1990" s="168">
        <f>IFERROR(MIN('MP Calculations'!$E$30/I1990,1),"-")</f>
        <v>0.24630200300931615</v>
      </c>
      <c r="K1990" s="12"/>
      <c r="L1990" s="159">
        <v>4.2368480000000002</v>
      </c>
      <c r="M1990" s="159" t="s">
        <v>280</v>
      </c>
      <c r="N1990" s="159">
        <v>511</v>
      </c>
      <c r="O1990" s="185">
        <f t="shared" si="94"/>
        <v>2165.0293280000001</v>
      </c>
      <c r="P1990" s="215">
        <f t="shared" si="95"/>
        <v>533.25106006031376</v>
      </c>
      <c r="Q1990" s="215" cm="1">
        <f t="array" ref="Q1990">IF(P1990="-",0,P1990/(1+'General inputs'!$H$32)^IFERROR(INDEX('MP Calculations'!$C$40:$C$130,MATCH(F1990,'MP Calculations'!$D$40:$D$130,0),0),-1))</f>
        <v>655.04377268501219</v>
      </c>
    </row>
    <row r="1991" spans="3:17">
      <c r="C1991" s="159"/>
      <c r="D1991" s="165" t="s">
        <v>282</v>
      </c>
      <c r="E1991" s="161">
        <v>43144</v>
      </c>
      <c r="F1991" s="172" t="str">
        <f t="shared" si="93"/>
        <v>2017-18</v>
      </c>
      <c r="G1991" s="68"/>
      <c r="H1991" s="167" t="s">
        <v>279</v>
      </c>
      <c r="I1991" s="173">
        <v>150735.53351548137</v>
      </c>
      <c r="J1991" s="168">
        <f>IFERROR(MIN('MP Calculations'!$E$30/I1991,1),"-")</f>
        <v>0.24630200300931615</v>
      </c>
      <c r="K1991" s="12"/>
      <c r="L1991" s="159">
        <v>1.306996</v>
      </c>
      <c r="M1991" s="159" t="s">
        <v>280</v>
      </c>
      <c r="N1991" s="159">
        <v>511</v>
      </c>
      <c r="O1991" s="185">
        <f t="shared" si="94"/>
        <v>667.874956</v>
      </c>
      <c r="P1991" s="215">
        <f t="shared" si="95"/>
        <v>164.49893942255889</v>
      </c>
      <c r="Q1991" s="215" cm="1">
        <f t="array" ref="Q1991">IF(P1991="-",0,P1991/(1+'General inputs'!$H$32)^IFERROR(INDEX('MP Calculations'!$C$40:$C$130,MATCH(F1991,'MP Calculations'!$D$40:$D$130,0),0),-1))</f>
        <v>202.06993281897775</v>
      </c>
    </row>
    <row r="1992" spans="3:17">
      <c r="C1992" s="159"/>
      <c r="D1992" s="165" t="s">
        <v>278</v>
      </c>
      <c r="E1992" s="161">
        <v>43144</v>
      </c>
      <c r="F1992" s="172" t="str">
        <f t="shared" si="93"/>
        <v>2017-18</v>
      </c>
      <c r="G1992" s="68"/>
      <c r="H1992" s="167" t="s">
        <v>279</v>
      </c>
      <c r="I1992" s="173">
        <v>150735.53351548137</v>
      </c>
      <c r="J1992" s="168">
        <f>IFERROR(MIN('MP Calculations'!$E$30/I1992,1),"-")</f>
        <v>0.24630200300931615</v>
      </c>
      <c r="K1992" s="12"/>
      <c r="L1992" s="159">
        <v>0.49998500000000001</v>
      </c>
      <c r="M1992" s="159" t="s">
        <v>280</v>
      </c>
      <c r="N1992" s="159">
        <v>350</v>
      </c>
      <c r="O1992" s="185">
        <f t="shared" si="94"/>
        <v>174.99475000000001</v>
      </c>
      <c r="P1992" s="215">
        <f t="shared" si="95"/>
        <v>43.101557441114529</v>
      </c>
      <c r="Q1992" s="215" cm="1">
        <f t="array" ref="Q1992">IF(P1992="-",0,P1992/(1+'General inputs'!$H$32)^IFERROR(INDEX('MP Calculations'!$C$40:$C$130,MATCH(F1992,'MP Calculations'!$D$40:$D$130,0),0),-1))</f>
        <v>52.945805286601889</v>
      </c>
    </row>
    <row r="1993" spans="3:17">
      <c r="C1993" s="159"/>
      <c r="D1993" s="165" t="s">
        <v>278</v>
      </c>
      <c r="E1993" s="161">
        <v>43144</v>
      </c>
      <c r="F1993" s="172" t="str">
        <f t="shared" si="93"/>
        <v>2017-18</v>
      </c>
      <c r="G1993" s="68"/>
      <c r="H1993" s="167" t="s">
        <v>279</v>
      </c>
      <c r="I1993" s="173">
        <v>150735.53351548137</v>
      </c>
      <c r="J1993" s="168">
        <f>IFERROR(MIN('MP Calculations'!$E$30/I1993,1),"-")</f>
        <v>0.24630200300931615</v>
      </c>
      <c r="K1993" s="12"/>
      <c r="L1993" s="159">
        <v>0.49998500000000001</v>
      </c>
      <c r="M1993" s="159" t="s">
        <v>280</v>
      </c>
      <c r="N1993" s="159">
        <v>350</v>
      </c>
      <c r="O1993" s="185">
        <f t="shared" si="94"/>
        <v>174.99475000000001</v>
      </c>
      <c r="P1993" s="215">
        <f t="shared" si="95"/>
        <v>43.101557441114529</v>
      </c>
      <c r="Q1993" s="215" cm="1">
        <f t="array" ref="Q1993">IF(P1993="-",0,P1993/(1+'General inputs'!$H$32)^IFERROR(INDEX('MP Calculations'!$C$40:$C$130,MATCH(F1993,'MP Calculations'!$D$40:$D$130,0),0),-1))</f>
        <v>52.945805286601889</v>
      </c>
    </row>
    <row r="1994" spans="3:17">
      <c r="C1994" s="159"/>
      <c r="D1994" s="165" t="s">
        <v>278</v>
      </c>
      <c r="E1994" s="161">
        <v>43144</v>
      </c>
      <c r="F1994" s="172" t="str">
        <f t="shared" si="93"/>
        <v>2017-18</v>
      </c>
      <c r="G1994" s="68"/>
      <c r="H1994" s="167" t="s">
        <v>279</v>
      </c>
      <c r="I1994" s="173">
        <v>150735.53351548137</v>
      </c>
      <c r="J1994" s="168">
        <f>IFERROR(MIN('MP Calculations'!$E$30/I1994,1),"-")</f>
        <v>0.24630200300931615</v>
      </c>
      <c r="K1994" s="12"/>
      <c r="L1994" s="159">
        <v>4.0203420000000003</v>
      </c>
      <c r="M1994" s="159" t="s">
        <v>280</v>
      </c>
      <c r="N1994" s="159">
        <v>350</v>
      </c>
      <c r="O1994" s="185">
        <f t="shared" si="94"/>
        <v>1407.1197000000002</v>
      </c>
      <c r="P1994" s="215">
        <f t="shared" si="95"/>
        <v>346.57640058386806</v>
      </c>
      <c r="Q1994" s="215" cm="1">
        <f t="array" ref="Q1994">IF(P1994="-",0,P1994/(1+'General inputs'!$H$32)^IFERROR(INDEX('MP Calculations'!$C$40:$C$130,MATCH(F1994,'MP Calculations'!$D$40:$D$130,0),0),-1))</f>
        <v>425.73326143293826</v>
      </c>
    </row>
    <row r="1995" spans="3:17">
      <c r="C1995" s="159"/>
      <c r="D1995" s="165" t="s">
        <v>291</v>
      </c>
      <c r="E1995" s="161">
        <v>43144</v>
      </c>
      <c r="F1995" s="172" t="str">
        <f t="shared" si="93"/>
        <v>2017-18</v>
      </c>
      <c r="G1995" s="68"/>
      <c r="H1995" s="167" t="s">
        <v>279</v>
      </c>
      <c r="I1995" s="173">
        <v>150735.53351548137</v>
      </c>
      <c r="J1995" s="168">
        <f>IFERROR(MIN('MP Calculations'!$E$30/I1995,1),"-")</f>
        <v>0.24630200300931615</v>
      </c>
      <c r="K1995" s="12"/>
      <c r="L1995" s="159">
        <v>4.3753299999999999</v>
      </c>
      <c r="M1995" s="159" t="s">
        <v>280</v>
      </c>
      <c r="N1995" s="159">
        <v>589</v>
      </c>
      <c r="O1995" s="185">
        <f t="shared" si="94"/>
        <v>2577.0693700000002</v>
      </c>
      <c r="P1995" s="215">
        <f t="shared" si="95"/>
        <v>634.73734772495652</v>
      </c>
      <c r="Q1995" s="215" cm="1">
        <f t="array" ref="Q1995">IF(P1995="-",0,P1995/(1+'General inputs'!$H$32)^IFERROR(INDEX('MP Calculations'!$C$40:$C$130,MATCH(F1995,'MP Calculations'!$D$40:$D$130,0),0),-1))</f>
        <v>779.70918027018422</v>
      </c>
    </row>
    <row r="1996" spans="3:17">
      <c r="C1996" s="159"/>
      <c r="D1996" s="165" t="s">
        <v>278</v>
      </c>
      <c r="E1996" s="161">
        <v>43144</v>
      </c>
      <c r="F1996" s="172" t="str">
        <f t="shared" si="93"/>
        <v>2017-18</v>
      </c>
      <c r="G1996" s="68"/>
      <c r="H1996" s="167" t="s">
        <v>279</v>
      </c>
      <c r="I1996" s="173">
        <v>150735.53351548137</v>
      </c>
      <c r="J1996" s="168">
        <f>IFERROR(MIN('MP Calculations'!$E$30/I1996,1),"-")</f>
        <v>0.24630200300931615</v>
      </c>
      <c r="K1996" s="12"/>
      <c r="L1996" s="159">
        <v>1.10029</v>
      </c>
      <c r="M1996" s="159" t="s">
        <v>280</v>
      </c>
      <c r="N1996" s="159">
        <v>350</v>
      </c>
      <c r="O1996" s="185">
        <f t="shared" si="94"/>
        <v>385.10149999999999</v>
      </c>
      <c r="P1996" s="215">
        <f t="shared" si="95"/>
        <v>94.851270811892164</v>
      </c>
      <c r="Q1996" s="215" cm="1">
        <f t="array" ref="Q1996">IF(P1996="-",0,P1996/(1+'General inputs'!$H$32)^IFERROR(INDEX('MP Calculations'!$C$40:$C$130,MATCH(F1996,'MP Calculations'!$D$40:$D$130,0),0),-1))</f>
        <v>116.5149756468598</v>
      </c>
    </row>
    <row r="1997" spans="3:17">
      <c r="C1997" s="159"/>
      <c r="D1997" s="165" t="s">
        <v>291</v>
      </c>
      <c r="E1997" s="161">
        <v>43144</v>
      </c>
      <c r="F1997" s="172" t="str">
        <f t="shared" si="93"/>
        <v>2017-18</v>
      </c>
      <c r="G1997" s="68"/>
      <c r="H1997" s="167" t="s">
        <v>279</v>
      </c>
      <c r="I1997" s="173">
        <v>150735.53351548137</v>
      </c>
      <c r="J1997" s="168">
        <f>IFERROR(MIN('MP Calculations'!$E$30/I1997,1),"-")</f>
        <v>0.24630200300931615</v>
      </c>
      <c r="K1997" s="12"/>
      <c r="L1997" s="159">
        <v>0.428753</v>
      </c>
      <c r="M1997" s="159" t="s">
        <v>280</v>
      </c>
      <c r="N1997" s="159">
        <v>589</v>
      </c>
      <c r="O1997" s="185">
        <f t="shared" si="94"/>
        <v>252.535517</v>
      </c>
      <c r="P1997" s="215">
        <f t="shared" si="95"/>
        <v>62.20000366809321</v>
      </c>
      <c r="Q1997" s="215" cm="1">
        <f t="array" ref="Q1997">IF(P1997="-",0,P1997/(1+'General inputs'!$H$32)^IFERROR(INDEX('MP Calculations'!$C$40:$C$130,MATCH(F1997,'MP Calculations'!$D$40:$D$130,0),0),-1))</f>
        <v>76.406271108323779</v>
      </c>
    </row>
    <row r="1998" spans="3:17">
      <c r="C1998" s="159"/>
      <c r="D1998" s="165" t="s">
        <v>291</v>
      </c>
      <c r="E1998" s="161">
        <v>43144</v>
      </c>
      <c r="F1998" s="172" t="str">
        <f t="shared" si="93"/>
        <v>2017-18</v>
      </c>
      <c r="G1998" s="68"/>
      <c r="H1998" s="167" t="s">
        <v>279</v>
      </c>
      <c r="I1998" s="173">
        <v>150735.53351548137</v>
      </c>
      <c r="J1998" s="168">
        <f>IFERROR(MIN('MP Calculations'!$E$30/I1998,1),"-")</f>
        <v>0.24630200300931615</v>
      </c>
      <c r="K1998" s="12"/>
      <c r="L1998" s="159">
        <v>2.6643020000000002</v>
      </c>
      <c r="M1998" s="159" t="s">
        <v>280</v>
      </c>
      <c r="N1998" s="159">
        <v>589</v>
      </c>
      <c r="O1998" s="185">
        <f t="shared" si="94"/>
        <v>1569.2738780000002</v>
      </c>
      <c r="P1998" s="215">
        <f t="shared" si="95"/>
        <v>386.51529942159726</v>
      </c>
      <c r="Q1998" s="215" cm="1">
        <f t="array" ref="Q1998">IF(P1998="-",0,P1998/(1+'General inputs'!$H$32)^IFERROR(INDEX('MP Calculations'!$C$40:$C$130,MATCH(F1998,'MP Calculations'!$D$40:$D$130,0),0),-1))</f>
        <v>474.79406774168172</v>
      </c>
    </row>
    <row r="1999" spans="3:17">
      <c r="C1999" s="159"/>
      <c r="D1999" s="165" t="s">
        <v>291</v>
      </c>
      <c r="E1999" s="161">
        <v>43144</v>
      </c>
      <c r="F1999" s="172" t="str">
        <f t="shared" si="93"/>
        <v>2017-18</v>
      </c>
      <c r="G1999" s="68"/>
      <c r="H1999" s="167" t="s">
        <v>279</v>
      </c>
      <c r="I1999" s="173">
        <v>150735.53351548137</v>
      </c>
      <c r="J1999" s="168">
        <f>IFERROR(MIN('MP Calculations'!$E$30/I1999,1),"-")</f>
        <v>0.24630200300931615</v>
      </c>
      <c r="K1999" s="12"/>
      <c r="L1999" s="159">
        <v>0.40001599999999998</v>
      </c>
      <c r="M1999" s="159" t="s">
        <v>280</v>
      </c>
      <c r="N1999" s="159">
        <v>589</v>
      </c>
      <c r="O1999" s="185">
        <f t="shared" si="94"/>
        <v>235.60942399999999</v>
      </c>
      <c r="P1999" s="215">
        <f t="shared" si="95"/>
        <v>58.03107305907124</v>
      </c>
      <c r="Q1999" s="215" cm="1">
        <f t="array" ref="Q1999">IF(P1999="-",0,P1999/(1+'General inputs'!$H$32)^IFERROR(INDEX('MP Calculations'!$C$40:$C$130,MATCH(F1999,'MP Calculations'!$D$40:$D$130,0),0),-1))</f>
        <v>71.285171051088241</v>
      </c>
    </row>
    <row r="2000" spans="3:17">
      <c r="C2000" s="159"/>
      <c r="D2000" s="165" t="s">
        <v>291</v>
      </c>
      <c r="E2000" s="161">
        <v>43144</v>
      </c>
      <c r="F2000" s="172" t="str">
        <f t="shared" si="93"/>
        <v>2017-18</v>
      </c>
      <c r="G2000" s="68"/>
      <c r="H2000" s="167" t="s">
        <v>279</v>
      </c>
      <c r="I2000" s="173">
        <v>150735.53351548137</v>
      </c>
      <c r="J2000" s="168">
        <f>IFERROR(MIN('MP Calculations'!$E$30/I2000,1),"-")</f>
        <v>0.24630200300931615</v>
      </c>
      <c r="K2000" s="12"/>
      <c r="L2000" s="159">
        <v>2.598865</v>
      </c>
      <c r="M2000" s="159" t="s">
        <v>280</v>
      </c>
      <c r="N2000" s="159">
        <v>589</v>
      </c>
      <c r="O2000" s="185">
        <f t="shared" si="94"/>
        <v>1530.731485</v>
      </c>
      <c r="P2000" s="215">
        <f t="shared" si="95"/>
        <v>377.02223082492497</v>
      </c>
      <c r="Q2000" s="215" cm="1">
        <f t="array" ref="Q2000">IF(P2000="-",0,P2000/(1+'General inputs'!$H$32)^IFERROR(INDEX('MP Calculations'!$C$40:$C$130,MATCH(F2000,'MP Calculations'!$D$40:$D$130,0),0),-1))</f>
        <v>463.1328148466223</v>
      </c>
    </row>
    <row r="2001" spans="3:17">
      <c r="C2001" s="159"/>
      <c r="D2001" s="165" t="s">
        <v>278</v>
      </c>
      <c r="E2001" s="161">
        <v>43144</v>
      </c>
      <c r="F2001" s="172" t="str">
        <f t="shared" si="93"/>
        <v>2017-18</v>
      </c>
      <c r="G2001" s="68"/>
      <c r="H2001" s="167" t="s">
        <v>279</v>
      </c>
      <c r="I2001" s="173">
        <v>150735.53351548137</v>
      </c>
      <c r="J2001" s="168">
        <f>IFERROR(MIN('MP Calculations'!$E$30/I2001,1),"-")</f>
        <v>0.24630200300931615</v>
      </c>
      <c r="K2001" s="12"/>
      <c r="L2001" s="159">
        <v>0.36962</v>
      </c>
      <c r="M2001" s="159" t="s">
        <v>280</v>
      </c>
      <c r="N2001" s="159">
        <v>350</v>
      </c>
      <c r="O2001" s="185">
        <f t="shared" si="94"/>
        <v>129.36699999999999</v>
      </c>
      <c r="P2001" s="215">
        <f t="shared" si="95"/>
        <v>31.8633512233062</v>
      </c>
      <c r="Q2001" s="215" cm="1">
        <f t="array" ref="Q2001">IF(P2001="-",0,P2001/(1+'General inputs'!$H$32)^IFERROR(INDEX('MP Calculations'!$C$40:$C$130,MATCH(F2001,'MP Calculations'!$D$40:$D$130,0),0),-1))</f>
        <v>39.140831325007326</v>
      </c>
    </row>
    <row r="2002" spans="3:17">
      <c r="C2002" s="159"/>
      <c r="D2002" s="165" t="s">
        <v>676</v>
      </c>
      <c r="E2002" s="161">
        <v>43159</v>
      </c>
      <c r="F2002" s="172" t="str">
        <f t="shared" si="93"/>
        <v>2017-18</v>
      </c>
      <c r="G2002" s="68"/>
      <c r="H2002" s="167" t="s">
        <v>279</v>
      </c>
      <c r="I2002" s="173">
        <v>150735.53351548137</v>
      </c>
      <c r="J2002" s="168">
        <f>IFERROR(MIN('MP Calculations'!$E$30/I2002,1),"-")</f>
        <v>0.24630200300931615</v>
      </c>
      <c r="K2002" s="12"/>
      <c r="L2002" s="159">
        <v>1</v>
      </c>
      <c r="M2002" s="159" t="s">
        <v>284</v>
      </c>
      <c r="N2002" s="159">
        <v>25601.52</v>
      </c>
      <c r="O2002" s="185">
        <f t="shared" si="94"/>
        <v>25601.52</v>
      </c>
      <c r="P2002" s="215">
        <f t="shared" si="95"/>
        <v>6305.7056560830679</v>
      </c>
      <c r="Q2002" s="215" cm="1">
        <f t="array" ref="Q2002">IF(P2002="-",0,P2002/(1+'General inputs'!$H$32)^IFERROR(INDEX('MP Calculations'!$C$40:$C$130,MATCH(F2002,'MP Calculations'!$D$40:$D$130,0),0),-1))</f>
        <v>7745.9071941360762</v>
      </c>
    </row>
    <row r="2003" spans="3:17">
      <c r="C2003" s="159"/>
      <c r="D2003" s="165" t="s">
        <v>762</v>
      </c>
      <c r="E2003" s="161">
        <v>43175</v>
      </c>
      <c r="F2003" s="172" t="str">
        <f t="shared" si="93"/>
        <v>2017-18</v>
      </c>
      <c r="G2003" s="68"/>
      <c r="H2003" s="167" t="s">
        <v>279</v>
      </c>
      <c r="I2003" s="173">
        <v>150735.53351548137</v>
      </c>
      <c r="J2003" s="168">
        <f>IFERROR(MIN('MP Calculations'!$E$30/I2003,1),"-")</f>
        <v>0.24630200300931615</v>
      </c>
      <c r="K2003" s="12"/>
      <c r="L2003" s="159">
        <v>152.838269</v>
      </c>
      <c r="M2003" s="159" t="s">
        <v>280</v>
      </c>
      <c r="N2003" s="159">
        <v>3000</v>
      </c>
      <c r="O2003" s="185">
        <f t="shared" si="94"/>
        <v>458514.80699999997</v>
      </c>
      <c r="P2003" s="215">
        <f t="shared" si="95"/>
        <v>112933.11537353</v>
      </c>
      <c r="Q2003" s="215" cm="1">
        <f t="array" ref="Q2003">IF(P2003="-",0,P2003/(1+'General inputs'!$H$32)^IFERROR(INDEX('MP Calculations'!$C$40:$C$130,MATCH(F2003,'MP Calculations'!$D$40:$D$130,0),0),-1))</f>
        <v>138726.65147066323</v>
      </c>
    </row>
    <row r="2004" spans="3:17">
      <c r="C2004" s="159"/>
      <c r="D2004" s="165" t="s">
        <v>281</v>
      </c>
      <c r="E2004" s="161">
        <v>43175</v>
      </c>
      <c r="F2004" s="172" t="str">
        <f t="shared" si="93"/>
        <v>2017-18</v>
      </c>
      <c r="G2004" s="68"/>
      <c r="H2004" s="167" t="s">
        <v>279</v>
      </c>
      <c r="I2004" s="173">
        <v>150735.53351548137</v>
      </c>
      <c r="J2004" s="168">
        <f>IFERROR(MIN('MP Calculations'!$E$30/I2004,1),"-")</f>
        <v>0.24630200300931615</v>
      </c>
      <c r="K2004" s="12"/>
      <c r="L2004" s="159">
        <v>0.49996200000000002</v>
      </c>
      <c r="M2004" s="159" t="s">
        <v>280</v>
      </c>
      <c r="N2004" s="159">
        <v>940</v>
      </c>
      <c r="O2004" s="185">
        <f t="shared" si="94"/>
        <v>469.96428000000003</v>
      </c>
      <c r="P2004" s="215">
        <f t="shared" si="95"/>
        <v>115.75314350683111</v>
      </c>
      <c r="Q2004" s="215" cm="1">
        <f t="array" ref="Q2004">IF(P2004="-",0,P2004/(1+'General inputs'!$H$32)^IFERROR(INDEX('MP Calculations'!$C$40:$C$130,MATCH(F2004,'MP Calculations'!$D$40:$D$130,0),0),-1))</f>
        <v>142.19076435457666</v>
      </c>
    </row>
    <row r="2005" spans="3:17">
      <c r="C2005" s="159"/>
      <c r="D2005" s="165" t="s">
        <v>281</v>
      </c>
      <c r="E2005" s="161">
        <v>43175</v>
      </c>
      <c r="F2005" s="172" t="str">
        <f t="shared" si="93"/>
        <v>2017-18</v>
      </c>
      <c r="G2005" s="68"/>
      <c r="H2005" s="167" t="s">
        <v>279</v>
      </c>
      <c r="I2005" s="173">
        <v>150735.53351548137</v>
      </c>
      <c r="J2005" s="168">
        <f>IFERROR(MIN('MP Calculations'!$E$30/I2005,1),"-")</f>
        <v>0.24630200300931615</v>
      </c>
      <c r="K2005" s="12"/>
      <c r="L2005" s="159">
        <v>0.49996200000000002</v>
      </c>
      <c r="M2005" s="159" t="s">
        <v>280</v>
      </c>
      <c r="N2005" s="159">
        <v>940</v>
      </c>
      <c r="O2005" s="185">
        <f t="shared" si="94"/>
        <v>469.96428000000003</v>
      </c>
      <c r="P2005" s="215">
        <f t="shared" si="95"/>
        <v>115.75314350683111</v>
      </c>
      <c r="Q2005" s="215" cm="1">
        <f t="array" ref="Q2005">IF(P2005="-",0,P2005/(1+'General inputs'!$H$32)^IFERROR(INDEX('MP Calculations'!$C$40:$C$130,MATCH(F2005,'MP Calculations'!$D$40:$D$130,0),0),-1))</f>
        <v>142.19076435457666</v>
      </c>
    </row>
    <row r="2006" spans="3:17">
      <c r="C2006" s="159"/>
      <c r="D2006" s="165" t="s">
        <v>281</v>
      </c>
      <c r="E2006" s="161">
        <v>43175</v>
      </c>
      <c r="F2006" s="172" t="str">
        <f t="shared" ref="F2006:F2069" si="96">IF(E2006="","-",IF(OR(E2006&lt;$E$15,E2006&gt;$E$16),"ERROR - date outside of range",IF(MONTH(E2006)&gt;=7,YEAR(E2006)&amp;"-"&amp;IF(YEAR(E2006)=1999,"00",IF(AND(YEAR(E2006)&gt;=2000,YEAR(E2006)&lt;2009),"0","")&amp;RIGHT(YEAR(E2006),2)+1),RIGHT(YEAR(E2006),4)-1&amp;"-"&amp;RIGHT(YEAR(E2006),2))))</f>
        <v>2017-18</v>
      </c>
      <c r="G2006" s="68"/>
      <c r="H2006" s="167" t="s">
        <v>279</v>
      </c>
      <c r="I2006" s="173">
        <v>150735.53351548137</v>
      </c>
      <c r="J2006" s="168">
        <f>IFERROR(MIN('MP Calculations'!$E$30/I2006,1),"-")</f>
        <v>0.24630200300931615</v>
      </c>
      <c r="K2006" s="12"/>
      <c r="L2006" s="159">
        <v>2.1048870000000002</v>
      </c>
      <c r="M2006" s="159" t="s">
        <v>280</v>
      </c>
      <c r="N2006" s="159">
        <v>940</v>
      </c>
      <c r="O2006" s="185">
        <f t="shared" ref="O2006:O2069" si="97">IF(N2006="","-",L2006*N2006)</f>
        <v>1978.5937800000002</v>
      </c>
      <c r="P2006" s="215">
        <f t="shared" ref="P2006:P2069" si="98">IF(O2006="-","-",IF(OR(E2006&lt;$E$15,E2006&gt;$E$16),0,O2006*J2006))</f>
        <v>487.33161115577428</v>
      </c>
      <c r="Q2006" s="215" cm="1">
        <f t="array" ref="Q2006">IF(P2006="-",0,P2006/(1+'General inputs'!$H$32)^IFERROR(INDEX('MP Calculations'!$C$40:$C$130,MATCH(F2006,'MP Calculations'!$D$40:$D$130,0),0),-1))</f>
        <v>598.63647919244227</v>
      </c>
    </row>
    <row r="2007" spans="3:17">
      <c r="C2007" s="159"/>
      <c r="D2007" s="165" t="s">
        <v>281</v>
      </c>
      <c r="E2007" s="161">
        <v>43175</v>
      </c>
      <c r="F2007" s="172" t="str">
        <f t="shared" si="96"/>
        <v>2017-18</v>
      </c>
      <c r="G2007" s="68"/>
      <c r="H2007" s="167" t="s">
        <v>279</v>
      </c>
      <c r="I2007" s="173">
        <v>150735.53351548137</v>
      </c>
      <c r="J2007" s="168">
        <f>IFERROR(MIN('MP Calculations'!$E$30/I2007,1),"-")</f>
        <v>0.24630200300931615</v>
      </c>
      <c r="K2007" s="12"/>
      <c r="L2007" s="159">
        <v>0.38874300000000001</v>
      </c>
      <c r="M2007" s="159" t="s">
        <v>280</v>
      </c>
      <c r="N2007" s="159">
        <v>940</v>
      </c>
      <c r="O2007" s="185">
        <f t="shared" si="97"/>
        <v>365.41842000000003</v>
      </c>
      <c r="P2007" s="215">
        <f t="shared" si="98"/>
        <v>90.003288782499553</v>
      </c>
      <c r="Q2007" s="215" cm="1">
        <f t="array" ref="Q2007">IF(P2007="-",0,P2007/(1+'General inputs'!$H$32)^IFERROR(INDEX('MP Calculations'!$C$40:$C$130,MATCH(F2007,'MP Calculations'!$D$40:$D$130,0),0),-1))</f>
        <v>110.55973115455012</v>
      </c>
    </row>
    <row r="2008" spans="3:17">
      <c r="C2008" s="159"/>
      <c r="D2008" s="165" t="s">
        <v>281</v>
      </c>
      <c r="E2008" s="161">
        <v>43175</v>
      </c>
      <c r="F2008" s="172" t="str">
        <f t="shared" si="96"/>
        <v>2017-18</v>
      </c>
      <c r="G2008" s="68"/>
      <c r="H2008" s="167" t="s">
        <v>279</v>
      </c>
      <c r="I2008" s="173">
        <v>150735.53351548137</v>
      </c>
      <c r="J2008" s="168">
        <f>IFERROR(MIN('MP Calculations'!$E$30/I2008,1),"-")</f>
        <v>0.24630200300931615</v>
      </c>
      <c r="K2008" s="12"/>
      <c r="L2008" s="159">
        <v>2.0227529999999998</v>
      </c>
      <c r="M2008" s="159" t="s">
        <v>280</v>
      </c>
      <c r="N2008" s="159">
        <v>940</v>
      </c>
      <c r="O2008" s="185">
        <f t="shared" si="97"/>
        <v>1901.3878199999999</v>
      </c>
      <c r="P2008" s="215">
        <f t="shared" si="98"/>
        <v>468.31562856351707</v>
      </c>
      <c r="Q2008" s="215" cm="1">
        <f t="array" ref="Q2008">IF(P2008="-",0,P2008/(1+'General inputs'!$H$32)^IFERROR(INDEX('MP Calculations'!$C$40:$C$130,MATCH(F2008,'MP Calculations'!$D$40:$D$130,0),0),-1))</f>
        <v>575.27731141669358</v>
      </c>
    </row>
    <row r="2009" spans="3:17">
      <c r="C2009" s="159"/>
      <c r="D2009" s="165" t="s">
        <v>281</v>
      </c>
      <c r="E2009" s="161">
        <v>43175</v>
      </c>
      <c r="F2009" s="172" t="str">
        <f t="shared" si="96"/>
        <v>2017-18</v>
      </c>
      <c r="G2009" s="68"/>
      <c r="H2009" s="167" t="s">
        <v>279</v>
      </c>
      <c r="I2009" s="173">
        <v>150735.53351548137</v>
      </c>
      <c r="J2009" s="168">
        <f>IFERROR(MIN('MP Calculations'!$E$30/I2009,1),"-")</f>
        <v>0.24630200300931615</v>
      </c>
      <c r="K2009" s="12"/>
      <c r="L2009" s="159">
        <v>13.391619</v>
      </c>
      <c r="M2009" s="159" t="s">
        <v>280</v>
      </c>
      <c r="N2009" s="159">
        <v>940</v>
      </c>
      <c r="O2009" s="185">
        <f t="shared" si="97"/>
        <v>12588.121860000001</v>
      </c>
      <c r="P2009" s="215">
        <f t="shared" si="98"/>
        <v>3100.4796282433585</v>
      </c>
      <c r="Q2009" s="215" cm="1">
        <f t="array" ref="Q2009">IF(P2009="-",0,P2009/(1+'General inputs'!$H$32)^IFERROR(INDEX('MP Calculations'!$C$40:$C$130,MATCH(F2009,'MP Calculations'!$D$40:$D$130,0),0),-1))</f>
        <v>3808.61853811944</v>
      </c>
    </row>
    <row r="2010" spans="3:17">
      <c r="C2010" s="159"/>
      <c r="D2010" s="165" t="s">
        <v>372</v>
      </c>
      <c r="E2010" s="161">
        <v>43175</v>
      </c>
      <c r="F2010" s="172" t="str">
        <f t="shared" si="96"/>
        <v>2017-18</v>
      </c>
      <c r="G2010" s="68"/>
      <c r="H2010" s="167" t="s">
        <v>279</v>
      </c>
      <c r="I2010" s="173">
        <v>150735.53351548137</v>
      </c>
      <c r="J2010" s="168">
        <f>IFERROR(MIN('MP Calculations'!$E$30/I2010,1),"-")</f>
        <v>0.24630200300931615</v>
      </c>
      <c r="K2010" s="12"/>
      <c r="L2010" s="159">
        <v>83.276382999999996</v>
      </c>
      <c r="M2010" s="159" t="s">
        <v>280</v>
      </c>
      <c r="N2010" s="159">
        <v>1201</v>
      </c>
      <c r="O2010" s="185">
        <f t="shared" si="97"/>
        <v>100014.93598299999</v>
      </c>
      <c r="P2010" s="215">
        <f t="shared" si="98"/>
        <v>24633.879063461427</v>
      </c>
      <c r="Q2010" s="215" cm="1">
        <f t="array" ref="Q2010">IF(P2010="-",0,P2010/(1+'General inputs'!$H$32)^IFERROR(INDEX('MP Calculations'!$C$40:$C$130,MATCH(F2010,'MP Calculations'!$D$40:$D$130,0),0),-1))</f>
        <v>30260.172526935068</v>
      </c>
    </row>
    <row r="2011" spans="3:17">
      <c r="C2011" s="159"/>
      <c r="D2011" s="165" t="s">
        <v>289</v>
      </c>
      <c r="E2011" s="161">
        <v>43175</v>
      </c>
      <c r="F2011" s="172" t="str">
        <f t="shared" si="96"/>
        <v>2017-18</v>
      </c>
      <c r="G2011" s="68"/>
      <c r="H2011" s="167" t="s">
        <v>279</v>
      </c>
      <c r="I2011" s="173">
        <v>150735.53351548137</v>
      </c>
      <c r="J2011" s="168">
        <f>IFERROR(MIN('MP Calculations'!$E$30/I2011,1),"-")</f>
        <v>0.24630200300931615</v>
      </c>
      <c r="K2011" s="12"/>
      <c r="L2011" s="159">
        <v>0.491815</v>
      </c>
      <c r="M2011" s="159" t="s">
        <v>280</v>
      </c>
      <c r="N2011" s="159">
        <v>726</v>
      </c>
      <c r="O2011" s="185">
        <f t="shared" si="97"/>
        <v>357.05768999999998</v>
      </c>
      <c r="P2011" s="215">
        <f t="shared" si="98"/>
        <v>87.944024236879471</v>
      </c>
      <c r="Q2011" s="215" cm="1">
        <f t="array" ref="Q2011">IF(P2011="-",0,P2011/(1+'General inputs'!$H$32)^IFERROR(INDEX('MP Calculations'!$C$40:$C$130,MATCH(F2011,'MP Calculations'!$D$40:$D$130,0),0),-1))</f>
        <v>108.03013765169446</v>
      </c>
    </row>
    <row r="2012" spans="3:17">
      <c r="C2012" s="159"/>
      <c r="D2012" s="165" t="s">
        <v>281</v>
      </c>
      <c r="E2012" s="161">
        <v>43175</v>
      </c>
      <c r="F2012" s="172" t="str">
        <f t="shared" si="96"/>
        <v>2017-18</v>
      </c>
      <c r="G2012" s="68"/>
      <c r="H2012" s="167" t="s">
        <v>279</v>
      </c>
      <c r="I2012" s="173">
        <v>150735.53351548137</v>
      </c>
      <c r="J2012" s="168">
        <f>IFERROR(MIN('MP Calculations'!$E$30/I2012,1),"-")</f>
        <v>0.24630200300931615</v>
      </c>
      <c r="K2012" s="12"/>
      <c r="L2012" s="159">
        <v>0.34524500000000002</v>
      </c>
      <c r="M2012" s="159" t="s">
        <v>280</v>
      </c>
      <c r="N2012" s="159">
        <v>940</v>
      </c>
      <c r="O2012" s="185">
        <f t="shared" si="97"/>
        <v>324.53030000000001</v>
      </c>
      <c r="P2012" s="215">
        <f t="shared" si="98"/>
        <v>79.932462927214274</v>
      </c>
      <c r="Q2012" s="215" cm="1">
        <f t="array" ref="Q2012">IF(P2012="-",0,P2012/(1+'General inputs'!$H$32)^IFERROR(INDEX('MP Calculations'!$C$40:$C$130,MATCH(F2012,'MP Calculations'!$D$40:$D$130,0),0),-1))</f>
        <v>98.188763225196737</v>
      </c>
    </row>
    <row r="2013" spans="3:17">
      <c r="C2013" s="159"/>
      <c r="D2013" s="165" t="s">
        <v>289</v>
      </c>
      <c r="E2013" s="161">
        <v>43175</v>
      </c>
      <c r="F2013" s="172" t="str">
        <f t="shared" si="96"/>
        <v>2017-18</v>
      </c>
      <c r="G2013" s="68"/>
      <c r="H2013" s="167" t="s">
        <v>279</v>
      </c>
      <c r="I2013" s="173">
        <v>150735.53351548137</v>
      </c>
      <c r="J2013" s="168">
        <f>IFERROR(MIN('MP Calculations'!$E$30/I2013,1),"-")</f>
        <v>0.24630200300931615</v>
      </c>
      <c r="K2013" s="12"/>
      <c r="L2013" s="159">
        <v>2.166083</v>
      </c>
      <c r="M2013" s="159" t="s">
        <v>280</v>
      </c>
      <c r="N2013" s="159">
        <v>726</v>
      </c>
      <c r="O2013" s="185">
        <f t="shared" si="97"/>
        <v>1572.5762580000001</v>
      </c>
      <c r="P2013" s="215">
        <f t="shared" si="98"/>
        <v>387.32868223029516</v>
      </c>
      <c r="Q2013" s="215" cm="1">
        <f t="array" ref="Q2013">IF(P2013="-",0,P2013/(1+'General inputs'!$H$32)^IFERROR(INDEX('MP Calculations'!$C$40:$C$130,MATCH(F2013,'MP Calculations'!$D$40:$D$130,0),0),-1))</f>
        <v>475.79322439330906</v>
      </c>
    </row>
    <row r="2014" spans="3:17">
      <c r="C2014" s="159"/>
      <c r="D2014" s="165" t="s">
        <v>762</v>
      </c>
      <c r="E2014" s="161">
        <v>43175</v>
      </c>
      <c r="F2014" s="172" t="str">
        <f t="shared" si="96"/>
        <v>2017-18</v>
      </c>
      <c r="G2014" s="68"/>
      <c r="H2014" s="167" t="s">
        <v>279</v>
      </c>
      <c r="I2014" s="173">
        <v>150735.53351548137</v>
      </c>
      <c r="J2014" s="168">
        <f>IFERROR(MIN('MP Calculations'!$E$30/I2014,1),"-")</f>
        <v>0.24630200300931615</v>
      </c>
      <c r="K2014" s="12"/>
      <c r="L2014" s="159">
        <v>11.183666000000001</v>
      </c>
      <c r="M2014" s="159" t="s">
        <v>280</v>
      </c>
      <c r="N2014" s="159">
        <v>3000</v>
      </c>
      <c r="O2014" s="185">
        <f t="shared" si="97"/>
        <v>33550.998</v>
      </c>
      <c r="P2014" s="215">
        <f t="shared" si="98"/>
        <v>8263.6780103615602</v>
      </c>
      <c r="Q2014" s="215" cm="1">
        <f t="array" ref="Q2014">IF(P2014="-",0,P2014/(1+'General inputs'!$H$32)^IFERROR(INDEX('MP Calculations'!$C$40:$C$130,MATCH(F2014,'MP Calculations'!$D$40:$D$130,0),0),-1))</f>
        <v>10151.073716663897</v>
      </c>
    </row>
    <row r="2015" spans="3:17">
      <c r="C2015" s="159"/>
      <c r="D2015" s="165" t="s">
        <v>289</v>
      </c>
      <c r="E2015" s="161">
        <v>43175</v>
      </c>
      <c r="F2015" s="172" t="str">
        <f t="shared" si="96"/>
        <v>2017-18</v>
      </c>
      <c r="G2015" s="68"/>
      <c r="H2015" s="167" t="s">
        <v>279</v>
      </c>
      <c r="I2015" s="173">
        <v>150735.53351548137</v>
      </c>
      <c r="J2015" s="168">
        <f>IFERROR(MIN('MP Calculations'!$E$30/I2015,1),"-")</f>
        <v>0.24630200300931615</v>
      </c>
      <c r="K2015" s="12"/>
      <c r="L2015" s="159">
        <v>42.910300999999997</v>
      </c>
      <c r="M2015" s="159" t="s">
        <v>280</v>
      </c>
      <c r="N2015" s="159">
        <v>726</v>
      </c>
      <c r="O2015" s="185">
        <f t="shared" si="97"/>
        <v>31152.878525999997</v>
      </c>
      <c r="P2015" s="215">
        <f t="shared" si="98"/>
        <v>7673.0163804597114</v>
      </c>
      <c r="Q2015" s="215" cm="1">
        <f t="array" ref="Q2015">IF(P2015="-",0,P2015/(1+'General inputs'!$H$32)^IFERROR(INDEX('MP Calculations'!$C$40:$C$130,MATCH(F2015,'MP Calculations'!$D$40:$D$130,0),0),-1))</f>
        <v>9425.506996951377</v>
      </c>
    </row>
    <row r="2016" spans="3:17">
      <c r="C2016" s="159"/>
      <c r="D2016" s="165" t="s">
        <v>372</v>
      </c>
      <c r="E2016" s="161">
        <v>43175</v>
      </c>
      <c r="F2016" s="172" t="str">
        <f t="shared" si="96"/>
        <v>2017-18</v>
      </c>
      <c r="G2016" s="68"/>
      <c r="H2016" s="167" t="s">
        <v>279</v>
      </c>
      <c r="I2016" s="173">
        <v>150735.53351548137</v>
      </c>
      <c r="J2016" s="168">
        <f>IFERROR(MIN('MP Calculations'!$E$30/I2016,1),"-")</f>
        <v>0.24630200300931615</v>
      </c>
      <c r="K2016" s="12"/>
      <c r="L2016" s="159">
        <v>47.264657</v>
      </c>
      <c r="M2016" s="159" t="s">
        <v>280</v>
      </c>
      <c r="N2016" s="159">
        <v>1201</v>
      </c>
      <c r="O2016" s="185">
        <f t="shared" si="97"/>
        <v>56764.853057</v>
      </c>
      <c r="P2016" s="215">
        <f t="shared" si="98"/>
        <v>13981.297008468604</v>
      </c>
      <c r="Q2016" s="215" cm="1">
        <f t="array" ref="Q2016">IF(P2016="-",0,P2016/(1+'General inputs'!$H$32)^IFERROR(INDEX('MP Calculations'!$C$40:$C$130,MATCH(F2016,'MP Calculations'!$D$40:$D$130,0),0),-1))</f>
        <v>17174.57727776685</v>
      </c>
    </row>
    <row r="2017" spans="3:17">
      <c r="C2017" s="159"/>
      <c r="D2017" s="165" t="s">
        <v>372</v>
      </c>
      <c r="E2017" s="161">
        <v>43175</v>
      </c>
      <c r="F2017" s="172" t="str">
        <f t="shared" si="96"/>
        <v>2017-18</v>
      </c>
      <c r="G2017" s="68"/>
      <c r="H2017" s="167" t="s">
        <v>279</v>
      </c>
      <c r="I2017" s="173">
        <v>150735.53351548137</v>
      </c>
      <c r="J2017" s="168">
        <f>IFERROR(MIN('MP Calculations'!$E$30/I2017,1),"-")</f>
        <v>0.24630200300931615</v>
      </c>
      <c r="K2017" s="12"/>
      <c r="L2017" s="159">
        <v>2.8044709999999999</v>
      </c>
      <c r="M2017" s="159" t="s">
        <v>280</v>
      </c>
      <c r="N2017" s="159">
        <v>1201</v>
      </c>
      <c r="O2017" s="185">
        <f t="shared" si="97"/>
        <v>3368.1696710000001</v>
      </c>
      <c r="P2017" s="215">
        <f t="shared" si="98"/>
        <v>829.58693644252946</v>
      </c>
      <c r="Q2017" s="215" cm="1">
        <f t="array" ref="Q2017">IF(P2017="-",0,P2017/(1+'General inputs'!$H$32)^IFERROR(INDEX('MP Calculations'!$C$40:$C$130,MATCH(F2017,'MP Calculations'!$D$40:$D$130,0),0),-1))</f>
        <v>1019.0617465552765</v>
      </c>
    </row>
    <row r="2018" spans="3:17">
      <c r="C2018" s="159"/>
      <c r="D2018" s="165" t="s">
        <v>289</v>
      </c>
      <c r="E2018" s="161">
        <v>43175</v>
      </c>
      <c r="F2018" s="172" t="str">
        <f t="shared" si="96"/>
        <v>2017-18</v>
      </c>
      <c r="G2018" s="68"/>
      <c r="H2018" s="167" t="s">
        <v>279</v>
      </c>
      <c r="I2018" s="173">
        <v>150735.53351548137</v>
      </c>
      <c r="J2018" s="168">
        <f>IFERROR(MIN('MP Calculations'!$E$30/I2018,1),"-")</f>
        <v>0.24630200300931615</v>
      </c>
      <c r="K2018" s="12"/>
      <c r="L2018" s="159">
        <v>0.67813000000000001</v>
      </c>
      <c r="M2018" s="159" t="s">
        <v>280</v>
      </c>
      <c r="N2018" s="159">
        <v>726</v>
      </c>
      <c r="O2018" s="185">
        <f t="shared" si="97"/>
        <v>492.32238000000001</v>
      </c>
      <c r="P2018" s="215">
        <f t="shared" si="98"/>
        <v>121.2599883203137</v>
      </c>
      <c r="Q2018" s="215" cm="1">
        <f t="array" ref="Q2018">IF(P2018="-",0,P2018/(1+'General inputs'!$H$32)^IFERROR(INDEX('MP Calculations'!$C$40:$C$130,MATCH(F2018,'MP Calculations'!$D$40:$D$130,0),0),-1))</f>
        <v>148.95535363041705</v>
      </c>
    </row>
    <row r="2019" spans="3:17">
      <c r="C2019" s="159"/>
      <c r="D2019" s="165" t="s">
        <v>289</v>
      </c>
      <c r="E2019" s="161">
        <v>43175</v>
      </c>
      <c r="F2019" s="172" t="str">
        <f t="shared" si="96"/>
        <v>2017-18</v>
      </c>
      <c r="G2019" s="68"/>
      <c r="H2019" s="167" t="s">
        <v>279</v>
      </c>
      <c r="I2019" s="173">
        <v>150735.53351548137</v>
      </c>
      <c r="J2019" s="168">
        <f>IFERROR(MIN('MP Calculations'!$E$30/I2019,1),"-")</f>
        <v>0.24630200300931615</v>
      </c>
      <c r="K2019" s="12"/>
      <c r="L2019" s="159">
        <v>0.73541299999999998</v>
      </c>
      <c r="M2019" s="159" t="s">
        <v>280</v>
      </c>
      <c r="N2019" s="159">
        <v>726</v>
      </c>
      <c r="O2019" s="185">
        <f t="shared" si="97"/>
        <v>533.90983800000004</v>
      </c>
      <c r="P2019" s="215">
        <f t="shared" si="98"/>
        <v>131.50306252577951</v>
      </c>
      <c r="Q2019" s="215" cm="1">
        <f t="array" ref="Q2019">IF(P2019="-",0,P2019/(1+'General inputs'!$H$32)^IFERROR(INDEX('MP Calculations'!$C$40:$C$130,MATCH(F2019,'MP Calculations'!$D$40:$D$130,0),0),-1))</f>
        <v>161.53791084217761</v>
      </c>
    </row>
    <row r="2020" spans="3:17">
      <c r="C2020" s="159"/>
      <c r="D2020" s="165" t="s">
        <v>372</v>
      </c>
      <c r="E2020" s="161">
        <v>43175</v>
      </c>
      <c r="F2020" s="172" t="str">
        <f t="shared" si="96"/>
        <v>2017-18</v>
      </c>
      <c r="G2020" s="68"/>
      <c r="H2020" s="167" t="s">
        <v>279</v>
      </c>
      <c r="I2020" s="173">
        <v>150735.53351548137</v>
      </c>
      <c r="J2020" s="168">
        <f>IFERROR(MIN('MP Calculations'!$E$30/I2020,1),"-")</f>
        <v>0.24630200300931615</v>
      </c>
      <c r="K2020" s="12"/>
      <c r="L2020" s="159">
        <v>2.8777270000000001</v>
      </c>
      <c r="M2020" s="159" t="s">
        <v>280</v>
      </c>
      <c r="N2020" s="159">
        <v>1201</v>
      </c>
      <c r="O2020" s="185">
        <f t="shared" si="97"/>
        <v>3456.1501270000003</v>
      </c>
      <c r="P2020" s="215">
        <f t="shared" si="98"/>
        <v>851.2566989810025</v>
      </c>
      <c r="Q2020" s="215" cm="1">
        <f t="array" ref="Q2020">IF(P2020="-",0,P2020/(1+'General inputs'!$H$32)^IFERROR(INDEX('MP Calculations'!$C$40:$C$130,MATCH(F2020,'MP Calculations'!$D$40:$D$130,0),0),-1))</f>
        <v>1045.6808085122921</v>
      </c>
    </row>
    <row r="2021" spans="3:17">
      <c r="C2021" s="159"/>
      <c r="D2021" s="165" t="s">
        <v>372</v>
      </c>
      <c r="E2021" s="161">
        <v>43175</v>
      </c>
      <c r="F2021" s="172" t="str">
        <f t="shared" si="96"/>
        <v>2017-18</v>
      </c>
      <c r="G2021" s="68"/>
      <c r="H2021" s="167" t="s">
        <v>279</v>
      </c>
      <c r="I2021" s="173">
        <v>150735.53351548137</v>
      </c>
      <c r="J2021" s="168">
        <f>IFERROR(MIN('MP Calculations'!$E$30/I2021,1),"-")</f>
        <v>0.24630200300931615</v>
      </c>
      <c r="K2021" s="12"/>
      <c r="L2021" s="159">
        <v>0.36858299999999999</v>
      </c>
      <c r="M2021" s="159" t="s">
        <v>280</v>
      </c>
      <c r="N2021" s="159">
        <v>1201</v>
      </c>
      <c r="O2021" s="185">
        <f t="shared" si="97"/>
        <v>442.668183</v>
      </c>
      <c r="P2021" s="215">
        <f t="shared" si="98"/>
        <v>109.03006014139451</v>
      </c>
      <c r="Q2021" s="215" cm="1">
        <f t="array" ref="Q2021">IF(P2021="-",0,P2021/(1+'General inputs'!$H$32)^IFERROR(INDEX('MP Calculations'!$C$40:$C$130,MATCH(F2021,'MP Calculations'!$D$40:$D$130,0),0),-1))</f>
        <v>133.93215181422215</v>
      </c>
    </row>
    <row r="2022" spans="3:17">
      <c r="C2022" s="159"/>
      <c r="D2022" s="165" t="s">
        <v>281</v>
      </c>
      <c r="E2022" s="161">
        <v>43175</v>
      </c>
      <c r="F2022" s="172" t="str">
        <f t="shared" si="96"/>
        <v>2017-18</v>
      </c>
      <c r="G2022" s="68"/>
      <c r="H2022" s="167" t="s">
        <v>279</v>
      </c>
      <c r="I2022" s="173">
        <v>150735.53351548137</v>
      </c>
      <c r="J2022" s="168">
        <f>IFERROR(MIN('MP Calculations'!$E$30/I2022,1),"-")</f>
        <v>0.24630200300931615</v>
      </c>
      <c r="K2022" s="12"/>
      <c r="L2022" s="159">
        <v>3.6625719999999999</v>
      </c>
      <c r="M2022" s="159" t="s">
        <v>280</v>
      </c>
      <c r="N2022" s="159">
        <v>940</v>
      </c>
      <c r="O2022" s="185">
        <f t="shared" si="97"/>
        <v>3442.8176800000001</v>
      </c>
      <c r="P2022" s="215">
        <f t="shared" si="98"/>
        <v>847.97289057988689</v>
      </c>
      <c r="Q2022" s="215" cm="1">
        <f t="array" ref="Q2022">IF(P2022="-",0,P2022/(1+'General inputs'!$H$32)^IFERROR(INDEX('MP Calculations'!$C$40:$C$130,MATCH(F2022,'MP Calculations'!$D$40:$D$130,0),0),-1))</f>
        <v>1041.646989538546</v>
      </c>
    </row>
    <row r="2023" spans="3:17">
      <c r="C2023" s="159"/>
      <c r="D2023" s="165" t="s">
        <v>372</v>
      </c>
      <c r="E2023" s="161">
        <v>43175</v>
      </c>
      <c r="F2023" s="172" t="str">
        <f t="shared" si="96"/>
        <v>2017-18</v>
      </c>
      <c r="G2023" s="68"/>
      <c r="H2023" s="167" t="s">
        <v>279</v>
      </c>
      <c r="I2023" s="173">
        <v>150735.53351548137</v>
      </c>
      <c r="J2023" s="168">
        <f>IFERROR(MIN('MP Calculations'!$E$30/I2023,1),"-")</f>
        <v>0.24630200300931615</v>
      </c>
      <c r="K2023" s="12"/>
      <c r="L2023" s="159">
        <v>1.6906650000000001</v>
      </c>
      <c r="M2023" s="159" t="s">
        <v>280</v>
      </c>
      <c r="N2023" s="159">
        <v>1201</v>
      </c>
      <c r="O2023" s="185">
        <f t="shared" si="97"/>
        <v>2030.4886650000001</v>
      </c>
      <c r="P2023" s="215">
        <f t="shared" si="98"/>
        <v>500.11342527721234</v>
      </c>
      <c r="Q2023" s="215" cm="1">
        <f t="array" ref="Q2023">IF(P2023="-",0,P2023/(1+'General inputs'!$H$32)^IFERROR(INDEX('MP Calculations'!$C$40:$C$130,MATCH(F2023,'MP Calculations'!$D$40:$D$130,0),0),-1))</f>
        <v>614.33761580700116</v>
      </c>
    </row>
    <row r="2024" spans="3:17">
      <c r="C2024" s="159"/>
      <c r="D2024" s="165" t="s">
        <v>289</v>
      </c>
      <c r="E2024" s="161">
        <v>43175</v>
      </c>
      <c r="F2024" s="172" t="str">
        <f t="shared" si="96"/>
        <v>2017-18</v>
      </c>
      <c r="G2024" s="68"/>
      <c r="H2024" s="167" t="s">
        <v>279</v>
      </c>
      <c r="I2024" s="173">
        <v>150735.53351548137</v>
      </c>
      <c r="J2024" s="168">
        <f>IFERROR(MIN('MP Calculations'!$E$30/I2024,1),"-")</f>
        <v>0.24630200300931615</v>
      </c>
      <c r="K2024" s="12"/>
      <c r="L2024" s="159">
        <v>5.2885929999999997</v>
      </c>
      <c r="M2024" s="159" t="s">
        <v>280</v>
      </c>
      <c r="N2024" s="159">
        <v>726</v>
      </c>
      <c r="O2024" s="185">
        <f t="shared" si="97"/>
        <v>3839.5185179999999</v>
      </c>
      <c r="P2024" s="215">
        <f t="shared" si="98"/>
        <v>945.6811015747611</v>
      </c>
      <c r="Q2024" s="215" cm="1">
        <f t="array" ref="Q2024">IF(P2024="-",0,P2024/(1+'General inputs'!$H$32)^IFERROR(INDEX('MP Calculations'!$C$40:$C$130,MATCH(F2024,'MP Calculations'!$D$40:$D$130,0),0),-1))</f>
        <v>1161.6714207045084</v>
      </c>
    </row>
    <row r="2025" spans="3:17">
      <c r="C2025" s="159"/>
      <c r="D2025" s="165" t="s">
        <v>278</v>
      </c>
      <c r="E2025" s="161">
        <v>43179</v>
      </c>
      <c r="F2025" s="172" t="str">
        <f t="shared" si="96"/>
        <v>2017-18</v>
      </c>
      <c r="G2025" s="68"/>
      <c r="H2025" s="167" t="s">
        <v>279</v>
      </c>
      <c r="I2025" s="173">
        <v>150735.53351548137</v>
      </c>
      <c r="J2025" s="168">
        <f>IFERROR(MIN('MP Calculations'!$E$30/I2025,1),"-")</f>
        <v>0.24630200300931615</v>
      </c>
      <c r="K2025" s="12"/>
      <c r="L2025" s="159">
        <v>0.69999400000000001</v>
      </c>
      <c r="M2025" s="159" t="s">
        <v>280</v>
      </c>
      <c r="N2025" s="159">
        <v>350</v>
      </c>
      <c r="O2025" s="185">
        <f t="shared" si="97"/>
        <v>244.99790000000002</v>
      </c>
      <c r="P2025" s="215">
        <f t="shared" si="98"/>
        <v>60.34347350307614</v>
      </c>
      <c r="Q2025" s="215" cm="1">
        <f t="array" ref="Q2025">IF(P2025="-",0,P2025/(1+'General inputs'!$H$32)^IFERROR(INDEX('MP Calculations'!$C$40:$C$130,MATCH(F2025,'MP Calculations'!$D$40:$D$130,0),0),-1))</f>
        <v>74.125715823053895</v>
      </c>
    </row>
    <row r="2026" spans="3:17">
      <c r="C2026" s="159"/>
      <c r="D2026" s="165" t="s">
        <v>278</v>
      </c>
      <c r="E2026" s="161">
        <v>43179</v>
      </c>
      <c r="F2026" s="172" t="str">
        <f t="shared" si="96"/>
        <v>2017-18</v>
      </c>
      <c r="G2026" s="68"/>
      <c r="H2026" s="167" t="s">
        <v>279</v>
      </c>
      <c r="I2026" s="173">
        <v>150735.53351548137</v>
      </c>
      <c r="J2026" s="168">
        <f>IFERROR(MIN('MP Calculations'!$E$30/I2026,1),"-")</f>
        <v>0.24630200300931615</v>
      </c>
      <c r="K2026" s="12"/>
      <c r="L2026" s="159">
        <v>0.69999400000000001</v>
      </c>
      <c r="M2026" s="159" t="s">
        <v>280</v>
      </c>
      <c r="N2026" s="159">
        <v>350</v>
      </c>
      <c r="O2026" s="185">
        <f t="shared" si="97"/>
        <v>244.99790000000002</v>
      </c>
      <c r="P2026" s="215">
        <f t="shared" si="98"/>
        <v>60.34347350307614</v>
      </c>
      <c r="Q2026" s="215" cm="1">
        <f t="array" ref="Q2026">IF(P2026="-",0,P2026/(1+'General inputs'!$H$32)^IFERROR(INDEX('MP Calculations'!$C$40:$C$130,MATCH(F2026,'MP Calculations'!$D$40:$D$130,0),0),-1))</f>
        <v>74.125715823053895</v>
      </c>
    </row>
    <row r="2027" spans="3:17">
      <c r="C2027" s="159"/>
      <c r="D2027" s="165" t="s">
        <v>763</v>
      </c>
      <c r="E2027" s="161">
        <v>43179</v>
      </c>
      <c r="F2027" s="172" t="str">
        <f t="shared" si="96"/>
        <v>2017-18</v>
      </c>
      <c r="G2027" s="68"/>
      <c r="H2027" s="167" t="s">
        <v>279</v>
      </c>
      <c r="I2027" s="173">
        <v>150735.53351548137</v>
      </c>
      <c r="J2027" s="168">
        <f>IFERROR(MIN('MP Calculations'!$E$30/I2027,1),"-")</f>
        <v>0.24630200300931615</v>
      </c>
      <c r="K2027" s="12"/>
      <c r="L2027" s="159">
        <v>0.60004000000000002</v>
      </c>
      <c r="M2027" s="159" t="s">
        <v>280</v>
      </c>
      <c r="N2027" s="159">
        <v>372</v>
      </c>
      <c r="O2027" s="185">
        <f t="shared" si="97"/>
        <v>223.21487999999999</v>
      </c>
      <c r="P2027" s="215">
        <f t="shared" si="98"/>
        <v>54.97827204548414</v>
      </c>
      <c r="Q2027" s="215" cm="1">
        <f t="array" ref="Q2027">IF(P2027="-",0,P2027/(1+'General inputs'!$H$32)^IFERROR(INDEX('MP Calculations'!$C$40:$C$130,MATCH(F2027,'MP Calculations'!$D$40:$D$130,0),0),-1))</f>
        <v>67.53512075963539</v>
      </c>
    </row>
    <row r="2028" spans="3:17">
      <c r="C2028" s="159"/>
      <c r="D2028" s="165" t="s">
        <v>278</v>
      </c>
      <c r="E2028" s="161">
        <v>43179</v>
      </c>
      <c r="F2028" s="172" t="str">
        <f t="shared" si="96"/>
        <v>2017-18</v>
      </c>
      <c r="G2028" s="68"/>
      <c r="H2028" s="167" t="s">
        <v>279</v>
      </c>
      <c r="I2028" s="173">
        <v>150735.53351548137</v>
      </c>
      <c r="J2028" s="168">
        <f>IFERROR(MIN('MP Calculations'!$E$30/I2028,1),"-")</f>
        <v>0.24630200300931615</v>
      </c>
      <c r="K2028" s="12"/>
      <c r="L2028" s="159">
        <v>12.407924</v>
      </c>
      <c r="M2028" s="159" t="s">
        <v>280</v>
      </c>
      <c r="N2028" s="159">
        <v>350</v>
      </c>
      <c r="O2028" s="185">
        <f t="shared" si="97"/>
        <v>4342.7734</v>
      </c>
      <c r="P2028" s="215">
        <f t="shared" si="98"/>
        <v>1069.6337870355781</v>
      </c>
      <c r="Q2028" s="215" cm="1">
        <f t="array" ref="Q2028">IF(P2028="-",0,P2028/(1+'General inputs'!$H$32)^IFERROR(INDEX('MP Calculations'!$C$40:$C$130,MATCH(F2028,'MP Calculations'!$D$40:$D$130,0),0),-1))</f>
        <v>1313.9344742641367</v>
      </c>
    </row>
    <row r="2029" spans="3:17">
      <c r="C2029" s="159"/>
      <c r="D2029" s="165" t="s">
        <v>278</v>
      </c>
      <c r="E2029" s="161">
        <v>43179</v>
      </c>
      <c r="F2029" s="172" t="str">
        <f t="shared" si="96"/>
        <v>2017-18</v>
      </c>
      <c r="G2029" s="68"/>
      <c r="H2029" s="167" t="s">
        <v>279</v>
      </c>
      <c r="I2029" s="173">
        <v>150735.53351548137</v>
      </c>
      <c r="J2029" s="168">
        <f>IFERROR(MIN('MP Calculations'!$E$30/I2029,1),"-")</f>
        <v>0.24630200300931615</v>
      </c>
      <c r="K2029" s="12"/>
      <c r="L2029" s="159">
        <v>0.55615199999999998</v>
      </c>
      <c r="M2029" s="159" t="s">
        <v>280</v>
      </c>
      <c r="N2029" s="159">
        <v>350</v>
      </c>
      <c r="O2029" s="185">
        <f t="shared" si="97"/>
        <v>194.6532</v>
      </c>
      <c r="P2029" s="215">
        <f t="shared" si="98"/>
        <v>47.943473052173019</v>
      </c>
      <c r="Q2029" s="215" cm="1">
        <f t="array" ref="Q2029">IF(P2029="-",0,P2029/(1+'General inputs'!$H$32)^IFERROR(INDEX('MP Calculations'!$C$40:$C$130,MATCH(F2029,'MP Calculations'!$D$40:$D$130,0),0),-1))</f>
        <v>58.893597811442774</v>
      </c>
    </row>
    <row r="2030" spans="3:17">
      <c r="C2030" s="159"/>
      <c r="D2030" s="165" t="s">
        <v>278</v>
      </c>
      <c r="E2030" s="161">
        <v>43179</v>
      </c>
      <c r="F2030" s="172" t="str">
        <f t="shared" si="96"/>
        <v>2017-18</v>
      </c>
      <c r="G2030" s="68"/>
      <c r="H2030" s="167" t="s">
        <v>279</v>
      </c>
      <c r="I2030" s="173">
        <v>150735.53351548137</v>
      </c>
      <c r="J2030" s="168">
        <f>IFERROR(MIN('MP Calculations'!$E$30/I2030,1),"-")</f>
        <v>0.24630200300931615</v>
      </c>
      <c r="K2030" s="12"/>
      <c r="L2030" s="159">
        <v>66.320149000000001</v>
      </c>
      <c r="M2030" s="159" t="s">
        <v>280</v>
      </c>
      <c r="N2030" s="159">
        <v>350</v>
      </c>
      <c r="O2030" s="185">
        <f t="shared" si="97"/>
        <v>23212.05215</v>
      </c>
      <c r="P2030" s="215">
        <f t="shared" si="98"/>
        <v>5717.1749385017029</v>
      </c>
      <c r="Q2030" s="215" cm="1">
        <f t="array" ref="Q2030">IF(P2030="-",0,P2030/(1+'General inputs'!$H$32)^IFERROR(INDEX('MP Calculations'!$C$40:$C$130,MATCH(F2030,'MP Calculations'!$D$40:$D$130,0),0),-1))</f>
        <v>7022.9580798072438</v>
      </c>
    </row>
    <row r="2031" spans="3:17">
      <c r="C2031" s="159"/>
      <c r="D2031" s="165" t="s">
        <v>278</v>
      </c>
      <c r="E2031" s="161">
        <v>43179</v>
      </c>
      <c r="F2031" s="172" t="str">
        <f t="shared" si="96"/>
        <v>2017-18</v>
      </c>
      <c r="G2031" s="68"/>
      <c r="H2031" s="167" t="s">
        <v>279</v>
      </c>
      <c r="I2031" s="173">
        <v>150735.53351548137</v>
      </c>
      <c r="J2031" s="168">
        <f>IFERROR(MIN('MP Calculations'!$E$30/I2031,1),"-")</f>
        <v>0.24630200300931615</v>
      </c>
      <c r="K2031" s="12"/>
      <c r="L2031" s="159">
        <v>79.098337999999998</v>
      </c>
      <c r="M2031" s="159" t="s">
        <v>280</v>
      </c>
      <c r="N2031" s="159">
        <v>350</v>
      </c>
      <c r="O2031" s="185">
        <f t="shared" si="97"/>
        <v>27684.418300000001</v>
      </c>
      <c r="P2031" s="215">
        <f t="shared" si="98"/>
        <v>6818.7276794377676</v>
      </c>
      <c r="Q2031" s="215" cm="1">
        <f t="array" ref="Q2031">IF(P2031="-",0,P2031/(1+'General inputs'!$H$32)^IFERROR(INDEX('MP Calculations'!$C$40:$C$130,MATCH(F2031,'MP Calculations'!$D$40:$D$130,0),0),-1))</f>
        <v>8376.1016875342721</v>
      </c>
    </row>
    <row r="2032" spans="3:17">
      <c r="C2032" s="159"/>
      <c r="D2032" s="165" t="s">
        <v>278</v>
      </c>
      <c r="E2032" s="161">
        <v>43179</v>
      </c>
      <c r="F2032" s="172" t="str">
        <f t="shared" si="96"/>
        <v>2017-18</v>
      </c>
      <c r="G2032" s="68"/>
      <c r="H2032" s="167" t="s">
        <v>279</v>
      </c>
      <c r="I2032" s="173">
        <v>150735.53351548137</v>
      </c>
      <c r="J2032" s="168">
        <f>IFERROR(MIN('MP Calculations'!$E$30/I2032,1),"-")</f>
        <v>0.24630200300931615</v>
      </c>
      <c r="K2032" s="12"/>
      <c r="L2032" s="159">
        <v>0.299979</v>
      </c>
      <c r="M2032" s="159" t="s">
        <v>280</v>
      </c>
      <c r="N2032" s="159">
        <v>350</v>
      </c>
      <c r="O2032" s="185">
        <f t="shared" si="97"/>
        <v>104.99265</v>
      </c>
      <c r="P2032" s="215">
        <f t="shared" si="98"/>
        <v>25.859899996256075</v>
      </c>
      <c r="Q2032" s="215" cm="1">
        <f t="array" ref="Q2032">IF(P2032="-",0,P2032/(1+'General inputs'!$H$32)^IFERROR(INDEX('MP Calculations'!$C$40:$C$130,MATCH(F2032,'MP Calculations'!$D$40:$D$130,0),0),-1))</f>
        <v>31.766212434512131</v>
      </c>
    </row>
    <row r="2033" spans="3:17">
      <c r="C2033" s="159"/>
      <c r="D2033" s="165" t="s">
        <v>677</v>
      </c>
      <c r="E2033" s="161">
        <v>43180</v>
      </c>
      <c r="F2033" s="172" t="str">
        <f t="shared" si="96"/>
        <v>2017-18</v>
      </c>
      <c r="G2033" s="68"/>
      <c r="H2033" s="167" t="s">
        <v>279</v>
      </c>
      <c r="I2033" s="173">
        <v>150735.53351548137</v>
      </c>
      <c r="J2033" s="168">
        <f>IFERROR(MIN('MP Calculations'!$E$30/I2033,1),"-")</f>
        <v>0.24630200300931615</v>
      </c>
      <c r="K2033" s="12"/>
      <c r="L2033" s="159">
        <v>1</v>
      </c>
      <c r="M2033" s="159" t="s">
        <v>284</v>
      </c>
      <c r="N2033" s="159">
        <v>5805.4</v>
      </c>
      <c r="O2033" s="185">
        <f t="shared" si="97"/>
        <v>5805.4</v>
      </c>
      <c r="P2033" s="215">
        <f t="shared" si="98"/>
        <v>1429.8816482702839</v>
      </c>
      <c r="Q2033" s="215" cm="1">
        <f t="array" ref="Q2033">IF(P2033="-",0,P2033/(1+'General inputs'!$H$32)^IFERROR(INDEX('MP Calculations'!$C$40:$C$130,MATCH(F2033,'MP Calculations'!$D$40:$D$130,0),0),-1))</f>
        <v>1756.4617110561237</v>
      </c>
    </row>
    <row r="2034" spans="3:17">
      <c r="C2034" s="159"/>
      <c r="D2034" s="165" t="s">
        <v>278</v>
      </c>
      <c r="E2034" s="161">
        <v>43186</v>
      </c>
      <c r="F2034" s="172" t="str">
        <f t="shared" si="96"/>
        <v>2017-18</v>
      </c>
      <c r="G2034" s="68"/>
      <c r="H2034" s="167" t="s">
        <v>279</v>
      </c>
      <c r="I2034" s="173">
        <v>150735.53351548137</v>
      </c>
      <c r="J2034" s="168">
        <f>IFERROR(MIN('MP Calculations'!$E$30/I2034,1),"-")</f>
        <v>0.24630200300931615</v>
      </c>
      <c r="K2034" s="12"/>
      <c r="L2034" s="159">
        <v>0.35711900000000002</v>
      </c>
      <c r="M2034" s="159" t="s">
        <v>280</v>
      </c>
      <c r="N2034" s="159">
        <v>350</v>
      </c>
      <c r="O2034" s="185">
        <f t="shared" si="97"/>
        <v>124.99165000000001</v>
      </c>
      <c r="P2034" s="215">
        <f t="shared" si="98"/>
        <v>30.785693754439393</v>
      </c>
      <c r="Q2034" s="215" cm="1">
        <f t="array" ref="Q2034">IF(P2034="-",0,P2034/(1+'General inputs'!$H$32)^IFERROR(INDEX('MP Calculations'!$C$40:$C$130,MATCH(F2034,'MP Calculations'!$D$40:$D$130,0),0),-1))</f>
        <v>37.817040587509588</v>
      </c>
    </row>
    <row r="2035" spans="3:17">
      <c r="C2035" s="159"/>
      <c r="D2035" s="165" t="s">
        <v>278</v>
      </c>
      <c r="E2035" s="161">
        <v>43186</v>
      </c>
      <c r="F2035" s="172" t="str">
        <f t="shared" si="96"/>
        <v>2017-18</v>
      </c>
      <c r="G2035" s="68"/>
      <c r="H2035" s="167" t="s">
        <v>279</v>
      </c>
      <c r="I2035" s="173">
        <v>150735.53351548137</v>
      </c>
      <c r="J2035" s="168">
        <f>IFERROR(MIN('MP Calculations'!$E$30/I2035,1),"-")</f>
        <v>0.24630200300931615</v>
      </c>
      <c r="K2035" s="12"/>
      <c r="L2035" s="159">
        <v>1.274804</v>
      </c>
      <c r="M2035" s="159" t="s">
        <v>280</v>
      </c>
      <c r="N2035" s="159">
        <v>350</v>
      </c>
      <c r="O2035" s="185">
        <f t="shared" si="97"/>
        <v>446.1814</v>
      </c>
      <c r="P2035" s="215">
        <f t="shared" si="98"/>
        <v>109.89537252550089</v>
      </c>
      <c r="Q2035" s="215" cm="1">
        <f t="array" ref="Q2035">IF(P2035="-",0,P2035/(1+'General inputs'!$H$32)^IFERROR(INDEX('MP Calculations'!$C$40:$C$130,MATCH(F2035,'MP Calculations'!$D$40:$D$130,0),0),-1))</f>
        <v>134.99509857811981</v>
      </c>
    </row>
    <row r="2036" spans="3:17">
      <c r="C2036" s="159"/>
      <c r="D2036" s="165" t="s">
        <v>278</v>
      </c>
      <c r="E2036" s="161">
        <v>43186</v>
      </c>
      <c r="F2036" s="172" t="str">
        <f t="shared" si="96"/>
        <v>2017-18</v>
      </c>
      <c r="G2036" s="68"/>
      <c r="H2036" s="167" t="s">
        <v>279</v>
      </c>
      <c r="I2036" s="173">
        <v>150735.53351548137</v>
      </c>
      <c r="J2036" s="168">
        <f>IFERROR(MIN('MP Calculations'!$E$30/I2036,1),"-")</f>
        <v>0.24630200300931615</v>
      </c>
      <c r="K2036" s="12"/>
      <c r="L2036" s="159">
        <v>4.7000010000000003</v>
      </c>
      <c r="M2036" s="159" t="s">
        <v>280</v>
      </c>
      <c r="N2036" s="159">
        <v>350</v>
      </c>
      <c r="O2036" s="185">
        <f t="shared" si="97"/>
        <v>1645.00035</v>
      </c>
      <c r="P2036" s="215">
        <f t="shared" si="98"/>
        <v>405.16688115602614</v>
      </c>
      <c r="Q2036" s="215" cm="1">
        <f t="array" ref="Q2036">IF(P2036="-",0,P2036/(1+'General inputs'!$H$32)^IFERROR(INDEX('MP Calculations'!$C$40:$C$130,MATCH(F2036,'MP Calculations'!$D$40:$D$130,0),0),-1))</f>
        <v>497.705606753871</v>
      </c>
    </row>
    <row r="2037" spans="3:17">
      <c r="C2037" s="159"/>
      <c r="D2037" s="165" t="s">
        <v>278</v>
      </c>
      <c r="E2037" s="161">
        <v>43186</v>
      </c>
      <c r="F2037" s="172" t="str">
        <f t="shared" si="96"/>
        <v>2017-18</v>
      </c>
      <c r="G2037" s="68"/>
      <c r="H2037" s="167" t="s">
        <v>279</v>
      </c>
      <c r="I2037" s="173">
        <v>150735.53351548137</v>
      </c>
      <c r="J2037" s="168">
        <f>IFERROR(MIN('MP Calculations'!$E$30/I2037,1),"-")</f>
        <v>0.24630200300931615</v>
      </c>
      <c r="K2037" s="12"/>
      <c r="L2037" s="159">
        <v>1.3687100000000001</v>
      </c>
      <c r="M2037" s="159" t="s">
        <v>280</v>
      </c>
      <c r="N2037" s="159">
        <v>350</v>
      </c>
      <c r="O2037" s="185">
        <f t="shared" si="97"/>
        <v>479.04850000000005</v>
      </c>
      <c r="P2037" s="215">
        <f t="shared" si="98"/>
        <v>117.9906050886084</v>
      </c>
      <c r="Q2037" s="215" cm="1">
        <f t="array" ref="Q2037">IF(P2037="-",0,P2037/(1+'General inputs'!$H$32)^IFERROR(INDEX('MP Calculations'!$C$40:$C$130,MATCH(F2037,'MP Calculations'!$D$40:$D$130,0),0),-1))</f>
        <v>144.93925448528432</v>
      </c>
    </row>
    <row r="2038" spans="3:17">
      <c r="C2038" s="159"/>
      <c r="D2038" s="165" t="s">
        <v>278</v>
      </c>
      <c r="E2038" s="161">
        <v>43196</v>
      </c>
      <c r="F2038" s="172" t="str">
        <f t="shared" si="96"/>
        <v>2017-18</v>
      </c>
      <c r="G2038" s="68"/>
      <c r="H2038" s="167" t="s">
        <v>279</v>
      </c>
      <c r="I2038" s="173">
        <v>150735.53351548137</v>
      </c>
      <c r="J2038" s="168">
        <f>IFERROR(MIN('MP Calculations'!$E$30/I2038,1),"-")</f>
        <v>0.24630200300931615</v>
      </c>
      <c r="K2038" s="12"/>
      <c r="L2038" s="159">
        <v>0.79999100000000001</v>
      </c>
      <c r="M2038" s="159" t="s">
        <v>280</v>
      </c>
      <c r="N2038" s="159">
        <v>350</v>
      </c>
      <c r="O2038" s="185">
        <f t="shared" si="97"/>
        <v>279.99684999999999</v>
      </c>
      <c r="P2038" s="215">
        <f t="shared" si="98"/>
        <v>68.963784991299036</v>
      </c>
      <c r="Q2038" s="215" cm="1">
        <f t="array" ref="Q2038">IF(P2038="-",0,P2038/(1+'General inputs'!$H$32)^IFERROR(INDEX('MP Calculations'!$C$40:$C$130,MATCH(F2038,'MP Calculations'!$D$40:$D$130,0),0),-1))</f>
        <v>84.714876880374263</v>
      </c>
    </row>
    <row r="2039" spans="3:17">
      <c r="C2039" s="159"/>
      <c r="D2039" s="165" t="s">
        <v>278</v>
      </c>
      <c r="E2039" s="161">
        <v>43196</v>
      </c>
      <c r="F2039" s="172" t="str">
        <f t="shared" si="96"/>
        <v>2017-18</v>
      </c>
      <c r="G2039" s="68"/>
      <c r="H2039" s="167" t="s">
        <v>279</v>
      </c>
      <c r="I2039" s="173">
        <v>150735.53351548137</v>
      </c>
      <c r="J2039" s="168">
        <f>IFERROR(MIN('MP Calculations'!$E$30/I2039,1),"-")</f>
        <v>0.24630200300931615</v>
      </c>
      <c r="K2039" s="12"/>
      <c r="L2039" s="159">
        <v>0.80003100000000005</v>
      </c>
      <c r="M2039" s="159" t="s">
        <v>280</v>
      </c>
      <c r="N2039" s="159">
        <v>350</v>
      </c>
      <c r="O2039" s="185">
        <f t="shared" si="97"/>
        <v>280.01085</v>
      </c>
      <c r="P2039" s="215">
        <f t="shared" si="98"/>
        <v>68.967233219341168</v>
      </c>
      <c r="Q2039" s="215" cm="1">
        <f t="array" ref="Q2039">IF(P2039="-",0,P2039/(1+'General inputs'!$H$32)^IFERROR(INDEX('MP Calculations'!$C$40:$C$130,MATCH(F2039,'MP Calculations'!$D$40:$D$130,0),0),-1))</f>
        <v>84.719112671870946</v>
      </c>
    </row>
    <row r="2040" spans="3:17">
      <c r="C2040" s="159"/>
      <c r="D2040" s="165" t="s">
        <v>282</v>
      </c>
      <c r="E2040" s="161">
        <v>43216</v>
      </c>
      <c r="F2040" s="172" t="str">
        <f t="shared" si="96"/>
        <v>2017-18</v>
      </c>
      <c r="G2040" s="68"/>
      <c r="H2040" s="167" t="s">
        <v>279</v>
      </c>
      <c r="I2040" s="173">
        <v>150735.53351548137</v>
      </c>
      <c r="J2040" s="168">
        <f>IFERROR(MIN('MP Calculations'!$E$30/I2040,1),"-")</f>
        <v>0.24630200300931615</v>
      </c>
      <c r="K2040" s="12"/>
      <c r="L2040" s="159">
        <v>3.1879019999999998</v>
      </c>
      <c r="M2040" s="159" t="s">
        <v>280</v>
      </c>
      <c r="N2040" s="159">
        <v>511</v>
      </c>
      <c r="O2040" s="185">
        <f t="shared" si="97"/>
        <v>1629.017922</v>
      </c>
      <c r="P2040" s="215">
        <f t="shared" si="98"/>
        <v>401.23037712667394</v>
      </c>
      <c r="Q2040" s="215" cm="1">
        <f t="array" ref="Q2040">IF(P2040="-",0,P2040/(1+'General inputs'!$H$32)^IFERROR(INDEX('MP Calculations'!$C$40:$C$130,MATCH(F2040,'MP Calculations'!$D$40:$D$130,0),0),-1))</f>
        <v>492.87001870968601</v>
      </c>
    </row>
    <row r="2041" spans="3:17">
      <c r="C2041" s="159"/>
      <c r="D2041" s="165" t="s">
        <v>278</v>
      </c>
      <c r="E2041" s="161">
        <v>43229</v>
      </c>
      <c r="F2041" s="172" t="str">
        <f t="shared" si="96"/>
        <v>2017-18</v>
      </c>
      <c r="G2041" s="68"/>
      <c r="H2041" s="167" t="s">
        <v>279</v>
      </c>
      <c r="I2041" s="173">
        <v>150735.53351548137</v>
      </c>
      <c r="J2041" s="168">
        <f>IFERROR(MIN('MP Calculations'!$E$30/I2041,1),"-")</f>
        <v>0.24630200300931615</v>
      </c>
      <c r="K2041" s="12"/>
      <c r="L2041" s="159">
        <v>2.6978119999999999</v>
      </c>
      <c r="M2041" s="159" t="s">
        <v>280</v>
      </c>
      <c r="N2041" s="159">
        <v>350</v>
      </c>
      <c r="O2041" s="185">
        <f t="shared" si="97"/>
        <v>944.23419999999999</v>
      </c>
      <c r="P2041" s="215">
        <f t="shared" si="98"/>
        <v>232.56677476989921</v>
      </c>
      <c r="Q2041" s="215" cm="1">
        <f t="array" ref="Q2041">IF(P2041="-",0,P2041/(1+'General inputs'!$H$32)^IFERROR(INDEX('MP Calculations'!$C$40:$C$130,MATCH(F2041,'MP Calculations'!$D$40:$D$130,0),0),-1))</f>
        <v>285.68422823056295</v>
      </c>
    </row>
    <row r="2042" spans="3:17">
      <c r="C2042" s="159"/>
      <c r="D2042" s="165" t="s">
        <v>278</v>
      </c>
      <c r="E2042" s="161">
        <v>43240</v>
      </c>
      <c r="F2042" s="172" t="str">
        <f t="shared" si="96"/>
        <v>2017-18</v>
      </c>
      <c r="G2042" s="68"/>
      <c r="H2042" s="167" t="s">
        <v>279</v>
      </c>
      <c r="I2042" s="173">
        <v>150735.53351548137</v>
      </c>
      <c r="J2042" s="168">
        <f>IFERROR(MIN('MP Calculations'!$E$30/I2042,1),"-")</f>
        <v>0.24630200300931615</v>
      </c>
      <c r="K2042" s="12"/>
      <c r="L2042" s="159">
        <v>12.348753</v>
      </c>
      <c r="M2042" s="159" t="s">
        <v>280</v>
      </c>
      <c r="N2042" s="159">
        <v>350</v>
      </c>
      <c r="O2042" s="185">
        <f t="shared" si="97"/>
        <v>4322.0635499999999</v>
      </c>
      <c r="P2042" s="215">
        <f t="shared" si="98"/>
        <v>1064.5329094985557</v>
      </c>
      <c r="Q2042" s="215" cm="1">
        <f t="array" ref="Q2042">IF(P2042="-",0,P2042/(1+'General inputs'!$H$32)^IFERROR(INDEX('MP Calculations'!$C$40:$C$130,MATCH(F2042,'MP Calculations'!$D$40:$D$130,0),0),-1))</f>
        <v>1307.6685737978958</v>
      </c>
    </row>
    <row r="2043" spans="3:17">
      <c r="C2043" s="159"/>
      <c r="D2043" s="165" t="s">
        <v>278</v>
      </c>
      <c r="E2043" s="161">
        <v>43257</v>
      </c>
      <c r="F2043" s="172" t="str">
        <f t="shared" si="96"/>
        <v>2017-18</v>
      </c>
      <c r="G2043" s="68"/>
      <c r="H2043" s="167" t="s">
        <v>279</v>
      </c>
      <c r="I2043" s="173">
        <v>150735.53351548137</v>
      </c>
      <c r="J2043" s="168">
        <f>IFERROR(MIN('MP Calculations'!$E$30/I2043,1),"-")</f>
        <v>0.24630200300931615</v>
      </c>
      <c r="K2043" s="12"/>
      <c r="L2043" s="159">
        <v>0.39568300000000001</v>
      </c>
      <c r="M2043" s="159" t="s">
        <v>280</v>
      </c>
      <c r="N2043" s="159">
        <v>350</v>
      </c>
      <c r="O2043" s="185">
        <f t="shared" si="97"/>
        <v>138.48904999999999</v>
      </c>
      <c r="P2043" s="215">
        <f t="shared" si="98"/>
        <v>34.110130409857334</v>
      </c>
      <c r="Q2043" s="215" cm="1">
        <f t="array" ref="Q2043">IF(P2043="-",0,P2043/(1+'General inputs'!$H$32)^IFERROR(INDEX('MP Calculations'!$C$40:$C$130,MATCH(F2043,'MP Calculations'!$D$40:$D$130,0),0),-1))</f>
        <v>41.900767169452074</v>
      </c>
    </row>
    <row r="2044" spans="3:17">
      <c r="C2044" s="159"/>
      <c r="D2044" s="165" t="s">
        <v>278</v>
      </c>
      <c r="E2044" s="161">
        <v>43257</v>
      </c>
      <c r="F2044" s="172" t="str">
        <f t="shared" si="96"/>
        <v>2017-18</v>
      </c>
      <c r="G2044" s="68"/>
      <c r="H2044" s="167" t="s">
        <v>279</v>
      </c>
      <c r="I2044" s="173">
        <v>150735.53351548137</v>
      </c>
      <c r="J2044" s="168">
        <f>IFERROR(MIN('MP Calculations'!$E$30/I2044,1),"-")</f>
        <v>0.24630200300931615</v>
      </c>
      <c r="K2044" s="12"/>
      <c r="L2044" s="159">
        <v>70.783131999999995</v>
      </c>
      <c r="M2044" s="159" t="s">
        <v>280</v>
      </c>
      <c r="N2044" s="159">
        <v>350</v>
      </c>
      <c r="O2044" s="185">
        <f t="shared" si="97"/>
        <v>24774.0962</v>
      </c>
      <c r="P2044" s="215">
        <f t="shared" si="98"/>
        <v>6101.9095168054882</v>
      </c>
      <c r="Q2044" s="215" cm="1">
        <f t="array" ref="Q2044">IF(P2044="-",0,P2044/(1+'General inputs'!$H$32)^IFERROR(INDEX('MP Calculations'!$C$40:$C$130,MATCH(F2044,'MP Calculations'!$D$40:$D$130,0),0),-1))</f>
        <v>7495.5647158371548</v>
      </c>
    </row>
    <row r="2045" spans="3:17">
      <c r="C2045" s="159"/>
      <c r="D2045" s="165" t="s">
        <v>278</v>
      </c>
      <c r="E2045" s="161">
        <v>43257</v>
      </c>
      <c r="F2045" s="172" t="str">
        <f t="shared" si="96"/>
        <v>2017-18</v>
      </c>
      <c r="G2045" s="68"/>
      <c r="H2045" s="167" t="s">
        <v>279</v>
      </c>
      <c r="I2045" s="173">
        <v>150735.53351548137</v>
      </c>
      <c r="J2045" s="168">
        <f>IFERROR(MIN('MP Calculations'!$E$30/I2045,1),"-")</f>
        <v>0.24630200300931615</v>
      </c>
      <c r="K2045" s="12"/>
      <c r="L2045" s="159">
        <v>0.400032</v>
      </c>
      <c r="M2045" s="159" t="s">
        <v>280</v>
      </c>
      <c r="N2045" s="159">
        <v>350</v>
      </c>
      <c r="O2045" s="185">
        <f t="shared" si="97"/>
        <v>140.0112</v>
      </c>
      <c r="P2045" s="215">
        <f t="shared" si="98"/>
        <v>34.485039003737967</v>
      </c>
      <c r="Q2045" s="215" cm="1">
        <f t="array" ref="Q2045">IF(P2045="-",0,P2045/(1+'General inputs'!$H$32)^IFERROR(INDEX('MP Calculations'!$C$40:$C$130,MATCH(F2045,'MP Calculations'!$D$40:$D$130,0),0),-1))</f>
        <v>42.361303599927851</v>
      </c>
    </row>
    <row r="2046" spans="3:17">
      <c r="C2046" s="159"/>
      <c r="D2046" s="165" t="s">
        <v>278</v>
      </c>
      <c r="E2046" s="161">
        <v>43257</v>
      </c>
      <c r="F2046" s="172" t="str">
        <f t="shared" si="96"/>
        <v>2017-18</v>
      </c>
      <c r="G2046" s="68"/>
      <c r="H2046" s="167" t="s">
        <v>279</v>
      </c>
      <c r="I2046" s="173">
        <v>150735.53351548137</v>
      </c>
      <c r="J2046" s="168">
        <f>IFERROR(MIN('MP Calculations'!$E$30/I2046,1),"-")</f>
        <v>0.24630200300931615</v>
      </c>
      <c r="K2046" s="12"/>
      <c r="L2046" s="159">
        <v>0.30004500000000001</v>
      </c>
      <c r="M2046" s="159" t="s">
        <v>280</v>
      </c>
      <c r="N2046" s="159">
        <v>350</v>
      </c>
      <c r="O2046" s="185">
        <f t="shared" si="97"/>
        <v>105.01575</v>
      </c>
      <c r="P2046" s="215">
        <f t="shared" si="98"/>
        <v>25.865589572525593</v>
      </c>
      <c r="Q2046" s="215" cm="1">
        <f t="array" ref="Q2046">IF(P2046="-",0,P2046/(1+'General inputs'!$H$32)^IFERROR(INDEX('MP Calculations'!$C$40:$C$130,MATCH(F2046,'MP Calculations'!$D$40:$D$130,0),0),-1))</f>
        <v>31.773201490481643</v>
      </c>
    </row>
    <row r="2047" spans="3:17">
      <c r="C2047" s="159"/>
      <c r="D2047" s="165" t="s">
        <v>281</v>
      </c>
      <c r="E2047" s="161">
        <v>43280</v>
      </c>
      <c r="F2047" s="172" t="str">
        <f t="shared" si="96"/>
        <v>2017-18</v>
      </c>
      <c r="G2047" s="68"/>
      <c r="H2047" s="167" t="s">
        <v>279</v>
      </c>
      <c r="I2047" s="173">
        <v>150735.53351548137</v>
      </c>
      <c r="J2047" s="168">
        <f>IFERROR(MIN('MP Calculations'!$E$30/I2047,1),"-")</f>
        <v>0.24630200300931615</v>
      </c>
      <c r="K2047" s="12"/>
      <c r="L2047" s="159">
        <v>1.808497</v>
      </c>
      <c r="M2047" s="159" t="s">
        <v>280</v>
      </c>
      <c r="N2047" s="159">
        <v>940</v>
      </c>
      <c r="O2047" s="185">
        <f t="shared" si="97"/>
        <v>1699.9871800000001</v>
      </c>
      <c r="P2047" s="215">
        <f t="shared" si="98"/>
        <v>418.71024752415889</v>
      </c>
      <c r="Q2047" s="215" cm="1">
        <f t="array" ref="Q2047">IF(P2047="-",0,P2047/(1+'General inputs'!$H$32)^IFERROR(INDEX('MP Calculations'!$C$40:$C$130,MATCH(F2047,'MP Calculations'!$D$40:$D$130,0),0),-1))</f>
        <v>514.34223153551432</v>
      </c>
    </row>
    <row r="2048" spans="3:17">
      <c r="C2048" s="159"/>
      <c r="D2048" s="165" t="s">
        <v>678</v>
      </c>
      <c r="E2048" s="161">
        <v>43280</v>
      </c>
      <c r="F2048" s="172" t="str">
        <f t="shared" si="96"/>
        <v>2017-18</v>
      </c>
      <c r="G2048" s="68"/>
      <c r="H2048" s="167" t="s">
        <v>279</v>
      </c>
      <c r="I2048" s="173">
        <v>150735.53351548137</v>
      </c>
      <c r="J2048" s="168">
        <f>IFERROR(MIN('MP Calculations'!$E$30/I2048,1),"-")</f>
        <v>0.24630200300931615</v>
      </c>
      <c r="K2048" s="12"/>
      <c r="L2048" s="159">
        <v>7.64255</v>
      </c>
      <c r="M2048" s="159" t="s">
        <v>280</v>
      </c>
      <c r="N2048" s="159">
        <v>1630</v>
      </c>
      <c r="O2048" s="185">
        <f t="shared" si="97"/>
        <v>12457.3565</v>
      </c>
      <c r="P2048" s="215">
        <f t="shared" si="98"/>
        <v>3068.271858151124</v>
      </c>
      <c r="Q2048" s="215" cm="1">
        <f t="array" ref="Q2048">IF(P2048="-",0,P2048/(1+'General inputs'!$H$32)^IFERROR(INDEX('MP Calculations'!$C$40:$C$130,MATCH(F2048,'MP Calculations'!$D$40:$D$130,0),0),-1))</f>
        <v>3769.0546238374832</v>
      </c>
    </row>
    <row r="2049" spans="3:17">
      <c r="C2049" s="159"/>
      <c r="D2049" s="165" t="s">
        <v>281</v>
      </c>
      <c r="E2049" s="161">
        <v>43280</v>
      </c>
      <c r="F2049" s="172" t="str">
        <f t="shared" si="96"/>
        <v>2017-18</v>
      </c>
      <c r="G2049" s="68"/>
      <c r="H2049" s="167" t="s">
        <v>279</v>
      </c>
      <c r="I2049" s="173">
        <v>150735.53351548137</v>
      </c>
      <c r="J2049" s="168">
        <f>IFERROR(MIN('MP Calculations'!$E$30/I2049,1),"-")</f>
        <v>0.24630200300931615</v>
      </c>
      <c r="K2049" s="12"/>
      <c r="L2049" s="159">
        <v>5.0845370000000001</v>
      </c>
      <c r="M2049" s="159" t="s">
        <v>280</v>
      </c>
      <c r="N2049" s="159">
        <v>940</v>
      </c>
      <c r="O2049" s="185">
        <f t="shared" si="97"/>
        <v>4779.4647800000002</v>
      </c>
      <c r="P2049" s="215">
        <f t="shared" si="98"/>
        <v>1177.1917486264806</v>
      </c>
      <c r="Q2049" s="215" cm="1">
        <f t="array" ref="Q2049">IF(P2049="-",0,P2049/(1+'General inputs'!$H$32)^IFERROR(INDEX('MP Calculations'!$C$40:$C$130,MATCH(F2049,'MP Calculations'!$D$40:$D$130,0),0),-1))</f>
        <v>1446.0583052694526</v>
      </c>
    </row>
    <row r="2050" spans="3:17">
      <c r="C2050" s="159"/>
      <c r="D2050" s="165" t="s">
        <v>281</v>
      </c>
      <c r="E2050" s="161">
        <v>43280</v>
      </c>
      <c r="F2050" s="172" t="str">
        <f t="shared" si="96"/>
        <v>2017-18</v>
      </c>
      <c r="G2050" s="68"/>
      <c r="H2050" s="167" t="s">
        <v>279</v>
      </c>
      <c r="I2050" s="173">
        <v>150735.53351548137</v>
      </c>
      <c r="J2050" s="168">
        <f>IFERROR(MIN('MP Calculations'!$E$30/I2050,1),"-")</f>
        <v>0.24630200300931615</v>
      </c>
      <c r="K2050" s="12"/>
      <c r="L2050" s="159">
        <v>1.2542990000000001</v>
      </c>
      <c r="M2050" s="159" t="s">
        <v>280</v>
      </c>
      <c r="N2050" s="159">
        <v>940</v>
      </c>
      <c r="O2050" s="185">
        <f t="shared" si="97"/>
        <v>1179.04106</v>
      </c>
      <c r="P2050" s="215">
        <f t="shared" si="98"/>
        <v>290.40017470822733</v>
      </c>
      <c r="Q2050" s="215" cm="1">
        <f t="array" ref="Q2050">IF(P2050="-",0,P2050/(1+'General inputs'!$H$32)^IFERROR(INDEX('MP Calculations'!$C$40:$C$130,MATCH(F2050,'MP Calculations'!$D$40:$D$130,0),0),-1))</f>
        <v>356.72657829831297</v>
      </c>
    </row>
    <row r="2051" spans="3:17">
      <c r="C2051" s="159"/>
      <c r="D2051" s="165" t="s">
        <v>678</v>
      </c>
      <c r="E2051" s="161">
        <v>43280</v>
      </c>
      <c r="F2051" s="172" t="str">
        <f t="shared" si="96"/>
        <v>2017-18</v>
      </c>
      <c r="G2051" s="68"/>
      <c r="H2051" s="167" t="s">
        <v>279</v>
      </c>
      <c r="I2051" s="173">
        <v>150735.53351548137</v>
      </c>
      <c r="J2051" s="168">
        <f>IFERROR(MIN('MP Calculations'!$E$30/I2051,1),"-")</f>
        <v>0.24630200300931615</v>
      </c>
      <c r="K2051" s="12"/>
      <c r="L2051" s="159">
        <v>2.0196230000000002</v>
      </c>
      <c r="M2051" s="159" t="s">
        <v>280</v>
      </c>
      <c r="N2051" s="159">
        <v>1630</v>
      </c>
      <c r="O2051" s="185">
        <f t="shared" si="97"/>
        <v>3291.9854900000005</v>
      </c>
      <c r="P2051" s="215">
        <f t="shared" si="98"/>
        <v>810.82262006460519</v>
      </c>
      <c r="Q2051" s="215" cm="1">
        <f t="array" ref="Q2051">IF(P2051="-",0,P2051/(1+'General inputs'!$H$32)^IFERROR(INDEX('MP Calculations'!$C$40:$C$130,MATCH(F2051,'MP Calculations'!$D$40:$D$130,0),0),-1))</f>
        <v>996.01172469379071</v>
      </c>
    </row>
    <row r="2052" spans="3:17">
      <c r="C2052" s="159"/>
      <c r="D2052" s="165" t="s">
        <v>678</v>
      </c>
      <c r="E2052" s="161">
        <v>43280</v>
      </c>
      <c r="F2052" s="172" t="str">
        <f t="shared" si="96"/>
        <v>2017-18</v>
      </c>
      <c r="G2052" s="68"/>
      <c r="H2052" s="167" t="s">
        <v>279</v>
      </c>
      <c r="I2052" s="173">
        <v>150735.53351548137</v>
      </c>
      <c r="J2052" s="168">
        <f>IFERROR(MIN('MP Calculations'!$E$30/I2052,1),"-")</f>
        <v>0.24630200300931615</v>
      </c>
      <c r="K2052" s="12"/>
      <c r="L2052" s="159">
        <v>7.7795519999999998</v>
      </c>
      <c r="M2052" s="159" t="s">
        <v>280</v>
      </c>
      <c r="N2052" s="159">
        <v>1630</v>
      </c>
      <c r="O2052" s="185">
        <f t="shared" si="97"/>
        <v>12680.669759999999</v>
      </c>
      <c r="P2052" s="215">
        <f t="shared" si="98"/>
        <v>3123.2743613876642</v>
      </c>
      <c r="Q2052" s="215" cm="1">
        <f t="array" ref="Q2052">IF(P2052="-",0,P2052/(1+'General inputs'!$H$32)^IFERROR(INDEX('MP Calculations'!$C$40:$C$130,MATCH(F2052,'MP Calculations'!$D$40:$D$130,0),0),-1))</f>
        <v>3836.6195101090784</v>
      </c>
    </row>
    <row r="2053" spans="3:17">
      <c r="C2053" s="159"/>
      <c r="D2053" s="165" t="s">
        <v>678</v>
      </c>
      <c r="E2053" s="161">
        <v>43280</v>
      </c>
      <c r="F2053" s="172" t="str">
        <f t="shared" si="96"/>
        <v>2017-18</v>
      </c>
      <c r="G2053" s="68"/>
      <c r="H2053" s="167" t="s">
        <v>279</v>
      </c>
      <c r="I2053" s="173">
        <v>150735.53351548137</v>
      </c>
      <c r="J2053" s="168">
        <f>IFERROR(MIN('MP Calculations'!$E$30/I2053,1),"-")</f>
        <v>0.24630200300931615</v>
      </c>
      <c r="K2053" s="12"/>
      <c r="L2053" s="159">
        <v>0.304869</v>
      </c>
      <c r="M2053" s="159" t="s">
        <v>280</v>
      </c>
      <c r="N2053" s="159">
        <v>1630</v>
      </c>
      <c r="O2053" s="185">
        <f t="shared" si="97"/>
        <v>496.93646999999999</v>
      </c>
      <c r="P2053" s="215">
        <f t="shared" si="98"/>
        <v>122.39644792937894</v>
      </c>
      <c r="Q2053" s="215" cm="1">
        <f t="array" ref="Q2053">IF(P2053="-",0,P2053/(1+'General inputs'!$H$32)^IFERROR(INDEX('MP Calculations'!$C$40:$C$130,MATCH(F2053,'MP Calculations'!$D$40:$D$130,0),0),-1))</f>
        <v>150.35137671519448</v>
      </c>
    </row>
    <row r="2054" spans="3:17">
      <c r="C2054" s="159"/>
      <c r="D2054" s="165" t="s">
        <v>678</v>
      </c>
      <c r="E2054" s="161">
        <v>43280</v>
      </c>
      <c r="F2054" s="172" t="str">
        <f t="shared" si="96"/>
        <v>2017-18</v>
      </c>
      <c r="G2054" s="68"/>
      <c r="H2054" s="167" t="s">
        <v>279</v>
      </c>
      <c r="I2054" s="173">
        <v>150735.53351548137</v>
      </c>
      <c r="J2054" s="168">
        <f>IFERROR(MIN('MP Calculations'!$E$30/I2054,1),"-")</f>
        <v>0.24630200300931615</v>
      </c>
      <c r="K2054" s="12"/>
      <c r="L2054" s="159">
        <v>1.586522</v>
      </c>
      <c r="M2054" s="159" t="s">
        <v>280</v>
      </c>
      <c r="N2054" s="159">
        <v>1630</v>
      </c>
      <c r="O2054" s="185">
        <f t="shared" si="97"/>
        <v>2586.0308599999998</v>
      </c>
      <c r="P2054" s="215">
        <f t="shared" si="98"/>
        <v>636.94458066190441</v>
      </c>
      <c r="Q2054" s="215" cm="1">
        <f t="array" ref="Q2054">IF(P2054="-",0,P2054/(1+'General inputs'!$H$32)^IFERROR(INDEX('MP Calculations'!$C$40:$C$130,MATCH(F2054,'MP Calculations'!$D$40:$D$130,0),0),-1))</f>
        <v>782.42053763729268</v>
      </c>
    </row>
    <row r="2055" spans="3:17">
      <c r="C2055" s="159"/>
      <c r="D2055" s="165" t="s">
        <v>278</v>
      </c>
      <c r="E2055" s="161">
        <v>43280</v>
      </c>
      <c r="F2055" s="172" t="str">
        <f t="shared" si="96"/>
        <v>2017-18</v>
      </c>
      <c r="G2055" s="68"/>
      <c r="H2055" s="167" t="s">
        <v>279</v>
      </c>
      <c r="I2055" s="173">
        <v>150735.53351548137</v>
      </c>
      <c r="J2055" s="168">
        <f>IFERROR(MIN('MP Calculations'!$E$30/I2055,1),"-")</f>
        <v>0.24630200300931615</v>
      </c>
      <c r="K2055" s="12"/>
      <c r="L2055" s="159">
        <v>10.871148</v>
      </c>
      <c r="M2055" s="159" t="s">
        <v>280</v>
      </c>
      <c r="N2055" s="159">
        <v>350</v>
      </c>
      <c r="O2055" s="185">
        <f t="shared" si="97"/>
        <v>3804.9018000000001</v>
      </c>
      <c r="P2055" s="215">
        <f t="shared" si="98"/>
        <v>937.1549345937525</v>
      </c>
      <c r="Q2055" s="215" cm="1">
        <f t="array" ref="Q2055">IF(P2055="-",0,P2055/(1+'General inputs'!$H$32)^IFERROR(INDEX('MP Calculations'!$C$40:$C$130,MATCH(F2055,'MP Calculations'!$D$40:$D$130,0),0),-1))</f>
        <v>1151.1979064368563</v>
      </c>
    </row>
    <row r="2056" spans="3:17">
      <c r="C2056" s="159"/>
      <c r="D2056" s="165" t="s">
        <v>278</v>
      </c>
      <c r="E2056" s="161">
        <v>43280</v>
      </c>
      <c r="F2056" s="172" t="str">
        <f t="shared" si="96"/>
        <v>2017-18</v>
      </c>
      <c r="G2056" s="68"/>
      <c r="H2056" s="167" t="s">
        <v>279</v>
      </c>
      <c r="I2056" s="173">
        <v>150735.53351548137</v>
      </c>
      <c r="J2056" s="168">
        <f>IFERROR(MIN('MP Calculations'!$E$30/I2056,1),"-")</f>
        <v>0.24630200300931615</v>
      </c>
      <c r="K2056" s="12"/>
      <c r="L2056" s="159">
        <v>0.41492699999999999</v>
      </c>
      <c r="M2056" s="159" t="s">
        <v>280</v>
      </c>
      <c r="N2056" s="159">
        <v>350</v>
      </c>
      <c r="O2056" s="185">
        <f t="shared" si="97"/>
        <v>145.22444999999999</v>
      </c>
      <c r="P2056" s="215">
        <f t="shared" si="98"/>
        <v>35.769072920926277</v>
      </c>
      <c r="Q2056" s="215" cm="1">
        <f t="array" ref="Q2056">IF(P2056="-",0,P2056/(1+'General inputs'!$H$32)^IFERROR(INDEX('MP Calculations'!$C$40:$C$130,MATCH(F2056,'MP Calculations'!$D$40:$D$130,0),0),-1))</f>
        <v>43.938606458501475</v>
      </c>
    </row>
    <row r="2057" spans="3:17">
      <c r="C2057" s="159"/>
      <c r="D2057" s="165" t="s">
        <v>278</v>
      </c>
      <c r="E2057" s="161">
        <v>43280</v>
      </c>
      <c r="F2057" s="172" t="str">
        <f t="shared" si="96"/>
        <v>2017-18</v>
      </c>
      <c r="G2057" s="68"/>
      <c r="H2057" s="167" t="s">
        <v>279</v>
      </c>
      <c r="I2057" s="173">
        <v>150735.53351548137</v>
      </c>
      <c r="J2057" s="168">
        <f>IFERROR(MIN('MP Calculations'!$E$30/I2057,1),"-")</f>
        <v>0.24630200300931615</v>
      </c>
      <c r="K2057" s="12"/>
      <c r="L2057" s="159">
        <v>3.6413479999999998</v>
      </c>
      <c r="M2057" s="159" t="s">
        <v>280</v>
      </c>
      <c r="N2057" s="159">
        <v>350</v>
      </c>
      <c r="O2057" s="185">
        <f t="shared" si="97"/>
        <v>1274.4718</v>
      </c>
      <c r="P2057" s="215">
        <f t="shared" si="98"/>
        <v>313.9049571188886</v>
      </c>
      <c r="Q2057" s="215" cm="1">
        <f t="array" ref="Q2057">IF(P2057="-",0,P2057/(1+'General inputs'!$H$32)^IFERROR(INDEX('MP Calculations'!$C$40:$C$130,MATCH(F2057,'MP Calculations'!$D$40:$D$130,0),0),-1))</f>
        <v>385.59977237068557</v>
      </c>
    </row>
    <row r="2058" spans="3:17">
      <c r="C2058" s="159"/>
      <c r="D2058" s="165" t="s">
        <v>278</v>
      </c>
      <c r="E2058" s="161">
        <v>43280</v>
      </c>
      <c r="F2058" s="172" t="str">
        <f t="shared" si="96"/>
        <v>2017-18</v>
      </c>
      <c r="G2058" s="68"/>
      <c r="H2058" s="167" t="s">
        <v>279</v>
      </c>
      <c r="I2058" s="173">
        <v>150735.53351548137</v>
      </c>
      <c r="J2058" s="168">
        <f>IFERROR(MIN('MP Calculations'!$E$30/I2058,1),"-")</f>
        <v>0.24630200300931615</v>
      </c>
      <c r="K2058" s="12"/>
      <c r="L2058" s="159">
        <v>7.5332800000000004</v>
      </c>
      <c r="M2058" s="159" t="s">
        <v>280</v>
      </c>
      <c r="N2058" s="159">
        <v>350</v>
      </c>
      <c r="O2058" s="185">
        <f t="shared" si="97"/>
        <v>2636.6480000000001</v>
      </c>
      <c r="P2058" s="215">
        <f t="shared" si="98"/>
        <v>649.41168363050747</v>
      </c>
      <c r="Q2058" s="215" cm="1">
        <f t="array" ref="Q2058">IF(P2058="-",0,P2058/(1+'General inputs'!$H$32)^IFERROR(INDEX('MP Calculations'!$C$40:$C$130,MATCH(F2058,'MP Calculations'!$D$40:$D$130,0),0),-1))</f>
        <v>797.73508415142919</v>
      </c>
    </row>
    <row r="2059" spans="3:17">
      <c r="C2059" s="159"/>
      <c r="D2059" s="165" t="s">
        <v>278</v>
      </c>
      <c r="E2059" s="161">
        <v>43281</v>
      </c>
      <c r="F2059" s="172" t="str">
        <f t="shared" si="96"/>
        <v>2017-18</v>
      </c>
      <c r="G2059" s="68"/>
      <c r="H2059" s="167" t="s">
        <v>279</v>
      </c>
      <c r="I2059" s="173">
        <v>150735.53351548137</v>
      </c>
      <c r="J2059" s="168">
        <f>IFERROR(MIN('MP Calculations'!$E$30/I2059,1),"-")</f>
        <v>0.24630200300931615</v>
      </c>
      <c r="K2059" s="12"/>
      <c r="L2059" s="159">
        <v>5.34232</v>
      </c>
      <c r="M2059" s="159" t="s">
        <v>280</v>
      </c>
      <c r="N2059" s="159">
        <v>350</v>
      </c>
      <c r="O2059" s="185">
        <f t="shared" si="97"/>
        <v>1869.8119999999999</v>
      </c>
      <c r="P2059" s="215">
        <f t="shared" si="98"/>
        <v>460.53844085085541</v>
      </c>
      <c r="Q2059" s="215" cm="1">
        <f t="array" ref="Q2059">IF(P2059="-",0,P2059/(1+'General inputs'!$H$32)^IFERROR(INDEX('MP Calculations'!$C$40:$C$130,MATCH(F2059,'MP Calculations'!$D$40:$D$130,0),0),-1))</f>
        <v>565.72384071265935</v>
      </c>
    </row>
    <row r="2060" spans="3:17">
      <c r="C2060" s="159"/>
      <c r="D2060" s="165" t="s">
        <v>679</v>
      </c>
      <c r="E2060" s="161">
        <v>43281</v>
      </c>
      <c r="F2060" s="172" t="str">
        <f t="shared" si="96"/>
        <v>2017-18</v>
      </c>
      <c r="G2060" s="68"/>
      <c r="H2060" s="167" t="s">
        <v>279</v>
      </c>
      <c r="I2060" s="173">
        <v>150735.53351548137</v>
      </c>
      <c r="J2060" s="168">
        <f>IFERROR(MIN('MP Calculations'!$E$30/I2060,1),"-")</f>
        <v>0.24630200300931615</v>
      </c>
      <c r="K2060" s="12"/>
      <c r="L2060" s="159">
        <v>1</v>
      </c>
      <c r="M2060" s="159" t="s">
        <v>284</v>
      </c>
      <c r="N2060" s="159">
        <v>20650.849999999999</v>
      </c>
      <c r="O2060" s="185">
        <f t="shared" si="97"/>
        <v>20650.849999999999</v>
      </c>
      <c r="P2060" s="215">
        <f t="shared" si="98"/>
        <v>5086.3457188449356</v>
      </c>
      <c r="Q2060" s="215" cm="1">
        <f t="array" ref="Q2060">IF(P2060="-",0,P2060/(1+'General inputs'!$H$32)^IFERROR(INDEX('MP Calculations'!$C$40:$C$130,MATCH(F2060,'MP Calculations'!$D$40:$D$130,0),0),-1))</f>
        <v>6248.0496306479054</v>
      </c>
    </row>
    <row r="2061" spans="3:17">
      <c r="C2061" s="159"/>
      <c r="D2061" s="165" t="s">
        <v>680</v>
      </c>
      <c r="E2061" s="161">
        <v>43281</v>
      </c>
      <c r="F2061" s="172" t="str">
        <f t="shared" si="96"/>
        <v>2017-18</v>
      </c>
      <c r="G2061" s="68"/>
      <c r="H2061" s="167" t="s">
        <v>279</v>
      </c>
      <c r="I2061" s="173">
        <v>150735.53351548137</v>
      </c>
      <c r="J2061" s="168">
        <f>IFERROR(MIN('MP Calculations'!$E$30/I2061,1),"-")</f>
        <v>0.24630200300931615</v>
      </c>
      <c r="K2061" s="12"/>
      <c r="L2061" s="159">
        <v>1</v>
      </c>
      <c r="M2061" s="159" t="s">
        <v>284</v>
      </c>
      <c r="N2061" s="159">
        <v>20651.72</v>
      </c>
      <c r="O2061" s="185">
        <f t="shared" si="97"/>
        <v>20651.72</v>
      </c>
      <c r="P2061" s="215">
        <f t="shared" si="98"/>
        <v>5086.5600015875552</v>
      </c>
      <c r="Q2061" s="215" cm="1">
        <f t="array" ref="Q2061">IF(P2061="-",0,P2061/(1+'General inputs'!$H$32)^IFERROR(INDEX('MP Calculations'!$C$40:$C$130,MATCH(F2061,'MP Calculations'!$D$40:$D$130,0),0),-1))</f>
        <v>6248.3128548337718</v>
      </c>
    </row>
    <row r="2062" spans="3:17">
      <c r="C2062" s="159"/>
      <c r="D2062" s="165" t="s">
        <v>681</v>
      </c>
      <c r="E2062" s="161">
        <v>43281</v>
      </c>
      <c r="F2062" s="172" t="str">
        <f t="shared" si="96"/>
        <v>2017-18</v>
      </c>
      <c r="G2062" s="68"/>
      <c r="H2062" s="167" t="s">
        <v>279</v>
      </c>
      <c r="I2062" s="173">
        <v>150735.53351548137</v>
      </c>
      <c r="J2062" s="168">
        <f>IFERROR(MIN('MP Calculations'!$E$30/I2062,1),"-")</f>
        <v>0.24630200300931615</v>
      </c>
      <c r="K2062" s="12"/>
      <c r="L2062" s="159">
        <v>1</v>
      </c>
      <c r="M2062" s="159" t="s">
        <v>284</v>
      </c>
      <c r="N2062" s="159">
        <v>103948.51</v>
      </c>
      <c r="O2062" s="185">
        <f t="shared" si="97"/>
        <v>103948.51</v>
      </c>
      <c r="P2062" s="215">
        <f t="shared" si="98"/>
        <v>25602.726222833928</v>
      </c>
      <c r="Q2062" s="215" cm="1">
        <f t="array" ref="Q2062">IF(P2062="-",0,P2062/(1+'General inputs'!$H$32)^IFERROR(INDEX('MP Calculations'!$C$40:$C$130,MATCH(F2062,'MP Calculations'!$D$40:$D$130,0),0),-1))</f>
        <v>31450.301053559542</v>
      </c>
    </row>
    <row r="2063" spans="3:17">
      <c r="C2063" s="159"/>
      <c r="D2063" s="165" t="s">
        <v>682</v>
      </c>
      <c r="E2063" s="161">
        <v>43281</v>
      </c>
      <c r="F2063" s="172" t="str">
        <f t="shared" si="96"/>
        <v>2017-18</v>
      </c>
      <c r="G2063" s="68"/>
      <c r="H2063" s="167" t="s">
        <v>279</v>
      </c>
      <c r="I2063" s="173">
        <v>150735.53351548137</v>
      </c>
      <c r="J2063" s="168">
        <f>IFERROR(MIN('MP Calculations'!$E$30/I2063,1),"-")</f>
        <v>0.24630200300931615</v>
      </c>
      <c r="K2063" s="12"/>
      <c r="L2063" s="159">
        <v>1</v>
      </c>
      <c r="M2063" s="159" t="s">
        <v>284</v>
      </c>
      <c r="N2063" s="159">
        <v>17079.28</v>
      </c>
      <c r="O2063" s="185">
        <f t="shared" si="97"/>
        <v>17079.28</v>
      </c>
      <c r="P2063" s="215">
        <f t="shared" si="98"/>
        <v>4206.6608739569529</v>
      </c>
      <c r="Q2063" s="215" cm="1">
        <f t="array" ref="Q2063">IF(P2063="-",0,P2063/(1+'General inputs'!$H$32)^IFERROR(INDEX('MP Calculations'!$C$40:$C$130,MATCH(F2063,'MP Calculations'!$D$40:$D$130,0),0),-1))</f>
        <v>5167.4477852355794</v>
      </c>
    </row>
    <row r="2064" spans="3:17">
      <c r="C2064" s="159"/>
      <c r="D2064" s="165" t="s">
        <v>278</v>
      </c>
      <c r="E2064" s="161">
        <v>43285</v>
      </c>
      <c r="F2064" s="172" t="str">
        <f t="shared" si="96"/>
        <v>2018-19</v>
      </c>
      <c r="G2064" s="68"/>
      <c r="H2064" s="167" t="s">
        <v>279</v>
      </c>
      <c r="I2064" s="173">
        <v>150735.53351548137</v>
      </c>
      <c r="J2064" s="168">
        <f>IFERROR(MIN('MP Calculations'!$E$30/I2064,1),"-")</f>
        <v>0.24630200300931615</v>
      </c>
      <c r="K2064" s="12"/>
      <c r="L2064" s="159">
        <v>3.799976</v>
      </c>
      <c r="M2064" s="159" t="s">
        <v>280</v>
      </c>
      <c r="N2064" s="159">
        <v>350</v>
      </c>
      <c r="O2064" s="185">
        <f t="shared" si="97"/>
        <v>1329.9916000000001</v>
      </c>
      <c r="P2064" s="215">
        <f t="shared" si="98"/>
        <v>327.57959506556523</v>
      </c>
      <c r="Q2064" s="215" cm="1">
        <f t="array" ref="Q2064">IF(P2064="-",0,P2064/(1+'General inputs'!$H$32)^IFERROR(INDEX('MP Calculations'!$C$40:$C$130,MATCH(F2064,'MP Calculations'!$D$40:$D$130,0),0),-1))</f>
        <v>386.1781676670268</v>
      </c>
    </row>
    <row r="2065" spans="3:17">
      <c r="C2065" s="159"/>
      <c r="D2065" s="165" t="s">
        <v>278</v>
      </c>
      <c r="E2065" s="161">
        <v>43290</v>
      </c>
      <c r="F2065" s="172" t="str">
        <f t="shared" si="96"/>
        <v>2018-19</v>
      </c>
      <c r="G2065" s="68"/>
      <c r="H2065" s="167" t="s">
        <v>279</v>
      </c>
      <c r="I2065" s="173">
        <v>150735.53351548137</v>
      </c>
      <c r="J2065" s="168">
        <f>IFERROR(MIN('MP Calculations'!$E$30/I2065,1),"-")</f>
        <v>0.24630200300931615</v>
      </c>
      <c r="K2065" s="12"/>
      <c r="L2065" s="159">
        <v>0.64702400000000004</v>
      </c>
      <c r="M2065" s="159" t="s">
        <v>280</v>
      </c>
      <c r="N2065" s="159">
        <v>350</v>
      </c>
      <c r="O2065" s="185">
        <f t="shared" si="97"/>
        <v>226.45840000000001</v>
      </c>
      <c r="P2065" s="215">
        <f t="shared" si="98"/>
        <v>55.777157518284923</v>
      </c>
      <c r="Q2065" s="215" cm="1">
        <f t="array" ref="Q2065">IF(P2065="-",0,P2065/(1+'General inputs'!$H$32)^IFERROR(INDEX('MP Calculations'!$C$40:$C$130,MATCH(F2065,'MP Calculations'!$D$40:$D$130,0),0),-1))</f>
        <v>65.754768650273149</v>
      </c>
    </row>
    <row r="2066" spans="3:17">
      <c r="C2066" s="159"/>
      <c r="D2066" s="165" t="s">
        <v>278</v>
      </c>
      <c r="E2066" s="161">
        <v>43290</v>
      </c>
      <c r="F2066" s="172" t="str">
        <f t="shared" si="96"/>
        <v>2018-19</v>
      </c>
      <c r="G2066" s="68"/>
      <c r="H2066" s="167" t="s">
        <v>279</v>
      </c>
      <c r="I2066" s="173">
        <v>150735.53351548137</v>
      </c>
      <c r="J2066" s="168">
        <f>IFERROR(MIN('MP Calculations'!$E$30/I2066,1),"-")</f>
        <v>0.24630200300931615</v>
      </c>
      <c r="K2066" s="12"/>
      <c r="L2066" s="159">
        <v>0.40040599999999998</v>
      </c>
      <c r="M2066" s="159" t="s">
        <v>280</v>
      </c>
      <c r="N2066" s="159">
        <v>350</v>
      </c>
      <c r="O2066" s="185">
        <f t="shared" si="97"/>
        <v>140.1421</v>
      </c>
      <c r="P2066" s="215">
        <f t="shared" si="98"/>
        <v>34.517279935931882</v>
      </c>
      <c r="Q2066" s="215" cm="1">
        <f t="array" ref="Q2066">IF(P2066="-",0,P2066/(1+'General inputs'!$H$32)^IFERROR(INDEX('MP Calculations'!$C$40:$C$130,MATCH(F2066,'MP Calculations'!$D$40:$D$130,0),0),-1))</f>
        <v>40.69185052823584</v>
      </c>
    </row>
    <row r="2067" spans="3:17">
      <c r="C2067" s="159"/>
      <c r="D2067" s="165" t="s">
        <v>278</v>
      </c>
      <c r="E2067" s="161">
        <v>43290</v>
      </c>
      <c r="F2067" s="172" t="str">
        <f t="shared" si="96"/>
        <v>2018-19</v>
      </c>
      <c r="G2067" s="68"/>
      <c r="H2067" s="167" t="s">
        <v>279</v>
      </c>
      <c r="I2067" s="173">
        <v>150735.53351548137</v>
      </c>
      <c r="J2067" s="168">
        <f>IFERROR(MIN('MP Calculations'!$E$30/I2067,1),"-")</f>
        <v>0.24630200300931615</v>
      </c>
      <c r="K2067" s="12"/>
      <c r="L2067" s="159">
        <v>52.094562000000003</v>
      </c>
      <c r="M2067" s="159" t="s">
        <v>280</v>
      </c>
      <c r="N2067" s="159">
        <v>350</v>
      </c>
      <c r="O2067" s="185">
        <f t="shared" si="97"/>
        <v>18233.096700000002</v>
      </c>
      <c r="P2067" s="215">
        <f t="shared" si="98"/>
        <v>4490.8482382725524</v>
      </c>
      <c r="Q2067" s="215" cm="1">
        <f t="array" ref="Q2067">IF(P2067="-",0,P2067/(1+'General inputs'!$H$32)^IFERROR(INDEX('MP Calculations'!$C$40:$C$130,MATCH(F2067,'MP Calculations'!$D$40:$D$130,0),0),-1))</f>
        <v>5294.1867260678282</v>
      </c>
    </row>
    <row r="2068" spans="3:17">
      <c r="C2068" s="159"/>
      <c r="D2068" s="165" t="s">
        <v>278</v>
      </c>
      <c r="E2068" s="161">
        <v>43290</v>
      </c>
      <c r="F2068" s="172" t="str">
        <f t="shared" si="96"/>
        <v>2018-19</v>
      </c>
      <c r="G2068" s="68"/>
      <c r="H2068" s="167" t="s">
        <v>279</v>
      </c>
      <c r="I2068" s="173">
        <v>150735.53351548137</v>
      </c>
      <c r="J2068" s="168">
        <f>IFERROR(MIN('MP Calculations'!$E$30/I2068,1),"-")</f>
        <v>0.24630200300931615</v>
      </c>
      <c r="K2068" s="12"/>
      <c r="L2068" s="159">
        <v>7.7109920000000001</v>
      </c>
      <c r="M2068" s="159" t="s">
        <v>280</v>
      </c>
      <c r="N2068" s="159">
        <v>350</v>
      </c>
      <c r="O2068" s="185">
        <f t="shared" si="97"/>
        <v>2698.8472000000002</v>
      </c>
      <c r="P2068" s="215">
        <f t="shared" si="98"/>
        <v>664.73147117608448</v>
      </c>
      <c r="Q2068" s="215" cm="1">
        <f t="array" ref="Q2068">IF(P2068="-",0,P2068/(1+'General inputs'!$H$32)^IFERROR(INDEX('MP Calculations'!$C$40:$C$130,MATCH(F2068,'MP Calculations'!$D$40:$D$130,0),0),-1))</f>
        <v>783.64093916780052</v>
      </c>
    </row>
    <row r="2069" spans="3:17">
      <c r="C2069" s="159"/>
      <c r="D2069" s="165" t="s">
        <v>278</v>
      </c>
      <c r="E2069" s="161">
        <v>43290</v>
      </c>
      <c r="F2069" s="172" t="str">
        <f t="shared" si="96"/>
        <v>2018-19</v>
      </c>
      <c r="G2069" s="68"/>
      <c r="H2069" s="167" t="s">
        <v>279</v>
      </c>
      <c r="I2069" s="173">
        <v>150735.53351548137</v>
      </c>
      <c r="J2069" s="168">
        <f>IFERROR(MIN('MP Calculations'!$E$30/I2069,1),"-")</f>
        <v>0.24630200300931615</v>
      </c>
      <c r="K2069" s="12"/>
      <c r="L2069" s="159">
        <v>5.1038810000000003</v>
      </c>
      <c r="M2069" s="159" t="s">
        <v>280</v>
      </c>
      <c r="N2069" s="159">
        <v>350</v>
      </c>
      <c r="O2069" s="185">
        <f t="shared" si="97"/>
        <v>1786.3583500000002</v>
      </c>
      <c r="P2069" s="215">
        <f t="shared" si="98"/>
        <v>439.98363969741706</v>
      </c>
      <c r="Q2069" s="215" cm="1">
        <f t="array" ref="Q2069">IF(P2069="-",0,P2069/(1+'General inputs'!$H$32)^IFERROR(INDEX('MP Calculations'!$C$40:$C$130,MATCH(F2069,'MP Calculations'!$D$40:$D$130,0),0),-1))</f>
        <v>518.68943713606416</v>
      </c>
    </row>
    <row r="2070" spans="3:17">
      <c r="C2070" s="159"/>
      <c r="D2070" s="165" t="s">
        <v>278</v>
      </c>
      <c r="E2070" s="161">
        <v>43290</v>
      </c>
      <c r="F2070" s="172" t="str">
        <f t="shared" ref="F2070:F2133" si="99">IF(E2070="","-",IF(OR(E2070&lt;$E$15,E2070&gt;$E$16),"ERROR - date outside of range",IF(MONTH(E2070)&gt;=7,YEAR(E2070)&amp;"-"&amp;IF(YEAR(E2070)=1999,"00",IF(AND(YEAR(E2070)&gt;=2000,YEAR(E2070)&lt;2009),"0","")&amp;RIGHT(YEAR(E2070),2)+1),RIGHT(YEAR(E2070),4)-1&amp;"-"&amp;RIGHT(YEAR(E2070),2))))</f>
        <v>2018-19</v>
      </c>
      <c r="G2070" s="68"/>
      <c r="H2070" s="167" t="s">
        <v>279</v>
      </c>
      <c r="I2070" s="173">
        <v>150735.53351548137</v>
      </c>
      <c r="J2070" s="168">
        <f>IFERROR(MIN('MP Calculations'!$E$30/I2070,1),"-")</f>
        <v>0.24630200300931615</v>
      </c>
      <c r="K2070" s="12"/>
      <c r="L2070" s="159">
        <v>2.337218</v>
      </c>
      <c r="M2070" s="159" t="s">
        <v>280</v>
      </c>
      <c r="N2070" s="159">
        <v>350</v>
      </c>
      <c r="O2070" s="185">
        <f t="shared" ref="O2070:O2133" si="100">IF(N2070="","-",L2070*N2070)</f>
        <v>818.02629999999999</v>
      </c>
      <c r="P2070" s="215">
        <f t="shared" ref="P2070:P2133" si="101">IF(O2070="-","-",IF(OR(E2070&lt;$E$15,E2070&gt;$E$16),0,O2070*J2070))</f>
        <v>201.48151620429977</v>
      </c>
      <c r="Q2070" s="215" cm="1">
        <f t="array" ref="Q2070">IF(P2070="-",0,P2070/(1+'General inputs'!$H$32)^IFERROR(INDEX('MP Calculations'!$C$40:$C$130,MATCH(F2070,'MP Calculations'!$D$40:$D$130,0),0),-1))</f>
        <v>237.52322769364676</v>
      </c>
    </row>
    <row r="2071" spans="3:17">
      <c r="C2071" s="159"/>
      <c r="D2071" s="165" t="s">
        <v>278</v>
      </c>
      <c r="E2071" s="161">
        <v>43290</v>
      </c>
      <c r="F2071" s="172" t="str">
        <f t="shared" si="99"/>
        <v>2018-19</v>
      </c>
      <c r="G2071" s="68"/>
      <c r="H2071" s="167" t="s">
        <v>279</v>
      </c>
      <c r="I2071" s="173">
        <v>150735.53351548137</v>
      </c>
      <c r="J2071" s="168">
        <f>IFERROR(MIN('MP Calculations'!$E$30/I2071,1),"-")</f>
        <v>0.24630200300931615</v>
      </c>
      <c r="K2071" s="12"/>
      <c r="L2071" s="159">
        <v>37.233156999999999</v>
      </c>
      <c r="M2071" s="159" t="s">
        <v>280</v>
      </c>
      <c r="N2071" s="159">
        <v>350</v>
      </c>
      <c r="O2071" s="185">
        <f t="shared" si="100"/>
        <v>13031.604949999999</v>
      </c>
      <c r="P2071" s="215">
        <f t="shared" si="101"/>
        <v>3209.7104016111189</v>
      </c>
      <c r="Q2071" s="215" cm="1">
        <f t="array" ref="Q2071">IF(P2071="-",0,P2071/(1+'General inputs'!$H$32)^IFERROR(INDEX('MP Calculations'!$C$40:$C$130,MATCH(F2071,'MP Calculations'!$D$40:$D$130,0),0),-1))</f>
        <v>3783.8745157123963</v>
      </c>
    </row>
    <row r="2072" spans="3:17">
      <c r="C2072" s="159"/>
      <c r="D2072" s="165" t="s">
        <v>278</v>
      </c>
      <c r="E2072" s="161">
        <v>43290</v>
      </c>
      <c r="F2072" s="172" t="str">
        <f t="shared" si="99"/>
        <v>2018-19</v>
      </c>
      <c r="G2072" s="68"/>
      <c r="H2072" s="167" t="s">
        <v>279</v>
      </c>
      <c r="I2072" s="173">
        <v>150735.53351548137</v>
      </c>
      <c r="J2072" s="168">
        <f>IFERROR(MIN('MP Calculations'!$E$30/I2072,1),"-")</f>
        <v>0.24630200300931615</v>
      </c>
      <c r="K2072" s="12"/>
      <c r="L2072" s="159">
        <v>18.332843</v>
      </c>
      <c r="M2072" s="159" t="s">
        <v>280</v>
      </c>
      <c r="N2072" s="159">
        <v>350</v>
      </c>
      <c r="O2072" s="185">
        <f t="shared" si="100"/>
        <v>6416.4950500000004</v>
      </c>
      <c r="P2072" s="215">
        <f t="shared" si="101"/>
        <v>1580.3955831143624</v>
      </c>
      <c r="Q2072" s="215" cm="1">
        <f t="array" ref="Q2072">IF(P2072="-",0,P2072/(1+'General inputs'!$H$32)^IFERROR(INDEX('MP Calculations'!$C$40:$C$130,MATCH(F2072,'MP Calculations'!$D$40:$D$130,0),0),-1))</f>
        <v>1863.1022190317199</v>
      </c>
    </row>
    <row r="2073" spans="3:17">
      <c r="C2073" s="159"/>
      <c r="D2073" s="165" t="s">
        <v>278</v>
      </c>
      <c r="E2073" s="161">
        <v>43290</v>
      </c>
      <c r="F2073" s="172" t="str">
        <f t="shared" si="99"/>
        <v>2018-19</v>
      </c>
      <c r="G2073" s="68"/>
      <c r="H2073" s="167" t="s">
        <v>279</v>
      </c>
      <c r="I2073" s="173">
        <v>150735.53351548137</v>
      </c>
      <c r="J2073" s="168">
        <f>IFERROR(MIN('MP Calculations'!$E$30/I2073,1),"-")</f>
        <v>0.24630200300931615</v>
      </c>
      <c r="K2073" s="12"/>
      <c r="L2073" s="159">
        <v>0.45388499999999998</v>
      </c>
      <c r="M2073" s="159" t="s">
        <v>280</v>
      </c>
      <c r="N2073" s="159">
        <v>350</v>
      </c>
      <c r="O2073" s="185">
        <f t="shared" si="100"/>
        <v>158.85974999999999</v>
      </c>
      <c r="P2073" s="215">
        <f t="shared" si="101"/>
        <v>39.127474622559212</v>
      </c>
      <c r="Q2073" s="215" cm="1">
        <f t="array" ref="Q2073">IF(P2073="-",0,P2073/(1+'General inputs'!$H$32)^IFERROR(INDEX('MP Calculations'!$C$40:$C$130,MATCH(F2073,'MP Calculations'!$D$40:$D$130,0),0),-1))</f>
        <v>46.126732808719964</v>
      </c>
    </row>
    <row r="2074" spans="3:17">
      <c r="C2074" s="159"/>
      <c r="D2074" s="165" t="s">
        <v>278</v>
      </c>
      <c r="E2074" s="161">
        <v>43290</v>
      </c>
      <c r="F2074" s="172" t="str">
        <f t="shared" si="99"/>
        <v>2018-19</v>
      </c>
      <c r="G2074" s="68"/>
      <c r="H2074" s="167" t="s">
        <v>279</v>
      </c>
      <c r="I2074" s="173">
        <v>150735.53351548137</v>
      </c>
      <c r="J2074" s="168">
        <f>IFERROR(MIN('MP Calculations'!$E$30/I2074,1),"-")</f>
        <v>0.24630200300931615</v>
      </c>
      <c r="K2074" s="12"/>
      <c r="L2074" s="159">
        <v>0.37</v>
      </c>
      <c r="M2074" s="159" t="s">
        <v>280</v>
      </c>
      <c r="N2074" s="159">
        <v>350</v>
      </c>
      <c r="O2074" s="185">
        <f t="shared" si="100"/>
        <v>129.5</v>
      </c>
      <c r="P2074" s="215">
        <f t="shared" si="101"/>
        <v>31.896109389706442</v>
      </c>
      <c r="Q2074" s="215" cm="1">
        <f t="array" ref="Q2074">IF(P2074="-",0,P2074/(1+'General inputs'!$H$32)^IFERROR(INDEX('MP Calculations'!$C$40:$C$130,MATCH(F2074,'MP Calculations'!$D$40:$D$130,0),0),-1))</f>
        <v>37.601795915763653</v>
      </c>
    </row>
    <row r="2075" spans="3:17">
      <c r="C2075" s="159"/>
      <c r="D2075" s="165" t="s">
        <v>278</v>
      </c>
      <c r="E2075" s="161">
        <v>43290</v>
      </c>
      <c r="F2075" s="172" t="str">
        <f t="shared" si="99"/>
        <v>2018-19</v>
      </c>
      <c r="G2075" s="68"/>
      <c r="H2075" s="167" t="s">
        <v>279</v>
      </c>
      <c r="I2075" s="173">
        <v>150735.53351548137</v>
      </c>
      <c r="J2075" s="168">
        <f>IFERROR(MIN('MP Calculations'!$E$30/I2075,1),"-")</f>
        <v>0.24630200300931615</v>
      </c>
      <c r="K2075" s="12"/>
      <c r="L2075" s="159">
        <v>22.556092</v>
      </c>
      <c r="M2075" s="159" t="s">
        <v>280</v>
      </c>
      <c r="N2075" s="159">
        <v>350</v>
      </c>
      <c r="O2075" s="185">
        <f t="shared" si="100"/>
        <v>7894.6322</v>
      </c>
      <c r="P2075" s="215">
        <f t="shared" si="101"/>
        <v>1944.4637238818441</v>
      </c>
      <c r="Q2075" s="215" cm="1">
        <f t="array" ref="Q2075">IF(P2075="-",0,P2075/(1+'General inputs'!$H$32)^IFERROR(INDEX('MP Calculations'!$C$40:$C$130,MATCH(F2075,'MP Calculations'!$D$40:$D$130,0),0),-1))</f>
        <v>2292.2961298410519</v>
      </c>
    </row>
    <row r="2076" spans="3:17">
      <c r="C2076" s="159"/>
      <c r="D2076" s="165" t="s">
        <v>278</v>
      </c>
      <c r="E2076" s="161">
        <v>43290</v>
      </c>
      <c r="F2076" s="172" t="str">
        <f t="shared" si="99"/>
        <v>2018-19</v>
      </c>
      <c r="G2076" s="68"/>
      <c r="H2076" s="167" t="s">
        <v>279</v>
      </c>
      <c r="I2076" s="173">
        <v>150735.53351548137</v>
      </c>
      <c r="J2076" s="168">
        <f>IFERROR(MIN('MP Calculations'!$E$30/I2076,1),"-")</f>
        <v>0.24630200300931615</v>
      </c>
      <c r="K2076" s="12"/>
      <c r="L2076" s="159">
        <v>67.642015000000001</v>
      </c>
      <c r="M2076" s="159" t="s">
        <v>280</v>
      </c>
      <c r="N2076" s="159">
        <v>350</v>
      </c>
      <c r="O2076" s="185">
        <f t="shared" si="100"/>
        <v>23674.705249999999</v>
      </c>
      <c r="P2076" s="215">
        <f t="shared" si="101"/>
        <v>5831.127323730173</v>
      </c>
      <c r="Q2076" s="215" cm="1">
        <f t="array" ref="Q2076">IF(P2076="-",0,P2076/(1+'General inputs'!$H$32)^IFERROR(INDEX('MP Calculations'!$C$40:$C$130,MATCH(F2076,'MP Calculations'!$D$40:$D$130,0),0),-1))</f>
        <v>6874.219576651416</v>
      </c>
    </row>
    <row r="2077" spans="3:17">
      <c r="C2077" s="159"/>
      <c r="D2077" s="165" t="s">
        <v>278</v>
      </c>
      <c r="E2077" s="161">
        <v>43290</v>
      </c>
      <c r="F2077" s="172" t="str">
        <f t="shared" si="99"/>
        <v>2018-19</v>
      </c>
      <c r="G2077" s="68"/>
      <c r="H2077" s="167" t="s">
        <v>279</v>
      </c>
      <c r="I2077" s="173">
        <v>150735.53351548137</v>
      </c>
      <c r="J2077" s="168">
        <f>IFERROR(MIN('MP Calculations'!$E$30/I2077,1),"-")</f>
        <v>0.24630200300931615</v>
      </c>
      <c r="K2077" s="12"/>
      <c r="L2077" s="159">
        <v>33.885432000000002</v>
      </c>
      <c r="M2077" s="159" t="s">
        <v>280</v>
      </c>
      <c r="N2077" s="159">
        <v>350</v>
      </c>
      <c r="O2077" s="185">
        <f t="shared" si="100"/>
        <v>11859.9012</v>
      </c>
      <c r="P2077" s="215">
        <f t="shared" si="101"/>
        <v>2921.1174210525924</v>
      </c>
      <c r="Q2077" s="215" cm="1">
        <f t="array" ref="Q2077">IF(P2077="-",0,P2077/(1+'General inputs'!$H$32)^IFERROR(INDEX('MP Calculations'!$C$40:$C$130,MATCH(F2077,'MP Calculations'!$D$40:$D$130,0),0),-1))</f>
        <v>3443.6570231932083</v>
      </c>
    </row>
    <row r="2078" spans="3:17">
      <c r="C2078" s="159"/>
      <c r="D2078" s="165" t="s">
        <v>278</v>
      </c>
      <c r="E2078" s="161">
        <v>43290</v>
      </c>
      <c r="F2078" s="172" t="str">
        <f t="shared" si="99"/>
        <v>2018-19</v>
      </c>
      <c r="G2078" s="68"/>
      <c r="H2078" s="167" t="s">
        <v>279</v>
      </c>
      <c r="I2078" s="173">
        <v>150735.53351548137</v>
      </c>
      <c r="J2078" s="168">
        <f>IFERROR(MIN('MP Calculations'!$E$30/I2078,1),"-")</f>
        <v>0.24630200300931615</v>
      </c>
      <c r="K2078" s="12"/>
      <c r="L2078" s="159">
        <v>14.531363000000001</v>
      </c>
      <c r="M2078" s="159" t="s">
        <v>280</v>
      </c>
      <c r="N2078" s="159">
        <v>350</v>
      </c>
      <c r="O2078" s="185">
        <f t="shared" si="100"/>
        <v>5085.9770500000004</v>
      </c>
      <c r="P2078" s="215">
        <f t="shared" si="101"/>
        <v>1252.686334674413</v>
      </c>
      <c r="Q2078" s="215" cm="1">
        <f t="array" ref="Q2078">IF(P2078="-",0,P2078/(1+'General inputs'!$H$32)^IFERROR(INDEX('MP Calculations'!$C$40:$C$130,MATCH(F2078,'MP Calculations'!$D$40:$D$130,0),0),-1))</f>
        <v>1476.7712051456192</v>
      </c>
    </row>
    <row r="2079" spans="3:17">
      <c r="C2079" s="159"/>
      <c r="D2079" s="165" t="s">
        <v>278</v>
      </c>
      <c r="E2079" s="161">
        <v>43290</v>
      </c>
      <c r="F2079" s="172" t="str">
        <f t="shared" si="99"/>
        <v>2018-19</v>
      </c>
      <c r="G2079" s="68"/>
      <c r="H2079" s="167" t="s">
        <v>279</v>
      </c>
      <c r="I2079" s="173">
        <v>150735.53351548137</v>
      </c>
      <c r="J2079" s="168">
        <f>IFERROR(MIN('MP Calculations'!$E$30/I2079,1),"-")</f>
        <v>0.24630200300931615</v>
      </c>
      <c r="K2079" s="12"/>
      <c r="L2079" s="159">
        <v>25.014924000000001</v>
      </c>
      <c r="M2079" s="159" t="s">
        <v>280</v>
      </c>
      <c r="N2079" s="159">
        <v>350</v>
      </c>
      <c r="O2079" s="185">
        <f t="shared" si="100"/>
        <v>8755.2234000000008</v>
      </c>
      <c r="P2079" s="215">
        <f t="shared" si="101"/>
        <v>2156.4290602140354</v>
      </c>
      <c r="Q2079" s="215" cm="1">
        <f t="array" ref="Q2079">IF(P2079="-",0,P2079/(1+'General inputs'!$H$32)^IFERROR(INDEX('MP Calculations'!$C$40:$C$130,MATCH(F2079,'MP Calculations'!$D$40:$D$130,0),0),-1))</f>
        <v>2542.1785597198332</v>
      </c>
    </row>
    <row r="2080" spans="3:17">
      <c r="C2080" s="159"/>
      <c r="D2080" s="165" t="s">
        <v>278</v>
      </c>
      <c r="E2080" s="161">
        <v>43290</v>
      </c>
      <c r="F2080" s="172" t="str">
        <f t="shared" si="99"/>
        <v>2018-19</v>
      </c>
      <c r="G2080" s="68"/>
      <c r="H2080" s="167" t="s">
        <v>279</v>
      </c>
      <c r="I2080" s="173">
        <v>150735.53351548137</v>
      </c>
      <c r="J2080" s="168">
        <f>IFERROR(MIN('MP Calculations'!$E$30/I2080,1),"-")</f>
        <v>0.24630200300931615</v>
      </c>
      <c r="K2080" s="12"/>
      <c r="L2080" s="159">
        <v>0.36074600000000001</v>
      </c>
      <c r="M2080" s="159" t="s">
        <v>280</v>
      </c>
      <c r="N2080" s="159">
        <v>350</v>
      </c>
      <c r="O2080" s="185">
        <f t="shared" si="100"/>
        <v>126.2611</v>
      </c>
      <c r="P2080" s="215">
        <f t="shared" si="101"/>
        <v>31.098361832159569</v>
      </c>
      <c r="Q2080" s="215" cm="1">
        <f t="array" ref="Q2080">IF(P2080="-",0,P2080/(1+'General inputs'!$H$32)^IFERROR(INDEX('MP Calculations'!$C$40:$C$130,MATCH(F2080,'MP Calculations'!$D$40:$D$130,0),0),-1))</f>
        <v>36.661344511967769</v>
      </c>
    </row>
    <row r="2081" spans="3:17">
      <c r="C2081" s="159"/>
      <c r="D2081" s="165" t="s">
        <v>278</v>
      </c>
      <c r="E2081" s="161">
        <v>43290</v>
      </c>
      <c r="F2081" s="172" t="str">
        <f t="shared" si="99"/>
        <v>2018-19</v>
      </c>
      <c r="G2081" s="68"/>
      <c r="H2081" s="167" t="s">
        <v>279</v>
      </c>
      <c r="I2081" s="173">
        <v>150735.53351548137</v>
      </c>
      <c r="J2081" s="168">
        <f>IFERROR(MIN('MP Calculations'!$E$30/I2081,1),"-")</f>
        <v>0.24630200300931615</v>
      </c>
      <c r="K2081" s="12"/>
      <c r="L2081" s="159">
        <v>0.226108</v>
      </c>
      <c r="M2081" s="159" t="s">
        <v>280</v>
      </c>
      <c r="N2081" s="159">
        <v>350</v>
      </c>
      <c r="O2081" s="185">
        <f t="shared" si="100"/>
        <v>79.137799999999999</v>
      </c>
      <c r="P2081" s="215">
        <f t="shared" si="101"/>
        <v>19.49179865375066</v>
      </c>
      <c r="Q2081" s="215" cm="1">
        <f t="array" ref="Q2081">IF(P2081="-",0,P2081/(1+'General inputs'!$H$32)^IFERROR(INDEX('MP Calculations'!$C$40:$C$130,MATCH(F2081,'MP Calculations'!$D$40:$D$130,0),0),-1))</f>
        <v>22.978559110598617</v>
      </c>
    </row>
    <row r="2082" spans="3:17">
      <c r="C2082" s="159"/>
      <c r="D2082" s="165" t="s">
        <v>282</v>
      </c>
      <c r="E2082" s="161">
        <v>43290</v>
      </c>
      <c r="F2082" s="172" t="str">
        <f t="shared" si="99"/>
        <v>2018-19</v>
      </c>
      <c r="G2082" s="68"/>
      <c r="H2082" s="167" t="s">
        <v>279</v>
      </c>
      <c r="I2082" s="173">
        <v>150735.53351548137</v>
      </c>
      <c r="J2082" s="168">
        <f>IFERROR(MIN('MP Calculations'!$E$30/I2082,1),"-")</f>
        <v>0.24630200300931615</v>
      </c>
      <c r="K2082" s="12"/>
      <c r="L2082" s="159">
        <v>6.8664579999999997</v>
      </c>
      <c r="M2082" s="159" t="s">
        <v>280</v>
      </c>
      <c r="N2082" s="159">
        <v>511</v>
      </c>
      <c r="O2082" s="185">
        <f t="shared" si="100"/>
        <v>3508.7600379999999</v>
      </c>
      <c r="P2082" s="215">
        <f t="shared" si="101"/>
        <v>864.21462543844427</v>
      </c>
      <c r="Q2082" s="215" cm="1">
        <f t="array" ref="Q2082">IF(P2082="-",0,P2082/(1+'General inputs'!$H$32)^IFERROR(INDEX('MP Calculations'!$C$40:$C$130,MATCH(F2082,'MP Calculations'!$D$40:$D$130,0),0),-1))</f>
        <v>1018.8083310136149</v>
      </c>
    </row>
    <row r="2083" spans="3:17">
      <c r="C2083" s="159"/>
      <c r="D2083" s="165" t="s">
        <v>282</v>
      </c>
      <c r="E2083" s="161">
        <v>43290</v>
      </c>
      <c r="F2083" s="172" t="str">
        <f t="shared" si="99"/>
        <v>2018-19</v>
      </c>
      <c r="G2083" s="68"/>
      <c r="H2083" s="167" t="s">
        <v>279</v>
      </c>
      <c r="I2083" s="173">
        <v>150735.53351548137</v>
      </c>
      <c r="J2083" s="168">
        <f>IFERROR(MIN('MP Calculations'!$E$30/I2083,1),"-")</f>
        <v>0.24630200300931615</v>
      </c>
      <c r="K2083" s="12"/>
      <c r="L2083" s="159">
        <v>1.822433</v>
      </c>
      <c r="M2083" s="159" t="s">
        <v>280</v>
      </c>
      <c r="N2083" s="159">
        <v>511</v>
      </c>
      <c r="O2083" s="185">
        <f t="shared" si="100"/>
        <v>931.26326299999994</v>
      </c>
      <c r="P2083" s="215">
        <f t="shared" si="101"/>
        <v>229.37200700589156</v>
      </c>
      <c r="Q2083" s="215" cm="1">
        <f t="array" ref="Q2083">IF(P2083="-",0,P2083/(1+'General inputs'!$H$32)^IFERROR(INDEX('MP Calculations'!$C$40:$C$130,MATCH(F2083,'MP Calculations'!$D$40:$D$130,0),0),-1))</f>
        <v>270.40286609400874</v>
      </c>
    </row>
    <row r="2084" spans="3:17">
      <c r="C2084" s="159"/>
      <c r="D2084" s="165" t="s">
        <v>278</v>
      </c>
      <c r="E2084" s="161">
        <v>43290</v>
      </c>
      <c r="F2084" s="172" t="str">
        <f t="shared" si="99"/>
        <v>2018-19</v>
      </c>
      <c r="G2084" s="68"/>
      <c r="H2084" s="167" t="s">
        <v>279</v>
      </c>
      <c r="I2084" s="173">
        <v>150735.53351548137</v>
      </c>
      <c r="J2084" s="168">
        <f>IFERROR(MIN('MP Calculations'!$E$30/I2084,1),"-")</f>
        <v>0.24630200300931615</v>
      </c>
      <c r="K2084" s="12"/>
      <c r="L2084" s="159">
        <v>0.92876099999999995</v>
      </c>
      <c r="M2084" s="159" t="s">
        <v>280</v>
      </c>
      <c r="N2084" s="159">
        <v>350</v>
      </c>
      <c r="O2084" s="185">
        <f t="shared" si="100"/>
        <v>325.06635</v>
      </c>
      <c r="P2084" s="215">
        <f t="shared" si="101"/>
        <v>80.064493115927419</v>
      </c>
      <c r="Q2084" s="215" cm="1">
        <f t="array" ref="Q2084">IF(P2084="-",0,P2084/(1+'General inputs'!$H$32)^IFERROR(INDEX('MP Calculations'!$C$40:$C$130,MATCH(F2084,'MP Calculations'!$D$40:$D$130,0),0),-1))</f>
        <v>94.386706963569097</v>
      </c>
    </row>
    <row r="2085" spans="3:17">
      <c r="C2085" s="159"/>
      <c r="D2085" s="165" t="s">
        <v>278</v>
      </c>
      <c r="E2085" s="161">
        <v>43290</v>
      </c>
      <c r="F2085" s="172" t="str">
        <f t="shared" si="99"/>
        <v>2018-19</v>
      </c>
      <c r="G2085" s="68"/>
      <c r="H2085" s="167" t="s">
        <v>279</v>
      </c>
      <c r="I2085" s="173">
        <v>150735.53351548137</v>
      </c>
      <c r="J2085" s="168">
        <f>IFERROR(MIN('MP Calculations'!$E$30/I2085,1),"-")</f>
        <v>0.24630200300931615</v>
      </c>
      <c r="K2085" s="12"/>
      <c r="L2085" s="159">
        <v>53.486190999999998</v>
      </c>
      <c r="M2085" s="159" t="s">
        <v>280</v>
      </c>
      <c r="N2085" s="159">
        <v>350</v>
      </c>
      <c r="O2085" s="185">
        <f t="shared" si="100"/>
        <v>18720.166849999998</v>
      </c>
      <c r="P2085" s="215">
        <f t="shared" si="101"/>
        <v>4610.8145918235996</v>
      </c>
      <c r="Q2085" s="215" cm="1">
        <f t="array" ref="Q2085">IF(P2085="-",0,P2085/(1+'General inputs'!$H$32)^IFERROR(INDEX('MP Calculations'!$C$40:$C$130,MATCH(F2085,'MP Calculations'!$D$40:$D$130,0),0),-1))</f>
        <v>5435.6130764690652</v>
      </c>
    </row>
    <row r="2086" spans="3:17">
      <c r="C2086" s="159"/>
      <c r="D2086" s="165" t="s">
        <v>278</v>
      </c>
      <c r="E2086" s="161">
        <v>43290</v>
      </c>
      <c r="F2086" s="172" t="str">
        <f t="shared" si="99"/>
        <v>2018-19</v>
      </c>
      <c r="G2086" s="68"/>
      <c r="H2086" s="167" t="s">
        <v>279</v>
      </c>
      <c r="I2086" s="173">
        <v>150735.53351548137</v>
      </c>
      <c r="J2086" s="168">
        <f>IFERROR(MIN('MP Calculations'!$E$30/I2086,1),"-")</f>
        <v>0.24630200300931615</v>
      </c>
      <c r="K2086" s="12"/>
      <c r="L2086" s="159">
        <v>0.55655699999999997</v>
      </c>
      <c r="M2086" s="159" t="s">
        <v>280</v>
      </c>
      <c r="N2086" s="159">
        <v>350</v>
      </c>
      <c r="O2086" s="185">
        <f t="shared" si="100"/>
        <v>194.79495</v>
      </c>
      <c r="P2086" s="215">
        <f t="shared" si="101"/>
        <v>47.978386361099588</v>
      </c>
      <c r="Q2086" s="215" cm="1">
        <f t="array" ref="Q2086">IF(P2086="-",0,P2086/(1+'General inputs'!$H$32)^IFERROR(INDEX('MP Calculations'!$C$40:$C$130,MATCH(F2086,'MP Calculations'!$D$40:$D$130,0),0),-1))</f>
        <v>56.56092629591803</v>
      </c>
    </row>
    <row r="2087" spans="3:17">
      <c r="C2087" s="159"/>
      <c r="D2087" s="165" t="s">
        <v>278</v>
      </c>
      <c r="E2087" s="161">
        <v>43290</v>
      </c>
      <c r="F2087" s="172" t="str">
        <f t="shared" si="99"/>
        <v>2018-19</v>
      </c>
      <c r="G2087" s="68"/>
      <c r="H2087" s="167" t="s">
        <v>279</v>
      </c>
      <c r="I2087" s="173">
        <v>150735.53351548137</v>
      </c>
      <c r="J2087" s="168">
        <f>IFERROR(MIN('MP Calculations'!$E$30/I2087,1),"-")</f>
        <v>0.24630200300931615</v>
      </c>
      <c r="K2087" s="12"/>
      <c r="L2087" s="159">
        <v>50.485582999999998</v>
      </c>
      <c r="M2087" s="159" t="s">
        <v>280</v>
      </c>
      <c r="N2087" s="159">
        <v>350</v>
      </c>
      <c r="O2087" s="185">
        <f t="shared" si="100"/>
        <v>17669.95405</v>
      </c>
      <c r="P2087" s="215">
        <f t="shared" si="101"/>
        <v>4352.1450755975784</v>
      </c>
      <c r="Q2087" s="215" cm="1">
        <f t="array" ref="Q2087">IF(P2087="-",0,P2087/(1+'General inputs'!$H$32)^IFERROR(INDEX('MP Calculations'!$C$40:$C$130,MATCH(F2087,'MP Calculations'!$D$40:$D$130,0),0),-1))</f>
        <v>5130.6718612279647</v>
      </c>
    </row>
    <row r="2088" spans="3:17">
      <c r="C2088" s="159"/>
      <c r="D2088" s="165" t="s">
        <v>278</v>
      </c>
      <c r="E2088" s="161">
        <v>43291</v>
      </c>
      <c r="F2088" s="172" t="str">
        <f t="shared" si="99"/>
        <v>2018-19</v>
      </c>
      <c r="G2088" s="68"/>
      <c r="H2088" s="167" t="s">
        <v>279</v>
      </c>
      <c r="I2088" s="173">
        <v>150735.53351548137</v>
      </c>
      <c r="J2088" s="168">
        <f>IFERROR(MIN('MP Calculations'!$E$30/I2088,1),"-")</f>
        <v>0.24630200300931615</v>
      </c>
      <c r="K2088" s="12"/>
      <c r="L2088" s="159">
        <v>7.1838540000000002</v>
      </c>
      <c r="M2088" s="159" t="s">
        <v>280</v>
      </c>
      <c r="N2088" s="159">
        <v>350</v>
      </c>
      <c r="O2088" s="185">
        <f t="shared" si="100"/>
        <v>2514.3489</v>
      </c>
      <c r="P2088" s="215">
        <f t="shared" si="101"/>
        <v>619.28917033427069</v>
      </c>
      <c r="Q2088" s="215" cm="1">
        <f t="array" ref="Q2088">IF(P2088="-",0,P2088/(1+'General inputs'!$H$32)^IFERROR(INDEX('MP Calculations'!$C$40:$C$130,MATCH(F2088,'MP Calculations'!$D$40:$D$130,0),0),-1))</f>
        <v>730.06976215308748</v>
      </c>
    </row>
    <row r="2089" spans="3:17">
      <c r="C2089" s="159"/>
      <c r="D2089" s="165" t="s">
        <v>278</v>
      </c>
      <c r="E2089" s="161">
        <v>43315</v>
      </c>
      <c r="F2089" s="172" t="str">
        <f t="shared" si="99"/>
        <v>2018-19</v>
      </c>
      <c r="G2089" s="68"/>
      <c r="H2089" s="167" t="s">
        <v>279</v>
      </c>
      <c r="I2089" s="173">
        <v>150735.53351548137</v>
      </c>
      <c r="J2089" s="168">
        <f>IFERROR(MIN('MP Calculations'!$E$30/I2089,1),"-")</f>
        <v>0.24630200300931615</v>
      </c>
      <c r="K2089" s="12"/>
      <c r="L2089" s="159">
        <v>3.7010999999999998</v>
      </c>
      <c r="M2089" s="159" t="s">
        <v>280</v>
      </c>
      <c r="N2089" s="159">
        <v>350</v>
      </c>
      <c r="O2089" s="185">
        <f t="shared" si="100"/>
        <v>1295.385</v>
      </c>
      <c r="P2089" s="215">
        <f t="shared" si="101"/>
        <v>319.055920168223</v>
      </c>
      <c r="Q2089" s="215" cm="1">
        <f t="array" ref="Q2089">IF(P2089="-",0,P2089/(1+'General inputs'!$H$32)^IFERROR(INDEX('MP Calculations'!$C$40:$C$130,MATCH(F2089,'MP Calculations'!$D$40:$D$130,0),0),-1))</f>
        <v>376.12974828062931</v>
      </c>
    </row>
    <row r="2090" spans="3:17">
      <c r="C2090" s="159"/>
      <c r="D2090" s="165" t="s">
        <v>278</v>
      </c>
      <c r="E2090" s="161">
        <v>43315</v>
      </c>
      <c r="F2090" s="172" t="str">
        <f t="shared" si="99"/>
        <v>2018-19</v>
      </c>
      <c r="G2090" s="68"/>
      <c r="H2090" s="167" t="s">
        <v>279</v>
      </c>
      <c r="I2090" s="173">
        <v>150735.53351548137</v>
      </c>
      <c r="J2090" s="168">
        <f>IFERROR(MIN('MP Calculations'!$E$30/I2090,1),"-")</f>
        <v>0.24630200300931615</v>
      </c>
      <c r="K2090" s="12"/>
      <c r="L2090" s="159">
        <v>2.6535609999999998</v>
      </c>
      <c r="M2090" s="159" t="s">
        <v>280</v>
      </c>
      <c r="N2090" s="159">
        <v>350</v>
      </c>
      <c r="O2090" s="185">
        <f t="shared" si="100"/>
        <v>928.74634999999989</v>
      </c>
      <c r="P2090" s="215">
        <f t="shared" si="101"/>
        <v>228.75208629259137</v>
      </c>
      <c r="Q2090" s="215" cm="1">
        <f t="array" ref="Q2090">IF(P2090="-",0,P2090/(1+'General inputs'!$H$32)^IFERROR(INDEX('MP Calculations'!$C$40:$C$130,MATCH(F2090,'MP Calculations'!$D$40:$D$130,0),0),-1))</f>
        <v>269.67205181629652</v>
      </c>
    </row>
    <row r="2091" spans="3:17">
      <c r="C2091" s="159"/>
      <c r="D2091" s="165" t="s">
        <v>278</v>
      </c>
      <c r="E2091" s="161">
        <v>43315</v>
      </c>
      <c r="F2091" s="172" t="str">
        <f t="shared" si="99"/>
        <v>2018-19</v>
      </c>
      <c r="G2091" s="68"/>
      <c r="H2091" s="167" t="s">
        <v>279</v>
      </c>
      <c r="I2091" s="173">
        <v>150735.53351548137</v>
      </c>
      <c r="J2091" s="168">
        <f>IFERROR(MIN('MP Calculations'!$E$30/I2091,1),"-")</f>
        <v>0.24630200300931615</v>
      </c>
      <c r="K2091" s="12"/>
      <c r="L2091" s="159">
        <v>41.724431000000003</v>
      </c>
      <c r="M2091" s="159" t="s">
        <v>280</v>
      </c>
      <c r="N2091" s="159">
        <v>350</v>
      </c>
      <c r="O2091" s="185">
        <f t="shared" si="100"/>
        <v>14603.550850000001</v>
      </c>
      <c r="P2091" s="215">
        <f t="shared" si="101"/>
        <v>3596.8838254034017</v>
      </c>
      <c r="Q2091" s="215" cm="1">
        <f t="array" ref="Q2091">IF(P2091="-",0,P2091/(1+'General inputs'!$H$32)^IFERROR(INDEX('MP Calculations'!$C$40:$C$130,MATCH(F2091,'MP Calculations'!$D$40:$D$130,0),0),-1))</f>
        <v>4240.306862603682</v>
      </c>
    </row>
    <row r="2092" spans="3:17">
      <c r="C2092" s="159"/>
      <c r="D2092" s="165" t="s">
        <v>278</v>
      </c>
      <c r="E2092" s="161">
        <v>43315</v>
      </c>
      <c r="F2092" s="172" t="str">
        <f t="shared" si="99"/>
        <v>2018-19</v>
      </c>
      <c r="G2092" s="68"/>
      <c r="H2092" s="167" t="s">
        <v>279</v>
      </c>
      <c r="I2092" s="173">
        <v>150735.53351548137</v>
      </c>
      <c r="J2092" s="168">
        <f>IFERROR(MIN('MP Calculations'!$E$30/I2092,1),"-")</f>
        <v>0.24630200300931615</v>
      </c>
      <c r="K2092" s="12"/>
      <c r="L2092" s="159">
        <v>58.094991999999998</v>
      </c>
      <c r="M2092" s="159" t="s">
        <v>280</v>
      </c>
      <c r="N2092" s="159">
        <v>350</v>
      </c>
      <c r="O2092" s="185">
        <f t="shared" si="100"/>
        <v>20333.247199999998</v>
      </c>
      <c r="P2092" s="215">
        <f t="shared" si="101"/>
        <v>5008.119513043569</v>
      </c>
      <c r="Q2092" s="215" cm="1">
        <f t="array" ref="Q2092">IF(P2092="-",0,P2092/(1+'General inputs'!$H$32)^IFERROR(INDEX('MP Calculations'!$C$40:$C$130,MATCH(F2092,'MP Calculations'!$D$40:$D$130,0),0),-1))</f>
        <v>5903.9892781403296</v>
      </c>
    </row>
    <row r="2093" spans="3:17">
      <c r="C2093" s="159"/>
      <c r="D2093" s="165" t="s">
        <v>278</v>
      </c>
      <c r="E2093" s="161">
        <v>43315</v>
      </c>
      <c r="F2093" s="172" t="str">
        <f t="shared" si="99"/>
        <v>2018-19</v>
      </c>
      <c r="G2093" s="68"/>
      <c r="H2093" s="167" t="s">
        <v>279</v>
      </c>
      <c r="I2093" s="173">
        <v>150735.53351548137</v>
      </c>
      <c r="J2093" s="168">
        <f>IFERROR(MIN('MP Calculations'!$E$30/I2093,1),"-")</f>
        <v>0.24630200300931615</v>
      </c>
      <c r="K2093" s="12"/>
      <c r="L2093" s="159">
        <v>18.148268999999999</v>
      </c>
      <c r="M2093" s="159" t="s">
        <v>280</v>
      </c>
      <c r="N2093" s="159">
        <v>350</v>
      </c>
      <c r="O2093" s="185">
        <f t="shared" si="100"/>
        <v>6351.8941500000001</v>
      </c>
      <c r="P2093" s="215">
        <f t="shared" si="101"/>
        <v>1564.4842520481577</v>
      </c>
      <c r="Q2093" s="215" cm="1">
        <f t="array" ref="Q2093">IF(P2093="-",0,P2093/(1+'General inputs'!$H$32)^IFERROR(INDEX('MP Calculations'!$C$40:$C$130,MATCH(F2093,'MP Calculations'!$D$40:$D$130,0),0),-1))</f>
        <v>1844.3446139523787</v>
      </c>
    </row>
    <row r="2094" spans="3:17">
      <c r="C2094" s="159"/>
      <c r="D2094" s="165" t="s">
        <v>278</v>
      </c>
      <c r="E2094" s="161">
        <v>43315</v>
      </c>
      <c r="F2094" s="172" t="str">
        <f t="shared" si="99"/>
        <v>2018-19</v>
      </c>
      <c r="G2094" s="68"/>
      <c r="H2094" s="167" t="s">
        <v>279</v>
      </c>
      <c r="I2094" s="173">
        <v>150735.53351548137</v>
      </c>
      <c r="J2094" s="168">
        <f>IFERROR(MIN('MP Calculations'!$E$30/I2094,1),"-")</f>
        <v>0.24630200300931615</v>
      </c>
      <c r="K2094" s="12"/>
      <c r="L2094" s="159">
        <v>0.484124</v>
      </c>
      <c r="M2094" s="159" t="s">
        <v>280</v>
      </c>
      <c r="N2094" s="159">
        <v>350</v>
      </c>
      <c r="O2094" s="185">
        <f t="shared" si="100"/>
        <v>169.4434</v>
      </c>
      <c r="P2094" s="215">
        <f t="shared" si="101"/>
        <v>41.734248816708757</v>
      </c>
      <c r="Q2094" s="215" cm="1">
        <f t="array" ref="Q2094">IF(P2094="-",0,P2094/(1+'General inputs'!$H$32)^IFERROR(INDEX('MP Calculations'!$C$40:$C$130,MATCH(F2094,'MP Calculations'!$D$40:$D$130,0),0),-1))</f>
        <v>49.199815799792326</v>
      </c>
    </row>
    <row r="2095" spans="3:17">
      <c r="C2095" s="159"/>
      <c r="D2095" s="165" t="s">
        <v>278</v>
      </c>
      <c r="E2095" s="161">
        <v>43315</v>
      </c>
      <c r="F2095" s="172" t="str">
        <f t="shared" si="99"/>
        <v>2018-19</v>
      </c>
      <c r="G2095" s="68"/>
      <c r="H2095" s="167" t="s">
        <v>279</v>
      </c>
      <c r="I2095" s="173">
        <v>150735.53351548137</v>
      </c>
      <c r="J2095" s="168">
        <f>IFERROR(MIN('MP Calculations'!$E$30/I2095,1),"-")</f>
        <v>0.24630200300931615</v>
      </c>
      <c r="K2095" s="12"/>
      <c r="L2095" s="159">
        <v>0.99998900000000002</v>
      </c>
      <c r="M2095" s="159" t="s">
        <v>280</v>
      </c>
      <c r="N2095" s="159">
        <v>350</v>
      </c>
      <c r="O2095" s="185">
        <f t="shared" si="100"/>
        <v>349.99615</v>
      </c>
      <c r="P2095" s="215">
        <f t="shared" si="101"/>
        <v>86.204752790549065</v>
      </c>
      <c r="Q2095" s="215" cm="1">
        <f t="array" ref="Q2095">IF(P2095="-",0,P2095/(1+'General inputs'!$H$32)^IFERROR(INDEX('MP Calculations'!$C$40:$C$130,MATCH(F2095,'MP Calculations'!$D$40:$D$130,0),0),-1))</f>
        <v>101.62535755677995</v>
      </c>
    </row>
    <row r="2096" spans="3:17">
      <c r="C2096" s="159"/>
      <c r="D2096" s="165" t="s">
        <v>278</v>
      </c>
      <c r="E2096" s="161">
        <v>43320</v>
      </c>
      <c r="F2096" s="172" t="str">
        <f t="shared" si="99"/>
        <v>2018-19</v>
      </c>
      <c r="G2096" s="68"/>
      <c r="H2096" s="167" t="s">
        <v>279</v>
      </c>
      <c r="I2096" s="173">
        <v>150735.53351548137</v>
      </c>
      <c r="J2096" s="168">
        <f>IFERROR(MIN('MP Calculations'!$E$30/I2096,1),"-")</f>
        <v>0.24630200300931615</v>
      </c>
      <c r="K2096" s="12"/>
      <c r="L2096" s="159">
        <v>21.407136000000001</v>
      </c>
      <c r="M2096" s="159" t="s">
        <v>280</v>
      </c>
      <c r="N2096" s="159">
        <v>350</v>
      </c>
      <c r="O2096" s="185">
        <f t="shared" si="100"/>
        <v>7492.4976000000006</v>
      </c>
      <c r="P2096" s="215">
        <f t="shared" si="101"/>
        <v>1845.4171664224941</v>
      </c>
      <c r="Q2096" s="215" cm="1">
        <f t="array" ref="Q2096">IF(P2096="-",0,P2096/(1+'General inputs'!$H$32)^IFERROR(INDEX('MP Calculations'!$C$40:$C$130,MATCH(F2096,'MP Calculations'!$D$40:$D$130,0),0),-1))</f>
        <v>2175.5317811162085</v>
      </c>
    </row>
    <row r="2097" spans="3:17">
      <c r="C2097" s="159"/>
      <c r="D2097" s="165" t="s">
        <v>278</v>
      </c>
      <c r="E2097" s="161">
        <v>43320</v>
      </c>
      <c r="F2097" s="172" t="str">
        <f t="shared" si="99"/>
        <v>2018-19</v>
      </c>
      <c r="G2097" s="68"/>
      <c r="H2097" s="167" t="s">
        <v>279</v>
      </c>
      <c r="I2097" s="173">
        <v>150735.53351548137</v>
      </c>
      <c r="J2097" s="168">
        <f>IFERROR(MIN('MP Calculations'!$E$30/I2097,1),"-")</f>
        <v>0.24630200300931615</v>
      </c>
      <c r="K2097" s="12"/>
      <c r="L2097" s="159">
        <v>3.787595</v>
      </c>
      <c r="M2097" s="159" t="s">
        <v>280</v>
      </c>
      <c r="N2097" s="159">
        <v>350</v>
      </c>
      <c r="O2097" s="185">
        <f t="shared" si="100"/>
        <v>1325.65825</v>
      </c>
      <c r="P2097" s="215">
        <f t="shared" si="101"/>
        <v>326.51228228082476</v>
      </c>
      <c r="Q2097" s="215" cm="1">
        <f t="array" ref="Q2097">IF(P2097="-",0,P2097/(1+'General inputs'!$H$32)^IFERROR(INDEX('MP Calculations'!$C$40:$C$130,MATCH(F2097,'MP Calculations'!$D$40:$D$130,0),0),-1))</f>
        <v>384.91993027450491</v>
      </c>
    </row>
    <row r="2098" spans="3:17">
      <c r="C2098" s="159"/>
      <c r="D2098" s="165" t="s">
        <v>278</v>
      </c>
      <c r="E2098" s="161">
        <v>43320</v>
      </c>
      <c r="F2098" s="172" t="str">
        <f t="shared" si="99"/>
        <v>2018-19</v>
      </c>
      <c r="G2098" s="68"/>
      <c r="H2098" s="167" t="s">
        <v>279</v>
      </c>
      <c r="I2098" s="173">
        <v>150735.53351548137</v>
      </c>
      <c r="J2098" s="168">
        <f>IFERROR(MIN('MP Calculations'!$E$30/I2098,1),"-")</f>
        <v>0.24630200300931615</v>
      </c>
      <c r="K2098" s="12"/>
      <c r="L2098" s="159">
        <v>0.34326699999999999</v>
      </c>
      <c r="M2098" s="159" t="s">
        <v>280</v>
      </c>
      <c r="N2098" s="159">
        <v>350</v>
      </c>
      <c r="O2098" s="185">
        <f t="shared" si="100"/>
        <v>120.14345</v>
      </c>
      <c r="P2098" s="215">
        <f t="shared" si="101"/>
        <v>29.591572383449623</v>
      </c>
      <c r="Q2098" s="215" cm="1">
        <f t="array" ref="Q2098">IF(P2098="-",0,P2098/(1+'General inputs'!$H$32)^IFERROR(INDEX('MP Calculations'!$C$40:$C$130,MATCH(F2098,'MP Calculations'!$D$40:$D$130,0),0),-1))</f>
        <v>34.885015347612004</v>
      </c>
    </row>
    <row r="2099" spans="3:17">
      <c r="C2099" s="159"/>
      <c r="D2099" s="165" t="s">
        <v>278</v>
      </c>
      <c r="E2099" s="161">
        <v>43320</v>
      </c>
      <c r="F2099" s="172" t="str">
        <f t="shared" si="99"/>
        <v>2018-19</v>
      </c>
      <c r="G2099" s="68"/>
      <c r="H2099" s="167" t="s">
        <v>279</v>
      </c>
      <c r="I2099" s="173">
        <v>150735.53351548137</v>
      </c>
      <c r="J2099" s="168">
        <f>IFERROR(MIN('MP Calculations'!$E$30/I2099,1),"-")</f>
        <v>0.24630200300931615</v>
      </c>
      <c r="K2099" s="12"/>
      <c r="L2099" s="159">
        <v>14.157368999999999</v>
      </c>
      <c r="M2099" s="159" t="s">
        <v>280</v>
      </c>
      <c r="N2099" s="159">
        <v>350</v>
      </c>
      <c r="O2099" s="185">
        <f t="shared" si="100"/>
        <v>4955.0791499999996</v>
      </c>
      <c r="P2099" s="215">
        <f t="shared" si="101"/>
        <v>1220.4459197146996</v>
      </c>
      <c r="Q2099" s="215" cm="1">
        <f t="array" ref="Q2099">IF(P2099="-",0,P2099/(1+'General inputs'!$H$32)^IFERROR(INDEX('MP Calculations'!$C$40:$C$130,MATCH(F2099,'MP Calculations'!$D$40:$D$130,0),0),-1))</f>
        <v>1438.763513086916</v>
      </c>
    </row>
    <row r="2100" spans="3:17">
      <c r="C2100" s="159"/>
      <c r="D2100" s="165" t="s">
        <v>278</v>
      </c>
      <c r="E2100" s="161">
        <v>43320</v>
      </c>
      <c r="F2100" s="172" t="str">
        <f t="shared" si="99"/>
        <v>2018-19</v>
      </c>
      <c r="G2100" s="68"/>
      <c r="H2100" s="167" t="s">
        <v>279</v>
      </c>
      <c r="I2100" s="173">
        <v>150735.53351548137</v>
      </c>
      <c r="J2100" s="168">
        <f>IFERROR(MIN('MP Calculations'!$E$30/I2100,1),"-")</f>
        <v>0.24630200300931615</v>
      </c>
      <c r="K2100" s="12"/>
      <c r="L2100" s="159">
        <v>1.154342</v>
      </c>
      <c r="M2100" s="159" t="s">
        <v>280</v>
      </c>
      <c r="N2100" s="159">
        <v>350</v>
      </c>
      <c r="O2100" s="185">
        <f t="shared" si="100"/>
        <v>404.0197</v>
      </c>
      <c r="P2100" s="215">
        <f t="shared" si="101"/>
        <v>99.510861365223008</v>
      </c>
      <c r="Q2100" s="215" cm="1">
        <f t="array" ref="Q2100">IF(P2100="-",0,P2100/(1+'General inputs'!$H$32)^IFERROR(INDEX('MP Calculations'!$C$40:$C$130,MATCH(F2100,'MP Calculations'!$D$40:$D$130,0),0),-1))</f>
        <v>117.31170892160661</v>
      </c>
    </row>
    <row r="2101" spans="3:17">
      <c r="C2101" s="159"/>
      <c r="D2101" s="165" t="s">
        <v>278</v>
      </c>
      <c r="E2101" s="161">
        <v>43320</v>
      </c>
      <c r="F2101" s="172" t="str">
        <f t="shared" si="99"/>
        <v>2018-19</v>
      </c>
      <c r="G2101" s="68"/>
      <c r="H2101" s="167" t="s">
        <v>279</v>
      </c>
      <c r="I2101" s="173">
        <v>150735.53351548137</v>
      </c>
      <c r="J2101" s="168">
        <f>IFERROR(MIN('MP Calculations'!$E$30/I2101,1),"-")</f>
        <v>0.24630200300931615</v>
      </c>
      <c r="K2101" s="12"/>
      <c r="L2101" s="159">
        <v>3.2166109999999999</v>
      </c>
      <c r="M2101" s="159" t="s">
        <v>280</v>
      </c>
      <c r="N2101" s="159">
        <v>350</v>
      </c>
      <c r="O2101" s="185">
        <f t="shared" si="100"/>
        <v>1125.81385</v>
      </c>
      <c r="P2101" s="215">
        <f t="shared" si="101"/>
        <v>277.29020627062982</v>
      </c>
      <c r="Q2101" s="215" cm="1">
        <f t="array" ref="Q2101">IF(P2101="-",0,P2101/(1+'General inputs'!$H$32)^IFERROR(INDEX('MP Calculations'!$C$40:$C$130,MATCH(F2101,'MP Calculations'!$D$40:$D$130,0),0),-1))</f>
        <v>326.89283881729853</v>
      </c>
    </row>
    <row r="2102" spans="3:17">
      <c r="C2102" s="159"/>
      <c r="D2102" s="165" t="s">
        <v>278</v>
      </c>
      <c r="E2102" s="161">
        <v>43320</v>
      </c>
      <c r="F2102" s="172" t="str">
        <f t="shared" si="99"/>
        <v>2018-19</v>
      </c>
      <c r="G2102" s="68"/>
      <c r="H2102" s="167" t="s">
        <v>279</v>
      </c>
      <c r="I2102" s="173">
        <v>150735.53351548137</v>
      </c>
      <c r="J2102" s="168">
        <f>IFERROR(MIN('MP Calculations'!$E$30/I2102,1),"-")</f>
        <v>0.24630200300931615</v>
      </c>
      <c r="K2102" s="12"/>
      <c r="L2102" s="159">
        <v>1.5242119999999999</v>
      </c>
      <c r="M2102" s="159" t="s">
        <v>280</v>
      </c>
      <c r="N2102" s="159">
        <v>350</v>
      </c>
      <c r="O2102" s="185">
        <f t="shared" si="100"/>
        <v>533.4742</v>
      </c>
      <c r="P2102" s="215">
        <f t="shared" si="101"/>
        <v>131.39576401379253</v>
      </c>
      <c r="Q2102" s="215" cm="1">
        <f t="array" ref="Q2102">IF(P2102="-",0,P2102/(1+'General inputs'!$H$32)^IFERROR(INDEX('MP Calculations'!$C$40:$C$130,MATCH(F2102,'MP Calculations'!$D$40:$D$130,0),0),-1))</f>
        <v>154.90029339556202</v>
      </c>
    </row>
    <row r="2103" spans="3:17">
      <c r="C2103" s="159"/>
      <c r="D2103" s="165" t="s">
        <v>278</v>
      </c>
      <c r="E2103" s="161">
        <v>43320</v>
      </c>
      <c r="F2103" s="172" t="str">
        <f t="shared" si="99"/>
        <v>2018-19</v>
      </c>
      <c r="G2103" s="68"/>
      <c r="H2103" s="167" t="s">
        <v>279</v>
      </c>
      <c r="I2103" s="173">
        <v>150735.53351548137</v>
      </c>
      <c r="J2103" s="168">
        <f>IFERROR(MIN('MP Calculations'!$E$30/I2103,1),"-")</f>
        <v>0.24630200300931615</v>
      </c>
      <c r="K2103" s="12"/>
      <c r="L2103" s="159">
        <v>0.63746700000000001</v>
      </c>
      <c r="M2103" s="159" t="s">
        <v>280</v>
      </c>
      <c r="N2103" s="159">
        <v>350</v>
      </c>
      <c r="O2103" s="185">
        <f t="shared" si="100"/>
        <v>223.11345</v>
      </c>
      <c r="P2103" s="215">
        <f t="shared" si="101"/>
        <v>54.95328963331891</v>
      </c>
      <c r="Q2103" s="215" cm="1">
        <f t="array" ref="Q2103">IF(P2103="-",0,P2103/(1+'General inputs'!$H$32)^IFERROR(INDEX('MP Calculations'!$C$40:$C$130,MATCH(F2103,'MP Calculations'!$D$40:$D$130,0),0),-1))</f>
        <v>64.783524424416512</v>
      </c>
    </row>
    <row r="2104" spans="3:17">
      <c r="C2104" s="159"/>
      <c r="D2104" s="165" t="s">
        <v>678</v>
      </c>
      <c r="E2104" s="161">
        <v>43320</v>
      </c>
      <c r="F2104" s="172" t="str">
        <f t="shared" si="99"/>
        <v>2018-19</v>
      </c>
      <c r="G2104" s="68"/>
      <c r="H2104" s="167" t="s">
        <v>279</v>
      </c>
      <c r="I2104" s="173">
        <v>150735.53351548137</v>
      </c>
      <c r="J2104" s="168">
        <f>IFERROR(MIN('MP Calculations'!$E$30/I2104,1),"-")</f>
        <v>0.24630200300931615</v>
      </c>
      <c r="K2104" s="12"/>
      <c r="L2104" s="159">
        <v>23.929596</v>
      </c>
      <c r="M2104" s="159" t="s">
        <v>280</v>
      </c>
      <c r="N2104" s="159">
        <v>1630</v>
      </c>
      <c r="O2104" s="185">
        <f t="shared" si="100"/>
        <v>39005.241479999997</v>
      </c>
      <c r="P2104" s="215">
        <f t="shared" si="101"/>
        <v>9607.0691043860625</v>
      </c>
      <c r="Q2104" s="215" cm="1">
        <f t="array" ref="Q2104">IF(P2104="-",0,P2104/(1+'General inputs'!$H$32)^IFERROR(INDEX('MP Calculations'!$C$40:$C$130,MATCH(F2104,'MP Calculations'!$D$40:$D$130,0),0),-1))</f>
        <v>11325.614901745474</v>
      </c>
    </row>
    <row r="2105" spans="3:17">
      <c r="C2105" s="159"/>
      <c r="D2105" s="165" t="s">
        <v>678</v>
      </c>
      <c r="E2105" s="161">
        <v>43320</v>
      </c>
      <c r="F2105" s="172" t="str">
        <f t="shared" si="99"/>
        <v>2018-19</v>
      </c>
      <c r="G2105" s="68"/>
      <c r="H2105" s="167" t="s">
        <v>279</v>
      </c>
      <c r="I2105" s="173">
        <v>150735.53351548137</v>
      </c>
      <c r="J2105" s="168">
        <f>IFERROR(MIN('MP Calculations'!$E$30/I2105,1),"-")</f>
        <v>0.24630200300931615</v>
      </c>
      <c r="K2105" s="12"/>
      <c r="L2105" s="159">
        <v>1.4152579999999999</v>
      </c>
      <c r="M2105" s="159" t="s">
        <v>280</v>
      </c>
      <c r="N2105" s="159">
        <v>1630</v>
      </c>
      <c r="O2105" s="185">
        <f t="shared" si="100"/>
        <v>2306.8705399999999</v>
      </c>
      <c r="P2105" s="215">
        <f t="shared" si="101"/>
        <v>568.1868346851827</v>
      </c>
      <c r="Q2105" s="215" cm="1">
        <f t="array" ref="Q2105">IF(P2105="-",0,P2105/(1+'General inputs'!$H$32)^IFERROR(INDEX('MP Calculations'!$C$40:$C$130,MATCH(F2105,'MP Calculations'!$D$40:$D$130,0),0),-1))</f>
        <v>669.82606370013502</v>
      </c>
    </row>
    <row r="2106" spans="3:17">
      <c r="C2106" s="159"/>
      <c r="D2106" s="165" t="s">
        <v>678</v>
      </c>
      <c r="E2106" s="161">
        <v>43320</v>
      </c>
      <c r="F2106" s="172" t="str">
        <f t="shared" si="99"/>
        <v>2018-19</v>
      </c>
      <c r="G2106" s="68"/>
      <c r="H2106" s="167" t="s">
        <v>279</v>
      </c>
      <c r="I2106" s="173">
        <v>150735.53351548137</v>
      </c>
      <c r="J2106" s="168">
        <f>IFERROR(MIN('MP Calculations'!$E$30/I2106,1),"-")</f>
        <v>0.24630200300931615</v>
      </c>
      <c r="K2106" s="12"/>
      <c r="L2106" s="159">
        <v>7.6009789999999997</v>
      </c>
      <c r="M2106" s="159" t="s">
        <v>280</v>
      </c>
      <c r="N2106" s="159">
        <v>1630</v>
      </c>
      <c r="O2106" s="185">
        <f t="shared" si="100"/>
        <v>12389.59577</v>
      </c>
      <c r="P2106" s="215">
        <f t="shared" si="101"/>
        <v>3051.5822546267505</v>
      </c>
      <c r="Q2106" s="215" cm="1">
        <f t="array" ref="Q2106">IF(P2106="-",0,P2106/(1+'General inputs'!$H$32)^IFERROR(INDEX('MP Calculations'!$C$40:$C$130,MATCH(F2106,'MP Calculations'!$D$40:$D$130,0),0),-1))</f>
        <v>3597.4598580876341</v>
      </c>
    </row>
    <row r="2107" spans="3:17">
      <c r="C2107" s="159"/>
      <c r="D2107" s="165" t="s">
        <v>278</v>
      </c>
      <c r="E2107" s="161">
        <v>43320</v>
      </c>
      <c r="F2107" s="172" t="str">
        <f t="shared" si="99"/>
        <v>2018-19</v>
      </c>
      <c r="G2107" s="68"/>
      <c r="H2107" s="167" t="s">
        <v>279</v>
      </c>
      <c r="I2107" s="173">
        <v>150735.53351548137</v>
      </c>
      <c r="J2107" s="168">
        <f>IFERROR(MIN('MP Calculations'!$E$30/I2107,1),"-")</f>
        <v>0.24630200300931615</v>
      </c>
      <c r="K2107" s="12"/>
      <c r="L2107" s="159">
        <v>7.422434</v>
      </c>
      <c r="M2107" s="159" t="s">
        <v>280</v>
      </c>
      <c r="N2107" s="159">
        <v>350</v>
      </c>
      <c r="O2107" s="185">
        <f t="shared" si="100"/>
        <v>2597.8519000000001</v>
      </c>
      <c r="P2107" s="215">
        <f t="shared" si="101"/>
        <v>639.85612649155769</v>
      </c>
      <c r="Q2107" s="215" cm="1">
        <f t="array" ref="Q2107">IF(P2107="-",0,P2107/(1+'General inputs'!$H$32)^IFERROR(INDEX('MP Calculations'!$C$40:$C$130,MATCH(F2107,'MP Calculations'!$D$40:$D$130,0),0),-1))</f>
        <v>754.3158066654737</v>
      </c>
    </row>
    <row r="2108" spans="3:17">
      <c r="C2108" s="159"/>
      <c r="D2108" s="165" t="s">
        <v>278</v>
      </c>
      <c r="E2108" s="161">
        <v>43320</v>
      </c>
      <c r="F2108" s="172" t="str">
        <f t="shared" si="99"/>
        <v>2018-19</v>
      </c>
      <c r="G2108" s="68"/>
      <c r="H2108" s="167" t="s">
        <v>279</v>
      </c>
      <c r="I2108" s="173">
        <v>150735.53351548137</v>
      </c>
      <c r="J2108" s="168">
        <f>IFERROR(MIN('MP Calculations'!$E$30/I2108,1),"-")</f>
        <v>0.24630200300931615</v>
      </c>
      <c r="K2108" s="12"/>
      <c r="L2108" s="159">
        <v>6.6538320000000004</v>
      </c>
      <c r="M2108" s="159" t="s">
        <v>280</v>
      </c>
      <c r="N2108" s="159">
        <v>350</v>
      </c>
      <c r="O2108" s="185">
        <f t="shared" si="100"/>
        <v>2328.8412000000003</v>
      </c>
      <c r="P2108" s="215">
        <f t="shared" si="101"/>
        <v>573.59825225061945</v>
      </c>
      <c r="Q2108" s="215" cm="1">
        <f t="array" ref="Q2108">IF(P2108="-",0,P2108/(1+'General inputs'!$H$32)^IFERROR(INDEX('MP Calculations'!$C$40:$C$130,MATCH(F2108,'MP Calculations'!$D$40:$D$130,0),0),-1))</f>
        <v>676.20549438318244</v>
      </c>
    </row>
    <row r="2109" spans="3:17">
      <c r="C2109" s="159"/>
      <c r="D2109" s="165" t="s">
        <v>278</v>
      </c>
      <c r="E2109" s="161">
        <v>43320</v>
      </c>
      <c r="F2109" s="172" t="str">
        <f t="shared" si="99"/>
        <v>2018-19</v>
      </c>
      <c r="G2109" s="68"/>
      <c r="H2109" s="167" t="s">
        <v>279</v>
      </c>
      <c r="I2109" s="173">
        <v>150735.53351548137</v>
      </c>
      <c r="J2109" s="168">
        <f>IFERROR(MIN('MP Calculations'!$E$30/I2109,1),"-")</f>
        <v>0.24630200300931615</v>
      </c>
      <c r="K2109" s="12"/>
      <c r="L2109" s="159">
        <v>0.356653</v>
      </c>
      <c r="M2109" s="159" t="s">
        <v>280</v>
      </c>
      <c r="N2109" s="159">
        <v>350</v>
      </c>
      <c r="O2109" s="185">
        <f t="shared" si="100"/>
        <v>124.82854999999999</v>
      </c>
      <c r="P2109" s="215">
        <f t="shared" si="101"/>
        <v>30.745521897748571</v>
      </c>
      <c r="Q2109" s="215" cm="1">
        <f t="array" ref="Q2109">IF(P2109="-",0,P2109/(1+'General inputs'!$H$32)^IFERROR(INDEX('MP Calculations'!$C$40:$C$130,MATCH(F2109,'MP Calculations'!$D$40:$D$130,0),0),-1))</f>
        <v>36.245387347959067</v>
      </c>
    </row>
    <row r="2110" spans="3:17">
      <c r="C2110" s="159"/>
      <c r="D2110" s="165" t="s">
        <v>683</v>
      </c>
      <c r="E2110" s="161">
        <v>43328</v>
      </c>
      <c r="F2110" s="172" t="str">
        <f t="shared" si="99"/>
        <v>2018-19</v>
      </c>
      <c r="G2110" s="68"/>
      <c r="H2110" s="167" t="s">
        <v>279</v>
      </c>
      <c r="I2110" s="173">
        <v>150735.53351548137</v>
      </c>
      <c r="J2110" s="168">
        <f>IFERROR(MIN('MP Calculations'!$E$30/I2110,1),"-")</f>
        <v>0.24630200300931615</v>
      </c>
      <c r="K2110" s="12"/>
      <c r="L2110" s="159">
        <v>1</v>
      </c>
      <c r="M2110" s="159" t="s">
        <v>284</v>
      </c>
      <c r="N2110" s="159">
        <v>27036.66</v>
      </c>
      <c r="O2110" s="185">
        <f t="shared" si="100"/>
        <v>27036.66</v>
      </c>
      <c r="P2110" s="215">
        <f t="shared" si="101"/>
        <v>6659.1835126818578</v>
      </c>
      <c r="Q2110" s="215" cm="1">
        <f t="array" ref="Q2110">IF(P2110="-",0,P2110/(1+'General inputs'!$H$32)^IFERROR(INDEX('MP Calculations'!$C$40:$C$130,MATCH(F2110,'MP Calculations'!$D$40:$D$130,0),0),-1))</f>
        <v>7850.401324817688</v>
      </c>
    </row>
    <row r="2111" spans="3:17">
      <c r="C2111" s="159"/>
      <c r="D2111" s="165" t="s">
        <v>684</v>
      </c>
      <c r="E2111" s="161">
        <v>43335</v>
      </c>
      <c r="F2111" s="172" t="str">
        <f t="shared" si="99"/>
        <v>2018-19</v>
      </c>
      <c r="G2111" s="68"/>
      <c r="H2111" s="167" t="s">
        <v>279</v>
      </c>
      <c r="I2111" s="173">
        <v>150735.53351548137</v>
      </c>
      <c r="J2111" s="168">
        <f>IFERROR(MIN('MP Calculations'!$E$30/I2111,1),"-")</f>
        <v>0.24630200300931615</v>
      </c>
      <c r="K2111" s="12"/>
      <c r="L2111" s="159">
        <v>1</v>
      </c>
      <c r="M2111" s="159" t="s">
        <v>284</v>
      </c>
      <c r="N2111" s="159">
        <v>24886.69</v>
      </c>
      <c r="O2111" s="185">
        <f t="shared" si="100"/>
        <v>24886.69</v>
      </c>
      <c r="P2111" s="215">
        <f t="shared" si="101"/>
        <v>6129.641595271918</v>
      </c>
      <c r="Q2111" s="215" cm="1">
        <f t="array" ref="Q2111">IF(P2111="-",0,P2111/(1+'General inputs'!$H$32)^IFERROR(INDEX('MP Calculations'!$C$40:$C$130,MATCH(F2111,'MP Calculations'!$D$40:$D$130,0),0),-1))</f>
        <v>7226.133115049236</v>
      </c>
    </row>
    <row r="2112" spans="3:17">
      <c r="C2112" s="159"/>
      <c r="D2112" s="165" t="s">
        <v>278</v>
      </c>
      <c r="E2112" s="161">
        <v>43342</v>
      </c>
      <c r="F2112" s="172" t="str">
        <f t="shared" si="99"/>
        <v>2018-19</v>
      </c>
      <c r="G2112" s="68"/>
      <c r="H2112" s="167" t="s">
        <v>279</v>
      </c>
      <c r="I2112" s="173">
        <v>150735.53351548137</v>
      </c>
      <c r="J2112" s="168">
        <f>IFERROR(MIN('MP Calculations'!$E$30/I2112,1),"-")</f>
        <v>0.24630200300931615</v>
      </c>
      <c r="K2112" s="12"/>
      <c r="L2112" s="159">
        <v>20.892987000000002</v>
      </c>
      <c r="M2112" s="159" t="s">
        <v>280</v>
      </c>
      <c r="N2112" s="159">
        <v>350</v>
      </c>
      <c r="O2112" s="185">
        <f t="shared" si="100"/>
        <v>7312.5454500000005</v>
      </c>
      <c r="P2112" s="215">
        <f t="shared" si="101"/>
        <v>1801.0945914316612</v>
      </c>
      <c r="Q2112" s="215" cm="1">
        <f t="array" ref="Q2112">IF(P2112="-",0,P2112/(1+'General inputs'!$H$32)^IFERROR(INDEX('MP Calculations'!$C$40:$C$130,MATCH(F2112,'MP Calculations'!$D$40:$D$130,0),0),-1))</f>
        <v>2123.2806303910897</v>
      </c>
    </row>
    <row r="2113" spans="3:17">
      <c r="C2113" s="159"/>
      <c r="D2113" s="165" t="s">
        <v>278</v>
      </c>
      <c r="E2113" s="161">
        <v>43342</v>
      </c>
      <c r="F2113" s="172" t="str">
        <f t="shared" si="99"/>
        <v>2018-19</v>
      </c>
      <c r="G2113" s="68"/>
      <c r="H2113" s="167" t="s">
        <v>279</v>
      </c>
      <c r="I2113" s="173">
        <v>150735.53351548137</v>
      </c>
      <c r="J2113" s="168">
        <f>IFERROR(MIN('MP Calculations'!$E$30/I2113,1),"-")</f>
        <v>0.24630200300931615</v>
      </c>
      <c r="K2113" s="12"/>
      <c r="L2113" s="159">
        <v>0.89940699999999996</v>
      </c>
      <c r="M2113" s="159" t="s">
        <v>280</v>
      </c>
      <c r="N2113" s="159">
        <v>350</v>
      </c>
      <c r="O2113" s="185">
        <f t="shared" si="100"/>
        <v>314.79244999999997</v>
      </c>
      <c r="P2113" s="215">
        <f t="shared" si="101"/>
        <v>77.534010967209994</v>
      </c>
      <c r="Q2113" s="215" cm="1">
        <f t="array" ref="Q2113">IF(P2113="-",0,P2113/(1+'General inputs'!$H$32)^IFERROR(INDEX('MP Calculations'!$C$40:$C$130,MATCH(F2113,'MP Calculations'!$D$40:$D$130,0),0),-1))</f>
        <v>91.403563403268208</v>
      </c>
    </row>
    <row r="2114" spans="3:17">
      <c r="C2114" s="159"/>
      <c r="D2114" s="165" t="s">
        <v>278</v>
      </c>
      <c r="E2114" s="161">
        <v>43342</v>
      </c>
      <c r="F2114" s="172" t="str">
        <f t="shared" si="99"/>
        <v>2018-19</v>
      </c>
      <c r="G2114" s="68"/>
      <c r="H2114" s="167" t="s">
        <v>279</v>
      </c>
      <c r="I2114" s="173">
        <v>150735.53351548137</v>
      </c>
      <c r="J2114" s="168">
        <f>IFERROR(MIN('MP Calculations'!$E$30/I2114,1),"-")</f>
        <v>0.24630200300931615</v>
      </c>
      <c r="K2114" s="12"/>
      <c r="L2114" s="159">
        <v>4.6005539999999998</v>
      </c>
      <c r="M2114" s="159" t="s">
        <v>280</v>
      </c>
      <c r="N2114" s="159">
        <v>350</v>
      </c>
      <c r="O2114" s="185">
        <f t="shared" si="100"/>
        <v>1610.1939</v>
      </c>
      <c r="P2114" s="215">
        <f t="shared" si="101"/>
        <v>396.59398280338252</v>
      </c>
      <c r="Q2114" s="215" cm="1">
        <f t="array" ref="Q2114">IF(P2114="-",0,P2114/(1+'General inputs'!$H$32)^IFERROR(INDEX('MP Calculations'!$C$40:$C$130,MATCH(F2114,'MP Calculations'!$D$40:$D$130,0),0),-1))</f>
        <v>467.5380881282436</v>
      </c>
    </row>
    <row r="2115" spans="3:17">
      <c r="C2115" s="159"/>
      <c r="D2115" s="165" t="s">
        <v>278</v>
      </c>
      <c r="E2115" s="161">
        <v>43343</v>
      </c>
      <c r="F2115" s="172" t="str">
        <f t="shared" si="99"/>
        <v>2018-19</v>
      </c>
      <c r="G2115" s="68"/>
      <c r="H2115" s="167" t="s">
        <v>279</v>
      </c>
      <c r="I2115" s="173">
        <v>150735.53351548137</v>
      </c>
      <c r="J2115" s="168">
        <f>IFERROR(MIN('MP Calculations'!$E$30/I2115,1),"-")</f>
        <v>0.24630200300931615</v>
      </c>
      <c r="K2115" s="12"/>
      <c r="L2115" s="159">
        <v>54.200055999999996</v>
      </c>
      <c r="M2115" s="159" t="s">
        <v>280</v>
      </c>
      <c r="N2115" s="159">
        <v>350</v>
      </c>
      <c r="O2115" s="185">
        <f t="shared" si="100"/>
        <v>18970.0196</v>
      </c>
      <c r="P2115" s="215">
        <f t="shared" si="101"/>
        <v>4672.3538246059861</v>
      </c>
      <c r="Q2115" s="215" cm="1">
        <f t="array" ref="Q2115">IF(P2115="-",0,P2115/(1+'General inputs'!$H$32)^IFERROR(INDEX('MP Calculations'!$C$40:$C$130,MATCH(F2115,'MP Calculations'!$D$40:$D$130,0),0),-1))</f>
        <v>5508.1606603647597</v>
      </c>
    </row>
    <row r="2116" spans="3:17">
      <c r="C2116" s="159"/>
      <c r="D2116" s="165" t="s">
        <v>685</v>
      </c>
      <c r="E2116" s="161">
        <v>43346</v>
      </c>
      <c r="F2116" s="172" t="str">
        <f t="shared" si="99"/>
        <v>2018-19</v>
      </c>
      <c r="G2116" s="68"/>
      <c r="H2116" s="167" t="s">
        <v>279</v>
      </c>
      <c r="I2116" s="173">
        <v>150735.53351548137</v>
      </c>
      <c r="J2116" s="168">
        <f>IFERROR(MIN('MP Calculations'!$E$30/I2116,1),"-")</f>
        <v>0.24630200300931615</v>
      </c>
      <c r="K2116" s="12"/>
      <c r="L2116" s="159">
        <v>1</v>
      </c>
      <c r="M2116" s="159" t="s">
        <v>284</v>
      </c>
      <c r="N2116" s="159">
        <v>3148.69</v>
      </c>
      <c r="O2116" s="185">
        <f t="shared" si="100"/>
        <v>3148.69</v>
      </c>
      <c r="P2116" s="215">
        <f t="shared" si="101"/>
        <v>775.52865385540372</v>
      </c>
      <c r="Q2116" s="215" cm="1">
        <f t="array" ref="Q2116">IF(P2116="-",0,P2116/(1+'General inputs'!$H$32)^IFERROR(INDEX('MP Calculations'!$C$40:$C$130,MATCH(F2116,'MP Calculations'!$D$40:$D$130,0),0),-1))</f>
        <v>914.25790565255488</v>
      </c>
    </row>
    <row r="2117" spans="3:17">
      <c r="C2117" s="159"/>
      <c r="D2117" s="165" t="s">
        <v>278</v>
      </c>
      <c r="E2117" s="161">
        <v>43353</v>
      </c>
      <c r="F2117" s="172" t="str">
        <f t="shared" si="99"/>
        <v>2018-19</v>
      </c>
      <c r="G2117" s="68"/>
      <c r="H2117" s="167" t="s">
        <v>279</v>
      </c>
      <c r="I2117" s="173">
        <v>150735.53351548137</v>
      </c>
      <c r="J2117" s="168">
        <f>IFERROR(MIN('MP Calculations'!$E$30/I2117,1),"-")</f>
        <v>0.24630200300931615</v>
      </c>
      <c r="K2117" s="12"/>
      <c r="L2117" s="159">
        <v>0.57980900000000002</v>
      </c>
      <c r="M2117" s="159" t="s">
        <v>280</v>
      </c>
      <c r="N2117" s="159">
        <v>350</v>
      </c>
      <c r="O2117" s="185">
        <f t="shared" si="100"/>
        <v>202.93315000000001</v>
      </c>
      <c r="P2117" s="215">
        <f t="shared" si="101"/>
        <v>49.982841321990009</v>
      </c>
      <c r="Q2117" s="215" cm="1">
        <f t="array" ref="Q2117">IF(P2117="-",0,P2117/(1+'General inputs'!$H$32)^IFERROR(INDEX('MP Calculations'!$C$40:$C$130,MATCH(F2117,'MP Calculations'!$D$40:$D$130,0),0),-1))</f>
        <v>58.923945103035159</v>
      </c>
    </row>
    <row r="2118" spans="3:17">
      <c r="C2118" s="159"/>
      <c r="D2118" s="165" t="s">
        <v>278</v>
      </c>
      <c r="E2118" s="161">
        <v>43353</v>
      </c>
      <c r="F2118" s="172" t="str">
        <f t="shared" si="99"/>
        <v>2018-19</v>
      </c>
      <c r="G2118" s="68"/>
      <c r="H2118" s="167" t="s">
        <v>279</v>
      </c>
      <c r="I2118" s="173">
        <v>150735.53351548137</v>
      </c>
      <c r="J2118" s="168">
        <f>IFERROR(MIN('MP Calculations'!$E$30/I2118,1),"-")</f>
        <v>0.24630200300931615</v>
      </c>
      <c r="K2118" s="12"/>
      <c r="L2118" s="159">
        <v>0.981124</v>
      </c>
      <c r="M2118" s="159" t="s">
        <v>280</v>
      </c>
      <c r="N2118" s="159">
        <v>350</v>
      </c>
      <c r="O2118" s="185">
        <f t="shared" si="100"/>
        <v>343.39339999999999</v>
      </c>
      <c r="P2118" s="215">
        <f t="shared" si="101"/>
        <v>84.578482240179298</v>
      </c>
      <c r="Q2118" s="215" cm="1">
        <f t="array" ref="Q2118">IF(P2118="-",0,P2118/(1+'General inputs'!$H$32)^IFERROR(INDEX('MP Calculations'!$C$40:$C$130,MATCH(F2118,'MP Calculations'!$D$40:$D$130,0),0),-1))</f>
        <v>99.708174097453224</v>
      </c>
    </row>
    <row r="2119" spans="3:17">
      <c r="C2119" s="159"/>
      <c r="D2119" s="165" t="s">
        <v>278</v>
      </c>
      <c r="E2119" s="161">
        <v>43353</v>
      </c>
      <c r="F2119" s="172" t="str">
        <f t="shared" si="99"/>
        <v>2018-19</v>
      </c>
      <c r="G2119" s="68"/>
      <c r="H2119" s="167" t="s">
        <v>279</v>
      </c>
      <c r="I2119" s="173">
        <v>150735.53351548137</v>
      </c>
      <c r="J2119" s="168">
        <f>IFERROR(MIN('MP Calculations'!$E$30/I2119,1),"-")</f>
        <v>0.24630200300931615</v>
      </c>
      <c r="K2119" s="12"/>
      <c r="L2119" s="159">
        <v>21.360188000000001</v>
      </c>
      <c r="M2119" s="159" t="s">
        <v>280</v>
      </c>
      <c r="N2119" s="159">
        <v>350</v>
      </c>
      <c r="O2119" s="185">
        <f t="shared" si="100"/>
        <v>7476.0658000000003</v>
      </c>
      <c r="P2119" s="215">
        <f t="shared" si="101"/>
        <v>1841.3699811694457</v>
      </c>
      <c r="Q2119" s="215" cm="1">
        <f t="array" ref="Q2119">IF(P2119="-",0,P2119/(1+'General inputs'!$H$32)^IFERROR(INDEX('MP Calculations'!$C$40:$C$130,MATCH(F2119,'MP Calculations'!$D$40:$D$130,0),0),-1))</f>
        <v>2170.7606213468753</v>
      </c>
    </row>
    <row r="2120" spans="3:17">
      <c r="C2120" s="159"/>
      <c r="D2120" s="165" t="s">
        <v>278</v>
      </c>
      <c r="E2120" s="161">
        <v>43353</v>
      </c>
      <c r="F2120" s="172" t="str">
        <f t="shared" si="99"/>
        <v>2018-19</v>
      </c>
      <c r="G2120" s="68"/>
      <c r="H2120" s="167" t="s">
        <v>279</v>
      </c>
      <c r="I2120" s="173">
        <v>150735.53351548137</v>
      </c>
      <c r="J2120" s="168">
        <f>IFERROR(MIN('MP Calculations'!$E$30/I2120,1),"-")</f>
        <v>0.24630200300931615</v>
      </c>
      <c r="K2120" s="12"/>
      <c r="L2120" s="159">
        <v>44.819986</v>
      </c>
      <c r="M2120" s="159" t="s">
        <v>280</v>
      </c>
      <c r="N2120" s="159">
        <v>350</v>
      </c>
      <c r="O2120" s="185">
        <f t="shared" si="100"/>
        <v>15686.9951</v>
      </c>
      <c r="P2120" s="215">
        <f t="shared" si="101"/>
        <v>3863.7383143273278</v>
      </c>
      <c r="Q2120" s="215" cm="1">
        <f t="array" ref="Q2120">IF(P2120="-",0,P2120/(1+'General inputs'!$H$32)^IFERROR(INDEX('MP Calculations'!$C$40:$C$130,MATCH(F2120,'MP Calculations'!$D$40:$D$130,0),0),-1))</f>
        <v>4554.8972068091462</v>
      </c>
    </row>
    <row r="2121" spans="3:17">
      <c r="C2121" s="159"/>
      <c r="D2121" s="165" t="s">
        <v>278</v>
      </c>
      <c r="E2121" s="161">
        <v>43353</v>
      </c>
      <c r="F2121" s="172" t="str">
        <f t="shared" si="99"/>
        <v>2018-19</v>
      </c>
      <c r="G2121" s="68"/>
      <c r="H2121" s="167" t="s">
        <v>279</v>
      </c>
      <c r="I2121" s="173">
        <v>150735.53351548137</v>
      </c>
      <c r="J2121" s="168">
        <f>IFERROR(MIN('MP Calculations'!$E$30/I2121,1),"-")</f>
        <v>0.24630200300931615</v>
      </c>
      <c r="K2121" s="12"/>
      <c r="L2121" s="159">
        <v>21.034538999999999</v>
      </c>
      <c r="M2121" s="159" t="s">
        <v>280</v>
      </c>
      <c r="N2121" s="159">
        <v>350</v>
      </c>
      <c r="O2121" s="185">
        <f t="shared" si="100"/>
        <v>7362.0886499999997</v>
      </c>
      <c r="P2121" s="215">
        <f t="shared" si="101"/>
        <v>1813.2971808271523</v>
      </c>
      <c r="Q2121" s="215" cm="1">
        <f t="array" ref="Q2121">IF(P2121="-",0,P2121/(1+'General inputs'!$H$32)^IFERROR(INDEX('MP Calculations'!$C$40:$C$130,MATCH(F2121,'MP Calculations'!$D$40:$D$130,0),0),-1))</f>
        <v>2137.6660612437063</v>
      </c>
    </row>
    <row r="2122" spans="3:17">
      <c r="C2122" s="159"/>
      <c r="D2122" s="165" t="s">
        <v>278</v>
      </c>
      <c r="E2122" s="161">
        <v>43353</v>
      </c>
      <c r="F2122" s="172" t="str">
        <f t="shared" si="99"/>
        <v>2018-19</v>
      </c>
      <c r="G2122" s="68"/>
      <c r="H2122" s="167" t="s">
        <v>279</v>
      </c>
      <c r="I2122" s="173">
        <v>150735.53351548137</v>
      </c>
      <c r="J2122" s="168">
        <f>IFERROR(MIN('MP Calculations'!$E$30/I2122,1),"-")</f>
        <v>0.24630200300931615</v>
      </c>
      <c r="K2122" s="12"/>
      <c r="L2122" s="159">
        <v>4.2856350000000001</v>
      </c>
      <c r="M2122" s="159" t="s">
        <v>280</v>
      </c>
      <c r="N2122" s="159">
        <v>350</v>
      </c>
      <c r="O2122" s="185">
        <f t="shared" si="100"/>
        <v>1499.97225</v>
      </c>
      <c r="P2122" s="215">
        <f t="shared" si="101"/>
        <v>369.44616963339075</v>
      </c>
      <c r="Q2122" s="215" cm="1">
        <f t="array" ref="Q2122">IF(P2122="-",0,P2122/(1+'General inputs'!$H$32)^IFERROR(INDEX('MP Calculations'!$C$40:$C$130,MATCH(F2122,'MP Calculations'!$D$40:$D$130,0),0),-1))</f>
        <v>435.53398010663182</v>
      </c>
    </row>
    <row r="2123" spans="3:17">
      <c r="C2123" s="159"/>
      <c r="D2123" s="165" t="s">
        <v>278</v>
      </c>
      <c r="E2123" s="161">
        <v>43353</v>
      </c>
      <c r="F2123" s="172" t="str">
        <f t="shared" si="99"/>
        <v>2018-19</v>
      </c>
      <c r="G2123" s="68"/>
      <c r="H2123" s="167" t="s">
        <v>279</v>
      </c>
      <c r="I2123" s="173">
        <v>150735.53351548137</v>
      </c>
      <c r="J2123" s="168">
        <f>IFERROR(MIN('MP Calculations'!$E$30/I2123,1),"-")</f>
        <v>0.24630200300931615</v>
      </c>
      <c r="K2123" s="12"/>
      <c r="L2123" s="159">
        <v>29.732489999999999</v>
      </c>
      <c r="M2123" s="159" t="s">
        <v>280</v>
      </c>
      <c r="N2123" s="159">
        <v>350</v>
      </c>
      <c r="O2123" s="185">
        <f t="shared" si="100"/>
        <v>10406.371499999999</v>
      </c>
      <c r="P2123" s="215">
        <f t="shared" si="101"/>
        <v>2563.1101445090617</v>
      </c>
      <c r="Q2123" s="215" cm="1">
        <f t="array" ref="Q2123">IF(P2123="-",0,P2123/(1+'General inputs'!$H$32)^IFERROR(INDEX('MP Calculations'!$C$40:$C$130,MATCH(F2123,'MP Calculations'!$D$40:$D$130,0),0),-1))</f>
        <v>3021.6081649931989</v>
      </c>
    </row>
    <row r="2124" spans="3:17">
      <c r="C2124" s="159"/>
      <c r="D2124" s="165" t="s">
        <v>278</v>
      </c>
      <c r="E2124" s="161">
        <v>43353</v>
      </c>
      <c r="F2124" s="172" t="str">
        <f t="shared" si="99"/>
        <v>2018-19</v>
      </c>
      <c r="G2124" s="68"/>
      <c r="H2124" s="167" t="s">
        <v>279</v>
      </c>
      <c r="I2124" s="173">
        <v>150735.53351548137</v>
      </c>
      <c r="J2124" s="168">
        <f>IFERROR(MIN('MP Calculations'!$E$30/I2124,1),"-")</f>
        <v>0.24630200300931615</v>
      </c>
      <c r="K2124" s="12"/>
      <c r="L2124" s="159">
        <v>9.9788720000000009</v>
      </c>
      <c r="M2124" s="159" t="s">
        <v>280</v>
      </c>
      <c r="N2124" s="159">
        <v>350</v>
      </c>
      <c r="O2124" s="185">
        <f t="shared" si="100"/>
        <v>3492.6052000000004</v>
      </c>
      <c r="P2124" s="215">
        <f t="shared" si="101"/>
        <v>860.23565648075339</v>
      </c>
      <c r="Q2124" s="215" cm="1">
        <f t="array" ref="Q2124">IF(P2124="-",0,P2124/(1+'General inputs'!$H$32)^IFERROR(INDEX('MP Calculations'!$C$40:$C$130,MATCH(F2124,'MP Calculations'!$D$40:$D$130,0),0),-1))</f>
        <v>1014.1175903068333</v>
      </c>
    </row>
    <row r="2125" spans="3:17">
      <c r="C2125" s="159"/>
      <c r="D2125" s="165" t="s">
        <v>278</v>
      </c>
      <c r="E2125" s="161">
        <v>43353</v>
      </c>
      <c r="F2125" s="172" t="str">
        <f t="shared" si="99"/>
        <v>2018-19</v>
      </c>
      <c r="G2125" s="68"/>
      <c r="H2125" s="167" t="s">
        <v>279</v>
      </c>
      <c r="I2125" s="173">
        <v>150735.53351548137</v>
      </c>
      <c r="J2125" s="168">
        <f>IFERROR(MIN('MP Calculations'!$E$30/I2125,1),"-")</f>
        <v>0.24630200300931615</v>
      </c>
      <c r="K2125" s="12"/>
      <c r="L2125" s="159">
        <v>5.481128</v>
      </c>
      <c r="M2125" s="159" t="s">
        <v>280</v>
      </c>
      <c r="N2125" s="159">
        <v>350</v>
      </c>
      <c r="O2125" s="185">
        <f t="shared" si="100"/>
        <v>1918.3948</v>
      </c>
      <c r="P2125" s="215">
        <f t="shared" si="101"/>
        <v>472.50448180265647</v>
      </c>
      <c r="Q2125" s="215" cm="1">
        <f t="array" ref="Q2125">IF(P2125="-",0,P2125/(1+'General inputs'!$H$32)^IFERROR(INDEX('MP Calculations'!$C$40:$C$130,MATCH(F2125,'MP Calculations'!$D$40:$D$130,0),0),-1))</f>
        <v>557.02772011939942</v>
      </c>
    </row>
    <row r="2126" spans="3:17">
      <c r="C2126" s="159"/>
      <c r="D2126" s="165" t="s">
        <v>278</v>
      </c>
      <c r="E2126" s="161">
        <v>43353</v>
      </c>
      <c r="F2126" s="172" t="str">
        <f t="shared" si="99"/>
        <v>2018-19</v>
      </c>
      <c r="G2126" s="68"/>
      <c r="H2126" s="167" t="s">
        <v>279</v>
      </c>
      <c r="I2126" s="173">
        <v>150735.53351548137</v>
      </c>
      <c r="J2126" s="168">
        <f>IFERROR(MIN('MP Calculations'!$E$30/I2126,1),"-")</f>
        <v>0.24630200300931615</v>
      </c>
      <c r="K2126" s="12"/>
      <c r="L2126" s="159">
        <v>1.680547</v>
      </c>
      <c r="M2126" s="159" t="s">
        <v>280</v>
      </c>
      <c r="N2126" s="159">
        <v>350</v>
      </c>
      <c r="O2126" s="185">
        <f t="shared" si="100"/>
        <v>588.19145000000003</v>
      </c>
      <c r="P2126" s="215">
        <f t="shared" si="101"/>
        <v>144.87273228795405</v>
      </c>
      <c r="Q2126" s="215" cm="1">
        <f t="array" ref="Q2126">IF(P2126="-",0,P2126/(1+'General inputs'!$H$32)^IFERROR(INDEX('MP Calculations'!$C$40:$C$130,MATCH(F2126,'MP Calculations'!$D$40:$D$130,0),0),-1))</f>
        <v>170.78806843472668</v>
      </c>
    </row>
    <row r="2127" spans="3:17">
      <c r="C2127" s="159"/>
      <c r="D2127" s="165" t="s">
        <v>278</v>
      </c>
      <c r="E2127" s="161">
        <v>43353</v>
      </c>
      <c r="F2127" s="172" t="str">
        <f t="shared" si="99"/>
        <v>2018-19</v>
      </c>
      <c r="G2127" s="68"/>
      <c r="H2127" s="167" t="s">
        <v>279</v>
      </c>
      <c r="I2127" s="173">
        <v>150735.53351548137</v>
      </c>
      <c r="J2127" s="168">
        <f>IFERROR(MIN('MP Calculations'!$E$30/I2127,1),"-")</f>
        <v>0.24630200300931615</v>
      </c>
      <c r="K2127" s="12"/>
      <c r="L2127" s="159">
        <v>0.59706800000000004</v>
      </c>
      <c r="M2127" s="159" t="s">
        <v>280</v>
      </c>
      <c r="N2127" s="159">
        <v>350</v>
      </c>
      <c r="O2127" s="185">
        <f t="shared" si="100"/>
        <v>208.97380000000001</v>
      </c>
      <c r="P2127" s="215">
        <f t="shared" si="101"/>
        <v>51.470665516468237</v>
      </c>
      <c r="Q2127" s="215" cm="1">
        <f t="array" ref="Q2127">IF(P2127="-",0,P2127/(1+'General inputs'!$H$32)^IFERROR(INDEX('MP Calculations'!$C$40:$C$130,MATCH(F2127,'MP Calculations'!$D$40:$D$130,0),0),-1))</f>
        <v>60.677916442792366</v>
      </c>
    </row>
    <row r="2128" spans="3:17">
      <c r="C2128" s="159"/>
      <c r="D2128" s="165" t="s">
        <v>278</v>
      </c>
      <c r="E2128" s="161">
        <v>43353</v>
      </c>
      <c r="F2128" s="172" t="str">
        <f t="shared" si="99"/>
        <v>2018-19</v>
      </c>
      <c r="G2128" s="68"/>
      <c r="H2128" s="167" t="s">
        <v>279</v>
      </c>
      <c r="I2128" s="173">
        <v>150735.53351548137</v>
      </c>
      <c r="J2128" s="168">
        <f>IFERROR(MIN('MP Calculations'!$E$30/I2128,1),"-")</f>
        <v>0.24630200300931615</v>
      </c>
      <c r="K2128" s="12"/>
      <c r="L2128" s="159">
        <v>0.48787599999999998</v>
      </c>
      <c r="M2128" s="159" t="s">
        <v>280</v>
      </c>
      <c r="N2128" s="159">
        <v>350</v>
      </c>
      <c r="O2128" s="185">
        <f t="shared" si="100"/>
        <v>170.75659999999999</v>
      </c>
      <c r="P2128" s="215">
        <f t="shared" si="101"/>
        <v>42.057692607060595</v>
      </c>
      <c r="Q2128" s="215" cm="1">
        <f t="array" ref="Q2128">IF(P2128="-",0,P2128/(1+'General inputs'!$H$32)^IFERROR(INDEX('MP Calculations'!$C$40:$C$130,MATCH(F2128,'MP Calculations'!$D$40:$D$130,0),0),-1))</f>
        <v>49.581118335673267</v>
      </c>
    </row>
    <row r="2129" spans="3:17">
      <c r="C2129" s="159"/>
      <c r="D2129" s="165" t="s">
        <v>278</v>
      </c>
      <c r="E2129" s="161">
        <v>43353</v>
      </c>
      <c r="F2129" s="172" t="str">
        <f t="shared" si="99"/>
        <v>2018-19</v>
      </c>
      <c r="G2129" s="68"/>
      <c r="H2129" s="167" t="s">
        <v>279</v>
      </c>
      <c r="I2129" s="173">
        <v>150735.53351548137</v>
      </c>
      <c r="J2129" s="168">
        <f>IFERROR(MIN('MP Calculations'!$E$30/I2129,1),"-")</f>
        <v>0.24630200300931615</v>
      </c>
      <c r="K2129" s="12"/>
      <c r="L2129" s="159">
        <v>18.671512</v>
      </c>
      <c r="M2129" s="159" t="s">
        <v>280</v>
      </c>
      <c r="N2129" s="159">
        <v>350</v>
      </c>
      <c r="O2129" s="185">
        <f t="shared" si="100"/>
        <v>6535.0291999999999</v>
      </c>
      <c r="P2129" s="215">
        <f t="shared" si="101"/>
        <v>1609.5907816843689</v>
      </c>
      <c r="Q2129" s="215" cm="1">
        <f t="array" ref="Q2129">IF(P2129="-",0,P2129/(1+'General inputs'!$H$32)^IFERROR(INDEX('MP Calculations'!$C$40:$C$130,MATCH(F2129,'MP Calculations'!$D$40:$D$130,0),0),-1))</f>
        <v>1897.5199558452218</v>
      </c>
    </row>
    <row r="2130" spans="3:17">
      <c r="C2130" s="159"/>
      <c r="D2130" s="165" t="s">
        <v>278</v>
      </c>
      <c r="E2130" s="161">
        <v>43353</v>
      </c>
      <c r="F2130" s="172" t="str">
        <f t="shared" si="99"/>
        <v>2018-19</v>
      </c>
      <c r="G2130" s="68"/>
      <c r="H2130" s="167" t="s">
        <v>279</v>
      </c>
      <c r="I2130" s="173">
        <v>150735.53351548137</v>
      </c>
      <c r="J2130" s="168">
        <f>IFERROR(MIN('MP Calculations'!$E$30/I2130,1),"-")</f>
        <v>0.24630200300931615</v>
      </c>
      <c r="K2130" s="12"/>
      <c r="L2130" s="159">
        <v>1.5001640000000001</v>
      </c>
      <c r="M2130" s="159" t="s">
        <v>280</v>
      </c>
      <c r="N2130" s="159">
        <v>350</v>
      </c>
      <c r="O2130" s="185">
        <f t="shared" si="100"/>
        <v>525.05740000000003</v>
      </c>
      <c r="P2130" s="215">
        <f t="shared" si="101"/>
        <v>129.32268931486371</v>
      </c>
      <c r="Q2130" s="215" cm="1">
        <f t="array" ref="Q2130">IF(P2130="-",0,P2130/(1+'General inputs'!$H$32)^IFERROR(INDEX('MP Calculations'!$C$40:$C$130,MATCH(F2130,'MP Calculations'!$D$40:$D$130,0),0),-1))</f>
        <v>152.45637991398829</v>
      </c>
    </row>
    <row r="2131" spans="3:17">
      <c r="C2131" s="159"/>
      <c r="D2131" s="165" t="s">
        <v>278</v>
      </c>
      <c r="E2131" s="161">
        <v>43353</v>
      </c>
      <c r="F2131" s="172" t="str">
        <f t="shared" si="99"/>
        <v>2018-19</v>
      </c>
      <c r="G2131" s="68"/>
      <c r="H2131" s="167" t="s">
        <v>279</v>
      </c>
      <c r="I2131" s="173">
        <v>150735.53351548137</v>
      </c>
      <c r="J2131" s="168">
        <f>IFERROR(MIN('MP Calculations'!$E$30/I2131,1),"-")</f>
        <v>0.24630200300931615</v>
      </c>
      <c r="K2131" s="12"/>
      <c r="L2131" s="159">
        <v>12.099937000000001</v>
      </c>
      <c r="M2131" s="159" t="s">
        <v>280</v>
      </c>
      <c r="N2131" s="159">
        <v>350</v>
      </c>
      <c r="O2131" s="185">
        <f t="shared" si="100"/>
        <v>4234.9779500000004</v>
      </c>
      <c r="P2131" s="215">
        <f t="shared" si="101"/>
        <v>1043.0835517852877</v>
      </c>
      <c r="Q2131" s="215" cm="1">
        <f t="array" ref="Q2131">IF(P2131="-",0,P2131/(1+'General inputs'!$H$32)^IFERROR(INDEX('MP Calculations'!$C$40:$C$130,MATCH(F2131,'MP Calculations'!$D$40:$D$130,0),0),-1))</f>
        <v>1229.6739504529664</v>
      </c>
    </row>
    <row r="2132" spans="3:17">
      <c r="C2132" s="159"/>
      <c r="D2132" s="165" t="s">
        <v>278</v>
      </c>
      <c r="E2132" s="161">
        <v>43353</v>
      </c>
      <c r="F2132" s="172" t="str">
        <f t="shared" si="99"/>
        <v>2018-19</v>
      </c>
      <c r="G2132" s="68"/>
      <c r="H2132" s="167" t="s">
        <v>279</v>
      </c>
      <c r="I2132" s="173">
        <v>150735.53351548137</v>
      </c>
      <c r="J2132" s="168">
        <f>IFERROR(MIN('MP Calculations'!$E$30/I2132,1),"-")</f>
        <v>0.24630200300931615</v>
      </c>
      <c r="K2132" s="12"/>
      <c r="L2132" s="159">
        <v>8.2372139999999998</v>
      </c>
      <c r="M2132" s="159" t="s">
        <v>280</v>
      </c>
      <c r="N2132" s="159">
        <v>350</v>
      </c>
      <c r="O2132" s="185">
        <f t="shared" si="100"/>
        <v>2883.0248999999999</v>
      </c>
      <c r="P2132" s="215">
        <f t="shared" si="101"/>
        <v>710.09480759573341</v>
      </c>
      <c r="Q2132" s="215" cm="1">
        <f t="array" ref="Q2132">IF(P2132="-",0,P2132/(1+'General inputs'!$H$32)^IFERROR(INDEX('MP Calculations'!$C$40:$C$130,MATCH(F2132,'MP Calculations'!$D$40:$D$130,0),0),-1))</f>
        <v>837.11902633100317</v>
      </c>
    </row>
    <row r="2133" spans="3:17">
      <c r="C2133" s="159"/>
      <c r="D2133" s="165" t="s">
        <v>282</v>
      </c>
      <c r="E2133" s="161">
        <v>43353</v>
      </c>
      <c r="F2133" s="172" t="str">
        <f t="shared" si="99"/>
        <v>2018-19</v>
      </c>
      <c r="G2133" s="68"/>
      <c r="H2133" s="167" t="s">
        <v>279</v>
      </c>
      <c r="I2133" s="173">
        <v>150735.53351548137</v>
      </c>
      <c r="J2133" s="168">
        <f>IFERROR(MIN('MP Calculations'!$E$30/I2133,1),"-")</f>
        <v>0.24630200300931615</v>
      </c>
      <c r="K2133" s="12"/>
      <c r="L2133" s="159">
        <v>1.0217179999999999</v>
      </c>
      <c r="M2133" s="159" t="s">
        <v>280</v>
      </c>
      <c r="N2133" s="159">
        <v>511</v>
      </c>
      <c r="O2133" s="185">
        <f t="shared" si="100"/>
        <v>522.09789799999999</v>
      </c>
      <c r="P2133" s="215">
        <f t="shared" si="101"/>
        <v>128.59375804435362</v>
      </c>
      <c r="Q2133" s="215" cm="1">
        <f t="array" ref="Q2133">IF(P2133="-",0,P2133/(1+'General inputs'!$H$32)^IFERROR(INDEX('MP Calculations'!$C$40:$C$130,MATCH(F2133,'MP Calculations'!$D$40:$D$130,0),0),-1))</f>
        <v>151.59705489301302</v>
      </c>
    </row>
    <row r="2134" spans="3:17">
      <c r="C2134" s="159"/>
      <c r="D2134" s="165" t="s">
        <v>282</v>
      </c>
      <c r="E2134" s="161">
        <v>43353</v>
      </c>
      <c r="F2134" s="172" t="str">
        <f t="shared" ref="F2134:F2197" si="102">IF(E2134="","-",IF(OR(E2134&lt;$E$15,E2134&gt;$E$16),"ERROR - date outside of range",IF(MONTH(E2134)&gt;=7,YEAR(E2134)&amp;"-"&amp;IF(YEAR(E2134)=1999,"00",IF(AND(YEAR(E2134)&gt;=2000,YEAR(E2134)&lt;2009),"0","")&amp;RIGHT(YEAR(E2134),2)+1),RIGHT(YEAR(E2134),4)-1&amp;"-"&amp;RIGHT(YEAR(E2134),2))))</f>
        <v>2018-19</v>
      </c>
      <c r="G2134" s="68"/>
      <c r="H2134" s="167" t="s">
        <v>279</v>
      </c>
      <c r="I2134" s="173">
        <v>150735.53351548137</v>
      </c>
      <c r="J2134" s="168">
        <f>IFERROR(MIN('MP Calculations'!$E$30/I2134,1),"-")</f>
        <v>0.24630200300931615</v>
      </c>
      <c r="K2134" s="12"/>
      <c r="L2134" s="159">
        <v>2.5774689999999998</v>
      </c>
      <c r="M2134" s="159" t="s">
        <v>280</v>
      </c>
      <c r="N2134" s="159">
        <v>511</v>
      </c>
      <c r="O2134" s="185">
        <f t="shared" ref="O2134:O2197" si="103">IF(N2134="","-",L2134*N2134)</f>
        <v>1317.0866589999998</v>
      </c>
      <c r="P2134" s="215">
        <f t="shared" ref="P2134:P2197" si="104">IF(O2134="-","-",IF(OR(E2134&lt;$E$15,E2134&gt;$E$16),0,O2134*J2134))</f>
        <v>324.40108224854811</v>
      </c>
      <c r="Q2134" s="215" cm="1">
        <f t="array" ref="Q2134">IF(P2134="-",0,P2134/(1+'General inputs'!$H$32)^IFERROR(INDEX('MP Calculations'!$C$40:$C$130,MATCH(F2134,'MP Calculations'!$D$40:$D$130,0),0),-1))</f>
        <v>382.43107146789953</v>
      </c>
    </row>
    <row r="2135" spans="3:17">
      <c r="C2135" s="159"/>
      <c r="D2135" s="165" t="s">
        <v>282</v>
      </c>
      <c r="E2135" s="161">
        <v>43353</v>
      </c>
      <c r="F2135" s="172" t="str">
        <f t="shared" si="102"/>
        <v>2018-19</v>
      </c>
      <c r="G2135" s="68"/>
      <c r="H2135" s="167" t="s">
        <v>279</v>
      </c>
      <c r="I2135" s="173">
        <v>150735.53351548137</v>
      </c>
      <c r="J2135" s="168">
        <f>IFERROR(MIN('MP Calculations'!$E$30/I2135,1),"-")</f>
        <v>0.24630200300931615</v>
      </c>
      <c r="K2135" s="12"/>
      <c r="L2135" s="159">
        <v>26.485310999999999</v>
      </c>
      <c r="M2135" s="159" t="s">
        <v>280</v>
      </c>
      <c r="N2135" s="159">
        <v>511</v>
      </c>
      <c r="O2135" s="185">
        <f t="shared" si="103"/>
        <v>13533.993920999999</v>
      </c>
      <c r="P2135" s="215">
        <f t="shared" si="104"/>
        <v>3333.4498114582084</v>
      </c>
      <c r="Q2135" s="215" cm="1">
        <f t="array" ref="Q2135">IF(P2135="-",0,P2135/(1+'General inputs'!$H$32)^IFERROR(INDEX('MP Calculations'!$C$40:$C$130,MATCH(F2135,'MP Calculations'!$D$40:$D$130,0),0),-1))</f>
        <v>3929.7488597886322</v>
      </c>
    </row>
    <row r="2136" spans="3:17">
      <c r="C2136" s="159"/>
      <c r="D2136" s="165" t="s">
        <v>282</v>
      </c>
      <c r="E2136" s="161">
        <v>43353</v>
      </c>
      <c r="F2136" s="172" t="str">
        <f t="shared" si="102"/>
        <v>2018-19</v>
      </c>
      <c r="G2136" s="68"/>
      <c r="H2136" s="167" t="s">
        <v>279</v>
      </c>
      <c r="I2136" s="173">
        <v>150735.53351548137</v>
      </c>
      <c r="J2136" s="168">
        <f>IFERROR(MIN('MP Calculations'!$E$30/I2136,1),"-")</f>
        <v>0.24630200300931615</v>
      </c>
      <c r="K2136" s="12"/>
      <c r="L2136" s="159">
        <v>2.3851520000000002</v>
      </c>
      <c r="M2136" s="159" t="s">
        <v>280</v>
      </c>
      <c r="N2136" s="159">
        <v>511</v>
      </c>
      <c r="O2136" s="185">
        <f t="shared" si="103"/>
        <v>1218.812672</v>
      </c>
      <c r="P2136" s="215">
        <f t="shared" si="104"/>
        <v>300.19600240673668</v>
      </c>
      <c r="Q2136" s="215" cm="1">
        <f t="array" ref="Q2136">IF(P2136="-",0,P2136/(1+'General inputs'!$H$32)^IFERROR(INDEX('MP Calculations'!$C$40:$C$130,MATCH(F2136,'MP Calculations'!$D$40:$D$130,0),0),-1))</f>
        <v>353.89610310494663</v>
      </c>
    </row>
    <row r="2137" spans="3:17">
      <c r="C2137" s="159"/>
      <c r="D2137" s="165" t="s">
        <v>282</v>
      </c>
      <c r="E2137" s="161">
        <v>43353</v>
      </c>
      <c r="F2137" s="172" t="str">
        <f t="shared" si="102"/>
        <v>2018-19</v>
      </c>
      <c r="G2137" s="68"/>
      <c r="H2137" s="167" t="s">
        <v>279</v>
      </c>
      <c r="I2137" s="173">
        <v>150735.53351548137</v>
      </c>
      <c r="J2137" s="168">
        <f>IFERROR(MIN('MP Calculations'!$E$30/I2137,1),"-")</f>
        <v>0.24630200300931615</v>
      </c>
      <c r="K2137" s="12"/>
      <c r="L2137" s="159">
        <v>9.0736150000000002</v>
      </c>
      <c r="M2137" s="159" t="s">
        <v>280</v>
      </c>
      <c r="N2137" s="159">
        <v>511</v>
      </c>
      <c r="O2137" s="185">
        <f t="shared" si="103"/>
        <v>4636.6172649999999</v>
      </c>
      <c r="P2137" s="215">
        <f t="shared" si="104"/>
        <v>1142.0081195570772</v>
      </c>
      <c r="Q2137" s="215" cm="1">
        <f t="array" ref="Q2137">IF(P2137="-",0,P2137/(1+'General inputs'!$H$32)^IFERROR(INDEX('MP Calculations'!$C$40:$C$130,MATCH(F2137,'MP Calculations'!$D$40:$D$130,0),0),-1))</f>
        <v>1346.2944875524033</v>
      </c>
    </row>
    <row r="2138" spans="3:17">
      <c r="C2138" s="159"/>
      <c r="D2138" s="165" t="s">
        <v>282</v>
      </c>
      <c r="E2138" s="161">
        <v>43353</v>
      </c>
      <c r="F2138" s="172" t="str">
        <f t="shared" si="102"/>
        <v>2018-19</v>
      </c>
      <c r="G2138" s="68"/>
      <c r="H2138" s="167" t="s">
        <v>279</v>
      </c>
      <c r="I2138" s="173">
        <v>150735.53351548137</v>
      </c>
      <c r="J2138" s="168">
        <f>IFERROR(MIN('MP Calculations'!$E$30/I2138,1),"-")</f>
        <v>0.24630200300931615</v>
      </c>
      <c r="K2138" s="12"/>
      <c r="L2138" s="159">
        <v>0.24888099999999999</v>
      </c>
      <c r="M2138" s="159" t="s">
        <v>280</v>
      </c>
      <c r="N2138" s="159">
        <v>511</v>
      </c>
      <c r="O2138" s="185">
        <f t="shared" si="103"/>
        <v>127.178191</v>
      </c>
      <c r="P2138" s="215">
        <f t="shared" si="104"/>
        <v>31.324243182401382</v>
      </c>
      <c r="Q2138" s="215" cm="1">
        <f t="array" ref="Q2138">IF(P2138="-",0,P2138/(1+'General inputs'!$H$32)^IFERROR(INDEX('MP Calculations'!$C$40:$C$130,MATCH(F2138,'MP Calculations'!$D$40:$D$130,0),0),-1))</f>
        <v>36.927632300525168</v>
      </c>
    </row>
    <row r="2139" spans="3:17">
      <c r="C2139" s="159"/>
      <c r="D2139" s="165" t="s">
        <v>282</v>
      </c>
      <c r="E2139" s="161">
        <v>43353</v>
      </c>
      <c r="F2139" s="172" t="str">
        <f t="shared" si="102"/>
        <v>2018-19</v>
      </c>
      <c r="G2139" s="68"/>
      <c r="H2139" s="167" t="s">
        <v>279</v>
      </c>
      <c r="I2139" s="173">
        <v>150735.53351548137</v>
      </c>
      <c r="J2139" s="168">
        <f>IFERROR(MIN('MP Calculations'!$E$30/I2139,1),"-")</f>
        <v>0.24630200300931615</v>
      </c>
      <c r="K2139" s="12"/>
      <c r="L2139" s="159">
        <v>8.0222350000000002</v>
      </c>
      <c r="M2139" s="159" t="s">
        <v>280</v>
      </c>
      <c r="N2139" s="159">
        <v>511</v>
      </c>
      <c r="O2139" s="185">
        <f t="shared" si="103"/>
        <v>4099.3620849999998</v>
      </c>
      <c r="P2139" s="215">
        <f t="shared" si="104"/>
        <v>1009.6810925959464</v>
      </c>
      <c r="Q2139" s="215" cm="1">
        <f t="array" ref="Q2139">IF(P2139="-",0,P2139/(1+'General inputs'!$H$32)^IFERROR(INDEX('MP Calculations'!$C$40:$C$130,MATCH(F2139,'MP Calculations'!$D$40:$D$130,0),0),-1))</f>
        <v>1190.2963436678715</v>
      </c>
    </row>
    <row r="2140" spans="3:17">
      <c r="C2140" s="159"/>
      <c r="D2140" s="165" t="s">
        <v>282</v>
      </c>
      <c r="E2140" s="161">
        <v>43353</v>
      </c>
      <c r="F2140" s="172" t="str">
        <f t="shared" si="102"/>
        <v>2018-19</v>
      </c>
      <c r="G2140" s="68"/>
      <c r="H2140" s="167" t="s">
        <v>279</v>
      </c>
      <c r="I2140" s="173">
        <v>150735.53351548137</v>
      </c>
      <c r="J2140" s="168">
        <f>IFERROR(MIN('MP Calculations'!$E$30/I2140,1),"-")</f>
        <v>0.24630200300931615</v>
      </c>
      <c r="K2140" s="12"/>
      <c r="L2140" s="159">
        <v>0.60415600000000003</v>
      </c>
      <c r="M2140" s="159" t="s">
        <v>280</v>
      </c>
      <c r="N2140" s="159">
        <v>511</v>
      </c>
      <c r="O2140" s="185">
        <f t="shared" si="103"/>
        <v>308.72371600000002</v>
      </c>
      <c r="P2140" s="215">
        <f t="shared" si="104"/>
        <v>76.039269627279268</v>
      </c>
      <c r="Q2140" s="215" cm="1">
        <f t="array" ref="Q2140">IF(P2140="-",0,P2140/(1+'General inputs'!$H$32)^IFERROR(INDEX('MP Calculations'!$C$40:$C$130,MATCH(F2140,'MP Calculations'!$D$40:$D$130,0),0),-1))</f>
        <v>89.641437555121072</v>
      </c>
    </row>
    <row r="2141" spans="3:17">
      <c r="C2141" s="159"/>
      <c r="D2141" s="165" t="s">
        <v>282</v>
      </c>
      <c r="E2141" s="161">
        <v>43353</v>
      </c>
      <c r="F2141" s="172" t="str">
        <f t="shared" si="102"/>
        <v>2018-19</v>
      </c>
      <c r="G2141" s="68"/>
      <c r="H2141" s="167" t="s">
        <v>279</v>
      </c>
      <c r="I2141" s="173">
        <v>150735.53351548137</v>
      </c>
      <c r="J2141" s="168">
        <f>IFERROR(MIN('MP Calculations'!$E$30/I2141,1),"-")</f>
        <v>0.24630200300931615</v>
      </c>
      <c r="K2141" s="12"/>
      <c r="L2141" s="159">
        <v>11.672700000000001</v>
      </c>
      <c r="M2141" s="159" t="s">
        <v>280</v>
      </c>
      <c r="N2141" s="159">
        <v>511</v>
      </c>
      <c r="O2141" s="185">
        <f t="shared" si="103"/>
        <v>5964.7497000000003</v>
      </c>
      <c r="P2141" s="215">
        <f t="shared" si="104"/>
        <v>1469.1297985592178</v>
      </c>
      <c r="Q2141" s="215" cm="1">
        <f t="array" ref="Q2141">IF(P2141="-",0,P2141/(1+'General inputs'!$H$32)^IFERROR(INDEX('MP Calculations'!$C$40:$C$130,MATCH(F2141,'MP Calculations'!$D$40:$D$130,0),0),-1))</f>
        <v>1731.932825544498</v>
      </c>
    </row>
    <row r="2142" spans="3:17">
      <c r="C2142" s="159"/>
      <c r="D2142" s="165" t="s">
        <v>278</v>
      </c>
      <c r="E2142" s="161">
        <v>43356</v>
      </c>
      <c r="F2142" s="172" t="str">
        <f t="shared" si="102"/>
        <v>2018-19</v>
      </c>
      <c r="G2142" s="68"/>
      <c r="H2142" s="167" t="s">
        <v>279</v>
      </c>
      <c r="I2142" s="173">
        <v>150735.53351548137</v>
      </c>
      <c r="J2142" s="168">
        <f>IFERROR(MIN('MP Calculations'!$E$30/I2142,1),"-")</f>
        <v>0.24630200300931615</v>
      </c>
      <c r="K2142" s="12"/>
      <c r="L2142" s="159">
        <v>5.0078509999999996</v>
      </c>
      <c r="M2142" s="159" t="s">
        <v>280</v>
      </c>
      <c r="N2142" s="159">
        <v>350</v>
      </c>
      <c r="O2142" s="185">
        <f t="shared" si="103"/>
        <v>1752.74785</v>
      </c>
      <c r="P2142" s="215">
        <f t="shared" si="104"/>
        <v>431.70530622527241</v>
      </c>
      <c r="Q2142" s="215" cm="1">
        <f t="array" ref="Q2142">IF(P2142="-",0,P2142/(1+'General inputs'!$H$32)^IFERROR(INDEX('MP Calculations'!$C$40:$C$130,MATCH(F2142,'MP Calculations'!$D$40:$D$130,0),0),-1))</f>
        <v>508.93024669879168</v>
      </c>
    </row>
    <row r="2143" spans="3:17">
      <c r="C2143" s="159"/>
      <c r="D2143" s="165" t="s">
        <v>278</v>
      </c>
      <c r="E2143" s="161">
        <v>43356</v>
      </c>
      <c r="F2143" s="172" t="str">
        <f t="shared" si="102"/>
        <v>2018-19</v>
      </c>
      <c r="G2143" s="68"/>
      <c r="H2143" s="167" t="s">
        <v>279</v>
      </c>
      <c r="I2143" s="173">
        <v>150735.53351548137</v>
      </c>
      <c r="J2143" s="168">
        <f>IFERROR(MIN('MP Calculations'!$E$30/I2143,1),"-")</f>
        <v>0.24630200300931615</v>
      </c>
      <c r="K2143" s="12"/>
      <c r="L2143" s="159">
        <v>6.9982319999999998</v>
      </c>
      <c r="M2143" s="159" t="s">
        <v>280</v>
      </c>
      <c r="N2143" s="159">
        <v>350</v>
      </c>
      <c r="O2143" s="185">
        <f t="shared" si="103"/>
        <v>2449.3811999999998</v>
      </c>
      <c r="P2143" s="215">
        <f t="shared" si="104"/>
        <v>603.2874956933623</v>
      </c>
      <c r="Q2143" s="215" cm="1">
        <f t="array" ref="Q2143">IF(P2143="-",0,P2143/(1+'General inputs'!$H$32)^IFERROR(INDEX('MP Calculations'!$C$40:$C$130,MATCH(F2143,'MP Calculations'!$D$40:$D$130,0),0),-1))</f>
        <v>711.2056525274769</v>
      </c>
    </row>
    <row r="2144" spans="3:17">
      <c r="C2144" s="159"/>
      <c r="D2144" s="165" t="s">
        <v>278</v>
      </c>
      <c r="E2144" s="161">
        <v>43356</v>
      </c>
      <c r="F2144" s="172" t="str">
        <f t="shared" si="102"/>
        <v>2018-19</v>
      </c>
      <c r="G2144" s="68"/>
      <c r="H2144" s="167" t="s">
        <v>279</v>
      </c>
      <c r="I2144" s="173">
        <v>150735.53351548137</v>
      </c>
      <c r="J2144" s="168">
        <f>IFERROR(MIN('MP Calculations'!$E$30/I2144,1),"-")</f>
        <v>0.24630200300931615</v>
      </c>
      <c r="K2144" s="12"/>
      <c r="L2144" s="159">
        <v>2.4381029999999999</v>
      </c>
      <c r="M2144" s="159" t="s">
        <v>280</v>
      </c>
      <c r="N2144" s="159">
        <v>350</v>
      </c>
      <c r="O2144" s="185">
        <f t="shared" si="103"/>
        <v>853.33605</v>
      </c>
      <c r="P2144" s="215">
        <f t="shared" si="104"/>
        <v>210.17837835505796</v>
      </c>
      <c r="Q2144" s="215" cm="1">
        <f t="array" ref="Q2144">IF(P2144="-",0,P2144/(1+'General inputs'!$H$32)^IFERROR(INDEX('MP Calculations'!$C$40:$C$130,MATCH(F2144,'MP Calculations'!$D$40:$D$130,0),0),-1))</f>
        <v>247.77581466921922</v>
      </c>
    </row>
    <row r="2145" spans="3:17">
      <c r="C2145" s="159"/>
      <c r="D2145" s="165" t="s">
        <v>282</v>
      </c>
      <c r="E2145" s="161">
        <v>43362</v>
      </c>
      <c r="F2145" s="172" t="str">
        <f t="shared" si="102"/>
        <v>2018-19</v>
      </c>
      <c r="G2145" s="68"/>
      <c r="H2145" s="167" t="s">
        <v>279</v>
      </c>
      <c r="I2145" s="173">
        <v>150735.53351548137</v>
      </c>
      <c r="J2145" s="168">
        <f>IFERROR(MIN('MP Calculations'!$E$30/I2145,1),"-")</f>
        <v>0.24630200300931615</v>
      </c>
      <c r="K2145" s="12"/>
      <c r="L2145" s="159">
        <v>2.361621</v>
      </c>
      <c r="M2145" s="159" t="s">
        <v>280</v>
      </c>
      <c r="N2145" s="159">
        <v>511</v>
      </c>
      <c r="O2145" s="185">
        <f t="shared" si="103"/>
        <v>1206.788331</v>
      </c>
      <c r="P2145" s="215">
        <f t="shared" si="104"/>
        <v>297.23438313356962</v>
      </c>
      <c r="Q2145" s="215" cm="1">
        <f t="array" ref="Q2145">IF(P2145="-",0,P2145/(1+'General inputs'!$H$32)^IFERROR(INDEX('MP Calculations'!$C$40:$C$130,MATCH(F2145,'MP Calculations'!$D$40:$D$130,0),0),-1))</f>
        <v>350.40469911804661</v>
      </c>
    </row>
    <row r="2146" spans="3:17">
      <c r="C2146" s="159"/>
      <c r="D2146" s="165" t="s">
        <v>282</v>
      </c>
      <c r="E2146" s="161">
        <v>43362</v>
      </c>
      <c r="F2146" s="172" t="str">
        <f t="shared" si="102"/>
        <v>2018-19</v>
      </c>
      <c r="G2146" s="68"/>
      <c r="H2146" s="167" t="s">
        <v>279</v>
      </c>
      <c r="I2146" s="173">
        <v>150735.53351548137</v>
      </c>
      <c r="J2146" s="168">
        <f>IFERROR(MIN('MP Calculations'!$E$30/I2146,1),"-")</f>
        <v>0.24630200300931615</v>
      </c>
      <c r="K2146" s="12"/>
      <c r="L2146" s="159">
        <v>52.444070000000004</v>
      </c>
      <c r="M2146" s="159" t="s">
        <v>280</v>
      </c>
      <c r="N2146" s="159">
        <v>511</v>
      </c>
      <c r="O2146" s="185">
        <f t="shared" si="103"/>
        <v>26798.91977</v>
      </c>
      <c r="P2146" s="215">
        <f t="shared" si="104"/>
        <v>6600.6276178369626</v>
      </c>
      <c r="Q2146" s="215" cm="1">
        <f t="array" ref="Q2146">IF(P2146="-",0,P2146/(1+'General inputs'!$H$32)^IFERROR(INDEX('MP Calculations'!$C$40:$C$130,MATCH(F2146,'MP Calculations'!$D$40:$D$130,0),0),-1))</f>
        <v>7781.370748683119</v>
      </c>
    </row>
    <row r="2147" spans="3:17">
      <c r="C2147" s="159"/>
      <c r="D2147" s="165" t="s">
        <v>282</v>
      </c>
      <c r="E2147" s="161">
        <v>43362</v>
      </c>
      <c r="F2147" s="172" t="str">
        <f t="shared" si="102"/>
        <v>2018-19</v>
      </c>
      <c r="G2147" s="68"/>
      <c r="H2147" s="167" t="s">
        <v>279</v>
      </c>
      <c r="I2147" s="173">
        <v>150735.53351548137</v>
      </c>
      <c r="J2147" s="168">
        <f>IFERROR(MIN('MP Calculations'!$E$30/I2147,1),"-")</f>
        <v>0.24630200300931615</v>
      </c>
      <c r="K2147" s="12"/>
      <c r="L2147" s="159">
        <v>2.0681240000000001</v>
      </c>
      <c r="M2147" s="159" t="s">
        <v>280</v>
      </c>
      <c r="N2147" s="159">
        <v>511</v>
      </c>
      <c r="O2147" s="185">
        <f t="shared" si="103"/>
        <v>1056.8113640000001</v>
      </c>
      <c r="P2147" s="215">
        <f t="shared" si="104"/>
        <v>260.29475575620756</v>
      </c>
      <c r="Q2147" s="215" cm="1">
        <f t="array" ref="Q2147">IF(P2147="-",0,P2147/(1+'General inputs'!$H$32)^IFERROR(INDEX('MP Calculations'!$C$40:$C$130,MATCH(F2147,'MP Calculations'!$D$40:$D$130,0),0),-1))</f>
        <v>306.85718324778242</v>
      </c>
    </row>
    <row r="2148" spans="3:17">
      <c r="C2148" s="159"/>
      <c r="D2148" s="165" t="s">
        <v>687</v>
      </c>
      <c r="E2148" s="161">
        <v>43368</v>
      </c>
      <c r="F2148" s="172" t="str">
        <f t="shared" si="102"/>
        <v>2018-19</v>
      </c>
      <c r="G2148" s="68"/>
      <c r="H2148" s="167" t="s">
        <v>279</v>
      </c>
      <c r="I2148" s="173">
        <v>150735.53351548137</v>
      </c>
      <c r="J2148" s="168">
        <f>IFERROR(MIN('MP Calculations'!$E$30/I2148,1),"-")</f>
        <v>0.24630200300931615</v>
      </c>
      <c r="K2148" s="12"/>
      <c r="L2148" s="159">
        <v>1</v>
      </c>
      <c r="M2148" s="159" t="s">
        <v>284</v>
      </c>
      <c r="N2148" s="159">
        <v>24646.84</v>
      </c>
      <c r="O2148" s="185">
        <f t="shared" si="103"/>
        <v>24646.84</v>
      </c>
      <c r="P2148" s="215">
        <f t="shared" si="104"/>
        <v>6070.5660598501336</v>
      </c>
      <c r="Q2148" s="215" cm="1">
        <f t="array" ref="Q2148">IF(P2148="-",0,P2148/(1+'General inputs'!$H$32)^IFERROR(INDEX('MP Calculations'!$C$40:$C$130,MATCH(F2148,'MP Calculations'!$D$40:$D$130,0),0),-1))</f>
        <v>7156.4899432315078</v>
      </c>
    </row>
    <row r="2149" spans="3:17">
      <c r="C2149" s="159"/>
      <c r="D2149" s="165" t="s">
        <v>686</v>
      </c>
      <c r="E2149" s="161">
        <v>43368</v>
      </c>
      <c r="F2149" s="172" t="str">
        <f t="shared" si="102"/>
        <v>2018-19</v>
      </c>
      <c r="G2149" s="68"/>
      <c r="H2149" s="167" t="s">
        <v>279</v>
      </c>
      <c r="I2149" s="173">
        <v>150735.53351548137</v>
      </c>
      <c r="J2149" s="168">
        <f>IFERROR(MIN('MP Calculations'!$E$30/I2149,1),"-")</f>
        <v>0.24630200300931615</v>
      </c>
      <c r="K2149" s="12"/>
      <c r="L2149" s="159">
        <v>1</v>
      </c>
      <c r="M2149" s="159" t="s">
        <v>284</v>
      </c>
      <c r="N2149" s="159">
        <v>14771.71</v>
      </c>
      <c r="O2149" s="185">
        <f t="shared" si="103"/>
        <v>14771.71</v>
      </c>
      <c r="P2149" s="215">
        <f t="shared" si="104"/>
        <v>3638.301760872745</v>
      </c>
      <c r="Q2149" s="215" cm="1">
        <f t="array" ref="Q2149">IF(P2149="-",0,P2149/(1+'General inputs'!$H$32)^IFERROR(INDEX('MP Calculations'!$C$40:$C$130,MATCH(F2149,'MP Calculations'!$D$40:$D$130,0),0),-1))</f>
        <v>4289.1337818289194</v>
      </c>
    </row>
    <row r="2150" spans="3:17">
      <c r="C2150" s="159"/>
      <c r="D2150" s="165" t="s">
        <v>278</v>
      </c>
      <c r="E2150" s="161">
        <v>43376</v>
      </c>
      <c r="F2150" s="172" t="str">
        <f t="shared" si="102"/>
        <v>2018-19</v>
      </c>
      <c r="G2150" s="68"/>
      <c r="H2150" s="167" t="s">
        <v>279</v>
      </c>
      <c r="I2150" s="173">
        <v>150735.53351548137</v>
      </c>
      <c r="J2150" s="168">
        <f>IFERROR(MIN('MP Calculations'!$E$30/I2150,1),"-")</f>
        <v>0.24630200300931615</v>
      </c>
      <c r="K2150" s="12"/>
      <c r="L2150" s="159">
        <v>2.5667170000000001</v>
      </c>
      <c r="M2150" s="159" t="s">
        <v>280</v>
      </c>
      <c r="N2150" s="159">
        <v>350</v>
      </c>
      <c r="O2150" s="185">
        <f t="shared" si="103"/>
        <v>898.35095000000001</v>
      </c>
      <c r="P2150" s="215">
        <f t="shared" si="104"/>
        <v>221.26563839032204</v>
      </c>
      <c r="Q2150" s="215" cm="1">
        <f t="array" ref="Q2150">IF(P2150="-",0,P2150/(1+'General inputs'!$H$32)^IFERROR(INDEX('MP Calculations'!$C$40:$C$130,MATCH(F2150,'MP Calculations'!$D$40:$D$130,0),0),-1))</f>
        <v>260.84640218248956</v>
      </c>
    </row>
    <row r="2151" spans="3:17">
      <c r="C2151" s="159"/>
      <c r="D2151" s="165" t="s">
        <v>289</v>
      </c>
      <c r="E2151" s="161">
        <v>43376</v>
      </c>
      <c r="F2151" s="172" t="str">
        <f t="shared" si="102"/>
        <v>2018-19</v>
      </c>
      <c r="G2151" s="68"/>
      <c r="H2151" s="167" t="s">
        <v>279</v>
      </c>
      <c r="I2151" s="173">
        <v>150735.53351548137</v>
      </c>
      <c r="J2151" s="168">
        <f>IFERROR(MIN('MP Calculations'!$E$30/I2151,1),"-")</f>
        <v>0.24630200300931615</v>
      </c>
      <c r="K2151" s="12"/>
      <c r="L2151" s="159">
        <v>4.2444059999999997</v>
      </c>
      <c r="M2151" s="159" t="s">
        <v>280</v>
      </c>
      <c r="N2151" s="159">
        <v>726</v>
      </c>
      <c r="O2151" s="185">
        <f t="shared" si="103"/>
        <v>3081.4387559999996</v>
      </c>
      <c r="P2151" s="215">
        <f t="shared" si="104"/>
        <v>758.96453775333532</v>
      </c>
      <c r="Q2151" s="215" cm="1">
        <f t="array" ref="Q2151">IF(P2151="-",0,P2151/(1+'General inputs'!$H$32)^IFERROR(INDEX('MP Calculations'!$C$40:$C$130,MATCH(F2151,'MP Calculations'!$D$40:$D$130,0),0),-1))</f>
        <v>894.73074308908588</v>
      </c>
    </row>
    <row r="2152" spans="3:17">
      <c r="C2152" s="159"/>
      <c r="D2152" s="165" t="s">
        <v>289</v>
      </c>
      <c r="E2152" s="161">
        <v>43376</v>
      </c>
      <c r="F2152" s="172" t="str">
        <f t="shared" si="102"/>
        <v>2018-19</v>
      </c>
      <c r="G2152" s="68"/>
      <c r="H2152" s="167" t="s">
        <v>279</v>
      </c>
      <c r="I2152" s="173">
        <v>150735.53351548137</v>
      </c>
      <c r="J2152" s="168">
        <f>IFERROR(MIN('MP Calculations'!$E$30/I2152,1),"-")</f>
        <v>0.24630200300931615</v>
      </c>
      <c r="K2152" s="12"/>
      <c r="L2152" s="159">
        <v>1.356309</v>
      </c>
      <c r="M2152" s="159" t="s">
        <v>280</v>
      </c>
      <c r="N2152" s="159">
        <v>726</v>
      </c>
      <c r="O2152" s="185">
        <f t="shared" si="103"/>
        <v>984.68033400000002</v>
      </c>
      <c r="P2152" s="215">
        <f t="shared" si="104"/>
        <v>242.52873858808243</v>
      </c>
      <c r="Q2152" s="215" cm="1">
        <f t="array" ref="Q2152">IF(P2152="-",0,P2152/(1+'General inputs'!$H$32)^IFERROR(INDEX('MP Calculations'!$C$40:$C$130,MATCH(F2152,'MP Calculations'!$D$40:$D$130,0),0),-1))</f>
        <v>285.91311939254047</v>
      </c>
    </row>
    <row r="2153" spans="3:17">
      <c r="C2153" s="159"/>
      <c r="D2153" s="165" t="s">
        <v>278</v>
      </c>
      <c r="E2153" s="161">
        <v>43376</v>
      </c>
      <c r="F2153" s="172" t="str">
        <f t="shared" si="102"/>
        <v>2018-19</v>
      </c>
      <c r="G2153" s="68"/>
      <c r="H2153" s="167" t="s">
        <v>279</v>
      </c>
      <c r="I2153" s="173">
        <v>150735.53351548137</v>
      </c>
      <c r="J2153" s="168">
        <f>IFERROR(MIN('MP Calculations'!$E$30/I2153,1),"-")</f>
        <v>0.24630200300931615</v>
      </c>
      <c r="K2153" s="12"/>
      <c r="L2153" s="159">
        <v>0.37812499999999999</v>
      </c>
      <c r="M2153" s="159" t="s">
        <v>280</v>
      </c>
      <c r="N2153" s="159">
        <v>350</v>
      </c>
      <c r="O2153" s="185">
        <f t="shared" si="103"/>
        <v>132.34375</v>
      </c>
      <c r="P2153" s="215">
        <f t="shared" si="104"/>
        <v>32.596530710764185</v>
      </c>
      <c r="Q2153" s="215" cm="1">
        <f t="array" ref="Q2153">IF(P2153="-",0,P2153/(1+'General inputs'!$H$32)^IFERROR(INDEX('MP Calculations'!$C$40:$C$130,MATCH(F2153,'MP Calculations'!$D$40:$D$130,0),0),-1))</f>
        <v>38.427511028778731</v>
      </c>
    </row>
    <row r="2154" spans="3:17">
      <c r="C2154" s="159"/>
      <c r="D2154" s="165" t="s">
        <v>282</v>
      </c>
      <c r="E2154" s="161">
        <v>43376</v>
      </c>
      <c r="F2154" s="172" t="str">
        <f t="shared" si="102"/>
        <v>2018-19</v>
      </c>
      <c r="G2154" s="68"/>
      <c r="H2154" s="167" t="s">
        <v>279</v>
      </c>
      <c r="I2154" s="173">
        <v>150735.53351548137</v>
      </c>
      <c r="J2154" s="168">
        <f>IFERROR(MIN('MP Calculations'!$E$30/I2154,1),"-")</f>
        <v>0.24630200300931615</v>
      </c>
      <c r="K2154" s="12"/>
      <c r="L2154" s="159">
        <v>15.593273999999999</v>
      </c>
      <c r="M2154" s="159" t="s">
        <v>280</v>
      </c>
      <c r="N2154" s="159">
        <v>511</v>
      </c>
      <c r="O2154" s="185">
        <f t="shared" si="103"/>
        <v>7968.1630139999997</v>
      </c>
      <c r="P2154" s="215">
        <f t="shared" si="104"/>
        <v>1962.5745106529496</v>
      </c>
      <c r="Q2154" s="215" cm="1">
        <f t="array" ref="Q2154">IF(P2154="-",0,P2154/(1+'General inputs'!$H$32)^IFERROR(INDEX('MP Calculations'!$C$40:$C$130,MATCH(F2154,'MP Calculations'!$D$40:$D$130,0),0),-1))</f>
        <v>2313.6466368800325</v>
      </c>
    </row>
    <row r="2155" spans="3:17">
      <c r="C2155" s="159"/>
      <c r="D2155" s="165" t="s">
        <v>282</v>
      </c>
      <c r="E2155" s="161">
        <v>43376</v>
      </c>
      <c r="F2155" s="172" t="str">
        <f t="shared" si="102"/>
        <v>2018-19</v>
      </c>
      <c r="G2155" s="68"/>
      <c r="H2155" s="167" t="s">
        <v>279</v>
      </c>
      <c r="I2155" s="173">
        <v>150735.53351548137</v>
      </c>
      <c r="J2155" s="168">
        <f>IFERROR(MIN('MP Calculations'!$E$30/I2155,1),"-")</f>
        <v>0.24630200300931615</v>
      </c>
      <c r="K2155" s="12"/>
      <c r="L2155" s="159">
        <v>0.37190699999999999</v>
      </c>
      <c r="M2155" s="159" t="s">
        <v>280</v>
      </c>
      <c r="N2155" s="159">
        <v>511</v>
      </c>
      <c r="O2155" s="185">
        <f t="shared" si="103"/>
        <v>190.044477</v>
      </c>
      <c r="P2155" s="215">
        <f t="shared" si="104"/>
        <v>46.808335345957914</v>
      </c>
      <c r="Q2155" s="215" cm="1">
        <f t="array" ref="Q2155">IF(P2155="-",0,P2155/(1+'General inputs'!$H$32)^IFERROR(INDEX('MP Calculations'!$C$40:$C$130,MATCH(F2155,'MP Calculations'!$D$40:$D$130,0),0),-1))</f>
        <v>55.181572502486794</v>
      </c>
    </row>
    <row r="2156" spans="3:17">
      <c r="C2156" s="159"/>
      <c r="D2156" s="165" t="s">
        <v>282</v>
      </c>
      <c r="E2156" s="161">
        <v>43376</v>
      </c>
      <c r="F2156" s="172" t="str">
        <f t="shared" si="102"/>
        <v>2018-19</v>
      </c>
      <c r="G2156" s="68"/>
      <c r="H2156" s="167" t="s">
        <v>279</v>
      </c>
      <c r="I2156" s="173">
        <v>150735.53351548137</v>
      </c>
      <c r="J2156" s="168">
        <f>IFERROR(MIN('MP Calculations'!$E$30/I2156,1),"-")</f>
        <v>0.24630200300931615</v>
      </c>
      <c r="K2156" s="12"/>
      <c r="L2156" s="159">
        <v>1.9686410000000001</v>
      </c>
      <c r="M2156" s="159" t="s">
        <v>280</v>
      </c>
      <c r="N2156" s="159">
        <v>511</v>
      </c>
      <c r="O2156" s="185">
        <f t="shared" si="103"/>
        <v>1005.975551</v>
      </c>
      <c r="P2156" s="215">
        <f t="shared" si="104"/>
        <v>247.77379318970048</v>
      </c>
      <c r="Q2156" s="215" cm="1">
        <f t="array" ref="Q2156">IF(P2156="-",0,P2156/(1+'General inputs'!$H$32)^IFERROR(INDEX('MP Calculations'!$C$40:$C$130,MATCH(F2156,'MP Calculations'!$D$40:$D$130,0),0),-1))</f>
        <v>292.09642752857059</v>
      </c>
    </row>
    <row r="2157" spans="3:17">
      <c r="C2157" s="159"/>
      <c r="D2157" s="165" t="s">
        <v>282</v>
      </c>
      <c r="E2157" s="161">
        <v>43376</v>
      </c>
      <c r="F2157" s="172" t="str">
        <f t="shared" si="102"/>
        <v>2018-19</v>
      </c>
      <c r="G2157" s="68"/>
      <c r="H2157" s="167" t="s">
        <v>279</v>
      </c>
      <c r="I2157" s="173">
        <v>150735.53351548137</v>
      </c>
      <c r="J2157" s="168">
        <f>IFERROR(MIN('MP Calculations'!$E$30/I2157,1),"-")</f>
        <v>0.24630200300931615</v>
      </c>
      <c r="K2157" s="12"/>
      <c r="L2157" s="159">
        <v>0.496973</v>
      </c>
      <c r="M2157" s="159" t="s">
        <v>280</v>
      </c>
      <c r="N2157" s="159">
        <v>511</v>
      </c>
      <c r="O2157" s="185">
        <f t="shared" si="103"/>
        <v>253.953203</v>
      </c>
      <c r="P2157" s="215">
        <f t="shared" si="104"/>
        <v>62.549182569531474</v>
      </c>
      <c r="Q2157" s="215" cm="1">
        <f t="array" ref="Q2157">IF(P2157="-",0,P2157/(1+'General inputs'!$H$32)^IFERROR(INDEX('MP Calculations'!$C$40:$C$130,MATCH(F2157,'MP Calculations'!$D$40:$D$130,0),0),-1))</f>
        <v>73.73819699892276</v>
      </c>
    </row>
    <row r="2158" spans="3:17">
      <c r="C2158" s="159"/>
      <c r="D2158" s="165" t="s">
        <v>289</v>
      </c>
      <c r="E2158" s="161">
        <v>43376</v>
      </c>
      <c r="F2158" s="172" t="str">
        <f t="shared" si="102"/>
        <v>2018-19</v>
      </c>
      <c r="G2158" s="68"/>
      <c r="H2158" s="167" t="s">
        <v>279</v>
      </c>
      <c r="I2158" s="173">
        <v>150735.53351548137</v>
      </c>
      <c r="J2158" s="168">
        <f>IFERROR(MIN('MP Calculations'!$E$30/I2158,1),"-")</f>
        <v>0.24630200300931615</v>
      </c>
      <c r="K2158" s="12"/>
      <c r="L2158" s="159">
        <v>0.35187400000000002</v>
      </c>
      <c r="M2158" s="159" t="s">
        <v>280</v>
      </c>
      <c r="N2158" s="159">
        <v>726</v>
      </c>
      <c r="O2158" s="185">
        <f t="shared" si="103"/>
        <v>255.46052400000002</v>
      </c>
      <c r="P2158" s="215">
        <f t="shared" si="104"/>
        <v>62.920438751009485</v>
      </c>
      <c r="Q2158" s="215" cm="1">
        <f t="array" ref="Q2158">IF(P2158="-",0,P2158/(1+'General inputs'!$H$32)^IFERROR(INDEX('MP Calculations'!$C$40:$C$130,MATCH(F2158,'MP Calculations'!$D$40:$D$130,0),0),-1))</f>
        <v>74.175864772062113</v>
      </c>
    </row>
    <row r="2159" spans="3:17">
      <c r="C2159" s="159"/>
      <c r="D2159" s="165" t="s">
        <v>289</v>
      </c>
      <c r="E2159" s="161">
        <v>43376</v>
      </c>
      <c r="F2159" s="172" t="str">
        <f t="shared" si="102"/>
        <v>2018-19</v>
      </c>
      <c r="G2159" s="68"/>
      <c r="H2159" s="167" t="s">
        <v>279</v>
      </c>
      <c r="I2159" s="173">
        <v>150735.53351548137</v>
      </c>
      <c r="J2159" s="168">
        <f>IFERROR(MIN('MP Calculations'!$E$30/I2159,1),"-")</f>
        <v>0.24630200300931615</v>
      </c>
      <c r="K2159" s="12"/>
      <c r="L2159" s="159">
        <v>0.382328</v>
      </c>
      <c r="M2159" s="159" t="s">
        <v>280</v>
      </c>
      <c r="N2159" s="159">
        <v>726</v>
      </c>
      <c r="O2159" s="185">
        <f t="shared" si="103"/>
        <v>277.57012800000001</v>
      </c>
      <c r="P2159" s="215">
        <f t="shared" si="104"/>
        <v>68.366078501952273</v>
      </c>
      <c r="Q2159" s="215" cm="1">
        <f t="array" ref="Q2159">IF(P2159="-",0,P2159/(1+'General inputs'!$H$32)^IFERROR(INDEX('MP Calculations'!$C$40:$C$130,MATCH(F2159,'MP Calculations'!$D$40:$D$130,0),0),-1))</f>
        <v>80.595639423694166</v>
      </c>
    </row>
    <row r="2160" spans="3:17">
      <c r="C2160" s="159"/>
      <c r="D2160" s="165" t="s">
        <v>688</v>
      </c>
      <c r="E2160" s="161">
        <v>43384</v>
      </c>
      <c r="F2160" s="172" t="str">
        <f t="shared" si="102"/>
        <v>2018-19</v>
      </c>
      <c r="G2160" s="68"/>
      <c r="H2160" s="167" t="s">
        <v>279</v>
      </c>
      <c r="I2160" s="173">
        <v>150735.53351548137</v>
      </c>
      <c r="J2160" s="168">
        <f>IFERROR(MIN('MP Calculations'!$E$30/I2160,1),"-")</f>
        <v>0.24630200300931615</v>
      </c>
      <c r="K2160" s="12"/>
      <c r="L2160" s="159">
        <v>1</v>
      </c>
      <c r="M2160" s="159" t="s">
        <v>284</v>
      </c>
      <c r="N2160" s="159">
        <v>27139.06</v>
      </c>
      <c r="O2160" s="185">
        <f t="shared" si="103"/>
        <v>27139.06</v>
      </c>
      <c r="P2160" s="215">
        <f t="shared" si="104"/>
        <v>6684.4048377900117</v>
      </c>
      <c r="Q2160" s="215" cm="1">
        <f t="array" ref="Q2160">IF(P2160="-",0,P2160/(1+'General inputs'!$H$32)^IFERROR(INDEX('MP Calculations'!$C$40:$C$130,MATCH(F2160,'MP Calculations'!$D$40:$D$130,0),0),-1))</f>
        <v>7880.134327920191</v>
      </c>
    </row>
    <row r="2161" spans="3:17">
      <c r="C2161" s="159"/>
      <c r="D2161" s="165" t="s">
        <v>689</v>
      </c>
      <c r="E2161" s="161">
        <v>43389</v>
      </c>
      <c r="F2161" s="172" t="str">
        <f t="shared" si="102"/>
        <v>2018-19</v>
      </c>
      <c r="G2161" s="68"/>
      <c r="H2161" s="167" t="s">
        <v>279</v>
      </c>
      <c r="I2161" s="173">
        <v>150735.53351548137</v>
      </c>
      <c r="J2161" s="168">
        <f>IFERROR(MIN('MP Calculations'!$E$30/I2161,1),"-")</f>
        <v>0.24630200300931615</v>
      </c>
      <c r="K2161" s="12"/>
      <c r="L2161" s="159">
        <v>1</v>
      </c>
      <c r="M2161" s="159" t="s">
        <v>284</v>
      </c>
      <c r="N2161" s="159">
        <v>32615.24</v>
      </c>
      <c r="O2161" s="185">
        <f t="shared" si="103"/>
        <v>32615.24</v>
      </c>
      <c r="P2161" s="215">
        <f t="shared" si="104"/>
        <v>8033.1989406295688</v>
      </c>
      <c r="Q2161" s="215" cm="1">
        <f t="array" ref="Q2161">IF(P2161="-",0,P2161/(1+'General inputs'!$H$32)^IFERROR(INDEX('MP Calculations'!$C$40:$C$130,MATCH(F2161,'MP Calculations'!$D$40:$D$130,0),0),-1))</f>
        <v>9470.205391688427</v>
      </c>
    </row>
    <row r="2162" spans="3:17">
      <c r="C2162" s="159"/>
      <c r="D2162" s="165" t="s">
        <v>690</v>
      </c>
      <c r="E2162" s="161">
        <v>43396</v>
      </c>
      <c r="F2162" s="172" t="str">
        <f t="shared" si="102"/>
        <v>2018-19</v>
      </c>
      <c r="G2162" s="68"/>
      <c r="H2162" s="167" t="s">
        <v>279</v>
      </c>
      <c r="I2162" s="173">
        <v>150735.53351548137</v>
      </c>
      <c r="J2162" s="168">
        <f>IFERROR(MIN('MP Calculations'!$E$30/I2162,1),"-")</f>
        <v>0.24630200300931615</v>
      </c>
      <c r="K2162" s="12"/>
      <c r="L2162" s="159">
        <v>1</v>
      </c>
      <c r="M2162" s="159" t="s">
        <v>284</v>
      </c>
      <c r="N2162" s="159">
        <v>14472.67</v>
      </c>
      <c r="O2162" s="185">
        <f t="shared" si="103"/>
        <v>14472.67</v>
      </c>
      <c r="P2162" s="215">
        <f t="shared" si="104"/>
        <v>3564.6476098928397</v>
      </c>
      <c r="Q2162" s="215" cm="1">
        <f t="array" ref="Q2162">IF(P2162="-",0,P2162/(1+'General inputs'!$H$32)^IFERROR(INDEX('MP Calculations'!$C$40:$C$130,MATCH(F2162,'MP Calculations'!$D$40:$D$130,0),0),-1))</f>
        <v>4202.3041212061398</v>
      </c>
    </row>
    <row r="2163" spans="3:17">
      <c r="C2163" s="159"/>
      <c r="D2163" s="165" t="s">
        <v>691</v>
      </c>
      <c r="E2163" s="161">
        <v>43398</v>
      </c>
      <c r="F2163" s="172" t="str">
        <f t="shared" si="102"/>
        <v>2018-19</v>
      </c>
      <c r="G2163" s="68"/>
      <c r="H2163" s="167" t="s">
        <v>279</v>
      </c>
      <c r="I2163" s="173">
        <v>150735.53351548137</v>
      </c>
      <c r="J2163" s="168">
        <f>IFERROR(MIN('MP Calculations'!$E$30/I2163,1),"-")</f>
        <v>0.24630200300931615</v>
      </c>
      <c r="K2163" s="12"/>
      <c r="L2163" s="159">
        <v>1</v>
      </c>
      <c r="M2163" s="159" t="s">
        <v>284</v>
      </c>
      <c r="N2163" s="159">
        <v>29990.35</v>
      </c>
      <c r="O2163" s="185">
        <f t="shared" si="103"/>
        <v>29990.35</v>
      </c>
      <c r="P2163" s="215">
        <f t="shared" si="104"/>
        <v>7386.6832759504441</v>
      </c>
      <c r="Q2163" s="215" cm="1">
        <f t="array" ref="Q2163">IF(P2163="-",0,P2163/(1+'General inputs'!$H$32)^IFERROR(INDEX('MP Calculations'!$C$40:$C$130,MATCH(F2163,'MP Calculations'!$D$40:$D$130,0),0),-1))</f>
        <v>8708.0387655777795</v>
      </c>
    </row>
    <row r="2164" spans="3:17">
      <c r="C2164" s="159"/>
      <c r="D2164" s="165" t="s">
        <v>692</v>
      </c>
      <c r="E2164" s="161">
        <v>43405</v>
      </c>
      <c r="F2164" s="172" t="str">
        <f t="shared" si="102"/>
        <v>2018-19</v>
      </c>
      <c r="G2164" s="68"/>
      <c r="H2164" s="167" t="s">
        <v>279</v>
      </c>
      <c r="I2164" s="173">
        <v>150735.53351548137</v>
      </c>
      <c r="J2164" s="168">
        <f>IFERROR(MIN('MP Calculations'!$E$30/I2164,1),"-")</f>
        <v>0.24630200300931615</v>
      </c>
      <c r="K2164" s="12"/>
      <c r="L2164" s="159">
        <v>1</v>
      </c>
      <c r="M2164" s="159" t="s">
        <v>284</v>
      </c>
      <c r="N2164" s="159">
        <v>15586.34</v>
      </c>
      <c r="O2164" s="185">
        <f t="shared" si="103"/>
        <v>15586.34</v>
      </c>
      <c r="P2164" s="215">
        <f t="shared" si="104"/>
        <v>3838.9467615842245</v>
      </c>
      <c r="Q2164" s="215" cm="1">
        <f t="array" ref="Q2164">IF(P2164="-",0,P2164/(1+'General inputs'!$H$32)^IFERROR(INDEX('MP Calculations'!$C$40:$C$130,MATCH(F2164,'MP Calculations'!$D$40:$D$130,0),0),-1))</f>
        <v>4525.6708552409546</v>
      </c>
    </row>
    <row r="2165" spans="3:17">
      <c r="C2165" s="159"/>
      <c r="D2165" s="165" t="s">
        <v>693</v>
      </c>
      <c r="E2165" s="161">
        <v>43409</v>
      </c>
      <c r="F2165" s="172" t="str">
        <f t="shared" si="102"/>
        <v>2018-19</v>
      </c>
      <c r="G2165" s="68"/>
      <c r="H2165" s="167" t="s">
        <v>279</v>
      </c>
      <c r="I2165" s="173">
        <v>150735.53351548137</v>
      </c>
      <c r="J2165" s="168">
        <f>IFERROR(MIN('MP Calculations'!$E$30/I2165,1),"-")</f>
        <v>0.24630200300931615</v>
      </c>
      <c r="K2165" s="12"/>
      <c r="L2165" s="159">
        <v>1</v>
      </c>
      <c r="M2165" s="159" t="s">
        <v>284</v>
      </c>
      <c r="N2165" s="159">
        <v>1118.78</v>
      </c>
      <c r="O2165" s="185">
        <f t="shared" si="103"/>
        <v>1118.78</v>
      </c>
      <c r="P2165" s="215">
        <f t="shared" si="104"/>
        <v>275.5577549267627</v>
      </c>
      <c r="Q2165" s="215" cm="1">
        <f t="array" ref="Q2165">IF(P2165="-",0,P2165/(1+'General inputs'!$H$32)^IFERROR(INDEX('MP Calculations'!$C$40:$C$130,MATCH(F2165,'MP Calculations'!$D$40:$D$130,0),0),-1))</f>
        <v>324.85048057635566</v>
      </c>
    </row>
    <row r="2166" spans="3:17">
      <c r="C2166" s="159"/>
      <c r="D2166" s="165" t="s">
        <v>278</v>
      </c>
      <c r="E2166" s="161">
        <v>43412</v>
      </c>
      <c r="F2166" s="172" t="str">
        <f t="shared" si="102"/>
        <v>2018-19</v>
      </c>
      <c r="G2166" s="68"/>
      <c r="H2166" s="167" t="s">
        <v>279</v>
      </c>
      <c r="I2166" s="173">
        <v>150735.53351548137</v>
      </c>
      <c r="J2166" s="168">
        <f>IFERROR(MIN('MP Calculations'!$E$30/I2166,1),"-")</f>
        <v>0.24630200300931615</v>
      </c>
      <c r="K2166" s="12"/>
      <c r="L2166" s="159">
        <v>25.210533000000002</v>
      </c>
      <c r="M2166" s="159" t="s">
        <v>280</v>
      </c>
      <c r="N2166" s="159">
        <v>350</v>
      </c>
      <c r="O2166" s="185">
        <f t="shared" si="103"/>
        <v>8823.6865500000004</v>
      </c>
      <c r="P2166" s="215">
        <f t="shared" si="104"/>
        <v>2173.2916711913626</v>
      </c>
      <c r="Q2166" s="215" cm="1">
        <f t="array" ref="Q2166">IF(P2166="-",0,P2166/(1+'General inputs'!$H$32)^IFERROR(INDEX('MP Calculations'!$C$40:$C$130,MATCH(F2166,'MP Calculations'!$D$40:$D$130,0),0),-1))</f>
        <v>2562.057612955743</v>
      </c>
    </row>
    <row r="2167" spans="3:17">
      <c r="C2167" s="159"/>
      <c r="D2167" s="165" t="s">
        <v>278</v>
      </c>
      <c r="E2167" s="161">
        <v>43412</v>
      </c>
      <c r="F2167" s="172" t="str">
        <f t="shared" si="102"/>
        <v>2018-19</v>
      </c>
      <c r="G2167" s="68"/>
      <c r="H2167" s="167" t="s">
        <v>279</v>
      </c>
      <c r="I2167" s="173">
        <v>150735.53351548137</v>
      </c>
      <c r="J2167" s="168">
        <f>IFERROR(MIN('MP Calculations'!$E$30/I2167,1),"-")</f>
        <v>0.24630200300931615</v>
      </c>
      <c r="K2167" s="12"/>
      <c r="L2167" s="159">
        <v>38.210743999999998</v>
      </c>
      <c r="M2167" s="159" t="s">
        <v>280</v>
      </c>
      <c r="N2167" s="159">
        <v>350</v>
      </c>
      <c r="O2167" s="185">
        <f t="shared" si="103"/>
        <v>13373.760399999999</v>
      </c>
      <c r="P2167" s="215">
        <f t="shared" si="104"/>
        <v>3293.9839742866729</v>
      </c>
      <c r="Q2167" s="215" cm="1">
        <f t="array" ref="Q2167">IF(P2167="-",0,P2167/(1+'General inputs'!$H$32)^IFERROR(INDEX('MP Calculations'!$C$40:$C$130,MATCH(F2167,'MP Calculations'!$D$40:$D$130,0),0),-1))</f>
        <v>3883.2232369661901</v>
      </c>
    </row>
    <row r="2168" spans="3:17">
      <c r="C2168" s="159"/>
      <c r="D2168" s="165" t="s">
        <v>278</v>
      </c>
      <c r="E2168" s="161">
        <v>43412</v>
      </c>
      <c r="F2168" s="172" t="str">
        <f t="shared" si="102"/>
        <v>2018-19</v>
      </c>
      <c r="G2168" s="68"/>
      <c r="H2168" s="167" t="s">
        <v>279</v>
      </c>
      <c r="I2168" s="173">
        <v>150735.53351548137</v>
      </c>
      <c r="J2168" s="168">
        <f>IFERROR(MIN('MP Calculations'!$E$30/I2168,1),"-")</f>
        <v>0.24630200300931615</v>
      </c>
      <c r="K2168" s="12"/>
      <c r="L2168" s="159">
        <v>2.6900279999999999</v>
      </c>
      <c r="M2168" s="159" t="s">
        <v>280</v>
      </c>
      <c r="N2168" s="159">
        <v>350</v>
      </c>
      <c r="O2168" s="185">
        <f t="shared" si="103"/>
        <v>941.50979999999993</v>
      </c>
      <c r="P2168" s="215">
        <f t="shared" si="104"/>
        <v>231.89574959290064</v>
      </c>
      <c r="Q2168" s="215" cm="1">
        <f t="array" ref="Q2168">IF(P2168="-",0,P2168/(1+'General inputs'!$H$32)^IFERROR(INDEX('MP Calculations'!$C$40:$C$130,MATCH(F2168,'MP Calculations'!$D$40:$D$130,0),0),-1))</f>
        <v>273.3780644964591</v>
      </c>
    </row>
    <row r="2169" spans="3:17">
      <c r="C2169" s="159"/>
      <c r="D2169" s="165" t="s">
        <v>278</v>
      </c>
      <c r="E2169" s="161">
        <v>43412</v>
      </c>
      <c r="F2169" s="172" t="str">
        <f t="shared" si="102"/>
        <v>2018-19</v>
      </c>
      <c r="G2169" s="68"/>
      <c r="H2169" s="167" t="s">
        <v>279</v>
      </c>
      <c r="I2169" s="173">
        <v>150735.53351548137</v>
      </c>
      <c r="J2169" s="168">
        <f>IFERROR(MIN('MP Calculations'!$E$30/I2169,1),"-")</f>
        <v>0.24630200300931615</v>
      </c>
      <c r="K2169" s="12"/>
      <c r="L2169" s="159">
        <v>1.7954859999999999</v>
      </c>
      <c r="M2169" s="159" t="s">
        <v>280</v>
      </c>
      <c r="N2169" s="159">
        <v>350</v>
      </c>
      <c r="O2169" s="185">
        <f t="shared" si="103"/>
        <v>628.42009999999993</v>
      </c>
      <c r="P2169" s="215">
        <f t="shared" si="104"/>
        <v>154.78112936131475</v>
      </c>
      <c r="Q2169" s="215" cm="1">
        <f t="array" ref="Q2169">IF(P2169="-",0,P2169/(1+'General inputs'!$H$32)^IFERROR(INDEX('MP Calculations'!$C$40:$C$130,MATCH(F2169,'MP Calculations'!$D$40:$D$130,0),0),-1))</f>
        <v>182.46891389624545</v>
      </c>
    </row>
    <row r="2170" spans="3:17">
      <c r="C2170" s="159"/>
      <c r="D2170" s="165" t="s">
        <v>278</v>
      </c>
      <c r="E2170" s="161">
        <v>43412</v>
      </c>
      <c r="F2170" s="172" t="str">
        <f t="shared" si="102"/>
        <v>2018-19</v>
      </c>
      <c r="G2170" s="68"/>
      <c r="H2170" s="167" t="s">
        <v>279</v>
      </c>
      <c r="I2170" s="173">
        <v>150735.53351548137</v>
      </c>
      <c r="J2170" s="168">
        <f>IFERROR(MIN('MP Calculations'!$E$30/I2170,1),"-")</f>
        <v>0.24630200300931615</v>
      </c>
      <c r="K2170" s="12"/>
      <c r="L2170" s="159">
        <v>2.0999400000000001</v>
      </c>
      <c r="M2170" s="159" t="s">
        <v>280</v>
      </c>
      <c r="N2170" s="159">
        <v>350</v>
      </c>
      <c r="O2170" s="185">
        <f t="shared" si="103"/>
        <v>734.97900000000004</v>
      </c>
      <c r="P2170" s="215">
        <f t="shared" si="104"/>
        <v>181.02679986978418</v>
      </c>
      <c r="Q2170" s="215" cm="1">
        <f t="array" ref="Q2170">IF(P2170="-",0,P2170/(1+'General inputs'!$H$32)^IFERROR(INDEX('MP Calculations'!$C$40:$C$130,MATCH(F2170,'MP Calculations'!$D$40:$D$130,0),0),-1))</f>
        <v>213.40950085229386</v>
      </c>
    </row>
    <row r="2171" spans="3:17">
      <c r="C2171" s="159"/>
      <c r="D2171" s="165" t="s">
        <v>278</v>
      </c>
      <c r="E2171" s="161">
        <v>43418</v>
      </c>
      <c r="F2171" s="172" t="str">
        <f t="shared" si="102"/>
        <v>2018-19</v>
      </c>
      <c r="G2171" s="68"/>
      <c r="H2171" s="167" t="s">
        <v>279</v>
      </c>
      <c r="I2171" s="173">
        <v>150735.53351548137</v>
      </c>
      <c r="J2171" s="168">
        <f>IFERROR(MIN('MP Calculations'!$E$30/I2171,1),"-")</f>
        <v>0.24630200300931615</v>
      </c>
      <c r="K2171" s="12"/>
      <c r="L2171" s="159">
        <v>21.62547</v>
      </c>
      <c r="M2171" s="159" t="s">
        <v>280</v>
      </c>
      <c r="N2171" s="159">
        <v>350</v>
      </c>
      <c r="O2171" s="185">
        <f t="shared" si="103"/>
        <v>7568.9144999999999</v>
      </c>
      <c r="P2171" s="215">
        <f t="shared" si="104"/>
        <v>1864.2388019562566</v>
      </c>
      <c r="Q2171" s="215" cm="1">
        <f t="array" ref="Q2171">IF(P2171="-",0,P2171/(1+'General inputs'!$H$32)^IFERROR(INDEX('MP Calculations'!$C$40:$C$130,MATCH(F2171,'MP Calculations'!$D$40:$D$130,0),0),-1))</f>
        <v>2197.7202960066738</v>
      </c>
    </row>
    <row r="2172" spans="3:17">
      <c r="C2172" s="159"/>
      <c r="D2172" s="165" t="s">
        <v>278</v>
      </c>
      <c r="E2172" s="161">
        <v>43418</v>
      </c>
      <c r="F2172" s="172" t="str">
        <f t="shared" si="102"/>
        <v>2018-19</v>
      </c>
      <c r="G2172" s="68"/>
      <c r="H2172" s="167" t="s">
        <v>279</v>
      </c>
      <c r="I2172" s="173">
        <v>150735.53351548137</v>
      </c>
      <c r="J2172" s="168">
        <f>IFERROR(MIN('MP Calculations'!$E$30/I2172,1),"-")</f>
        <v>0.24630200300931615</v>
      </c>
      <c r="K2172" s="12"/>
      <c r="L2172" s="159">
        <v>62.531731000000001</v>
      </c>
      <c r="M2172" s="159" t="s">
        <v>280</v>
      </c>
      <c r="N2172" s="159">
        <v>350</v>
      </c>
      <c r="O2172" s="185">
        <f t="shared" si="103"/>
        <v>21886.10585</v>
      </c>
      <c r="P2172" s="215">
        <f t="shared" si="104"/>
        <v>5390.5917089289114</v>
      </c>
      <c r="Q2172" s="215" cm="1">
        <f t="array" ref="Q2172">IF(P2172="-",0,P2172/(1+'General inputs'!$H$32)^IFERROR(INDEX('MP Calculations'!$C$40:$C$130,MATCH(F2172,'MP Calculations'!$D$40:$D$130,0),0),-1))</f>
        <v>6354.8794251930576</v>
      </c>
    </row>
    <row r="2173" spans="3:17">
      <c r="C2173" s="159"/>
      <c r="D2173" s="165" t="s">
        <v>278</v>
      </c>
      <c r="E2173" s="161">
        <v>43418</v>
      </c>
      <c r="F2173" s="172" t="str">
        <f t="shared" si="102"/>
        <v>2018-19</v>
      </c>
      <c r="G2173" s="68"/>
      <c r="H2173" s="167" t="s">
        <v>279</v>
      </c>
      <c r="I2173" s="173">
        <v>150735.53351548137</v>
      </c>
      <c r="J2173" s="168">
        <f>IFERROR(MIN('MP Calculations'!$E$30/I2173,1),"-")</f>
        <v>0.24630200300931615</v>
      </c>
      <c r="K2173" s="12"/>
      <c r="L2173" s="159">
        <v>19.851015</v>
      </c>
      <c r="M2173" s="159" t="s">
        <v>280</v>
      </c>
      <c r="N2173" s="159">
        <v>350</v>
      </c>
      <c r="O2173" s="185">
        <f t="shared" si="103"/>
        <v>6947.8552500000005</v>
      </c>
      <c r="P2173" s="215">
        <f t="shared" si="104"/>
        <v>1711.2706646937932</v>
      </c>
      <c r="Q2173" s="215" cm="1">
        <f t="array" ref="Q2173">IF(P2173="-",0,P2173/(1+'General inputs'!$H$32)^IFERROR(INDEX('MP Calculations'!$C$40:$C$130,MATCH(F2173,'MP Calculations'!$D$40:$D$130,0),0),-1))</f>
        <v>2017.388688515576</v>
      </c>
    </row>
    <row r="2174" spans="3:17">
      <c r="C2174" s="159"/>
      <c r="D2174" s="165" t="s">
        <v>694</v>
      </c>
      <c r="E2174" s="161">
        <v>43418</v>
      </c>
      <c r="F2174" s="172" t="str">
        <f t="shared" si="102"/>
        <v>2018-19</v>
      </c>
      <c r="G2174" s="68"/>
      <c r="H2174" s="167" t="s">
        <v>279</v>
      </c>
      <c r="I2174" s="173">
        <v>150735.53351548137</v>
      </c>
      <c r="J2174" s="168">
        <f>IFERROR(MIN('MP Calculations'!$E$30/I2174,1),"-")</f>
        <v>0.24630200300931615</v>
      </c>
      <c r="K2174" s="12"/>
      <c r="L2174" s="159">
        <v>1</v>
      </c>
      <c r="M2174" s="159" t="s">
        <v>284</v>
      </c>
      <c r="N2174" s="159">
        <v>37259.410000000003</v>
      </c>
      <c r="O2174" s="185">
        <f t="shared" si="103"/>
        <v>37259.410000000003</v>
      </c>
      <c r="P2174" s="215">
        <f t="shared" si="104"/>
        <v>9177.0673139453447</v>
      </c>
      <c r="Q2174" s="215" cm="1">
        <f t="array" ref="Q2174">IF(P2174="-",0,P2174/(1+'General inputs'!$H$32)^IFERROR(INDEX('MP Calculations'!$C$40:$C$130,MATCH(F2174,'MP Calculations'!$D$40:$D$130,0),0),-1))</f>
        <v>10818.692901635239</v>
      </c>
    </row>
    <row r="2175" spans="3:17">
      <c r="C2175" s="159"/>
      <c r="D2175" s="165" t="s">
        <v>289</v>
      </c>
      <c r="E2175" s="161">
        <v>43428</v>
      </c>
      <c r="F2175" s="172" t="str">
        <f t="shared" si="102"/>
        <v>2018-19</v>
      </c>
      <c r="G2175" s="68"/>
      <c r="H2175" s="167" t="s">
        <v>279</v>
      </c>
      <c r="I2175" s="173">
        <v>150735.53351548137</v>
      </c>
      <c r="J2175" s="168">
        <f>IFERROR(MIN('MP Calculations'!$E$30/I2175,1),"-")</f>
        <v>0.24630200300931615</v>
      </c>
      <c r="K2175" s="12"/>
      <c r="L2175" s="159">
        <v>6.181775</v>
      </c>
      <c r="M2175" s="159" t="s">
        <v>280</v>
      </c>
      <c r="N2175" s="159">
        <v>726</v>
      </c>
      <c r="O2175" s="185">
        <f t="shared" si="103"/>
        <v>4487.9686499999998</v>
      </c>
      <c r="P2175" s="215">
        <f t="shared" si="104"/>
        <v>1105.3956679380165</v>
      </c>
      <c r="Q2175" s="215" cm="1">
        <f t="array" ref="Q2175">IF(P2175="-",0,P2175/(1+'General inputs'!$H$32)^IFERROR(INDEX('MP Calculations'!$C$40:$C$130,MATCH(F2175,'MP Calculations'!$D$40:$D$130,0),0),-1))</f>
        <v>1303.1326737733227</v>
      </c>
    </row>
    <row r="2176" spans="3:17">
      <c r="C2176" s="159"/>
      <c r="D2176" s="165" t="s">
        <v>695</v>
      </c>
      <c r="E2176" s="161">
        <v>43432</v>
      </c>
      <c r="F2176" s="172" t="str">
        <f t="shared" si="102"/>
        <v>2018-19</v>
      </c>
      <c r="G2176" s="68"/>
      <c r="H2176" s="167" t="s">
        <v>279</v>
      </c>
      <c r="I2176" s="173">
        <v>150735.53351548137</v>
      </c>
      <c r="J2176" s="168">
        <f>IFERROR(MIN('MP Calculations'!$E$30/I2176,1),"-")</f>
        <v>0.24630200300931615</v>
      </c>
      <c r="K2176" s="12"/>
      <c r="L2176" s="159">
        <v>1</v>
      </c>
      <c r="M2176" s="159" t="s">
        <v>284</v>
      </c>
      <c r="N2176" s="159">
        <v>234882.99</v>
      </c>
      <c r="O2176" s="185">
        <f t="shared" si="103"/>
        <v>234882.99</v>
      </c>
      <c r="P2176" s="215">
        <f t="shared" si="104"/>
        <v>57852.150909817174</v>
      </c>
      <c r="Q2176" s="215" cm="1">
        <f t="array" ref="Q2176">IF(P2176="-",0,P2176/(1+'General inputs'!$H$32)^IFERROR(INDEX('MP Calculations'!$C$40:$C$130,MATCH(F2176,'MP Calculations'!$D$40:$D$130,0),0),-1))</f>
        <v>68200.944046828998</v>
      </c>
    </row>
    <row r="2177" spans="3:17">
      <c r="C2177" s="159"/>
      <c r="D2177" s="165" t="s">
        <v>696</v>
      </c>
      <c r="E2177" s="161">
        <v>43433</v>
      </c>
      <c r="F2177" s="172" t="str">
        <f t="shared" si="102"/>
        <v>2018-19</v>
      </c>
      <c r="G2177" s="68"/>
      <c r="H2177" s="167" t="s">
        <v>279</v>
      </c>
      <c r="I2177" s="173">
        <v>150735.53351548137</v>
      </c>
      <c r="J2177" s="168">
        <f>IFERROR(MIN('MP Calculations'!$E$30/I2177,1),"-")</f>
        <v>0.24630200300931615</v>
      </c>
      <c r="K2177" s="12"/>
      <c r="L2177" s="159">
        <v>1</v>
      </c>
      <c r="M2177" s="159" t="s">
        <v>284</v>
      </c>
      <c r="N2177" s="159">
        <v>28589.1</v>
      </c>
      <c r="O2177" s="185">
        <f t="shared" si="103"/>
        <v>28589.1</v>
      </c>
      <c r="P2177" s="215">
        <f t="shared" si="104"/>
        <v>7041.5525942336399</v>
      </c>
      <c r="Q2177" s="215" cm="1">
        <f t="array" ref="Q2177">IF(P2177="-",0,P2177/(1+'General inputs'!$H$32)^IFERROR(INDEX('MP Calculations'!$C$40:$C$130,MATCH(F2177,'MP Calculations'!$D$40:$D$130,0),0),-1))</f>
        <v>8301.1699120877111</v>
      </c>
    </row>
    <row r="2178" spans="3:17">
      <c r="C2178" s="159"/>
      <c r="D2178" s="165" t="s">
        <v>697</v>
      </c>
      <c r="E2178" s="161">
        <v>43435</v>
      </c>
      <c r="F2178" s="172" t="str">
        <f t="shared" si="102"/>
        <v>2018-19</v>
      </c>
      <c r="G2178" s="68"/>
      <c r="H2178" s="167" t="s">
        <v>279</v>
      </c>
      <c r="I2178" s="173">
        <v>150735.53351548137</v>
      </c>
      <c r="J2178" s="168">
        <f>IFERROR(MIN('MP Calculations'!$E$30/I2178,1),"-")</f>
        <v>0.24630200300931615</v>
      </c>
      <c r="K2178" s="12"/>
      <c r="L2178" s="159">
        <v>1</v>
      </c>
      <c r="M2178" s="159" t="s">
        <v>284</v>
      </c>
      <c r="N2178" s="159">
        <v>20959.41</v>
      </c>
      <c r="O2178" s="185">
        <f t="shared" si="103"/>
        <v>20959.41</v>
      </c>
      <c r="P2178" s="215">
        <f t="shared" si="104"/>
        <v>5162.3446648934914</v>
      </c>
      <c r="Q2178" s="215" cm="1">
        <f t="array" ref="Q2178">IF(P2178="-",0,P2178/(1+'General inputs'!$H$32)^IFERROR(INDEX('MP Calculations'!$C$40:$C$130,MATCH(F2178,'MP Calculations'!$D$40:$D$130,0),0),-1))</f>
        <v>6085.8027593422075</v>
      </c>
    </row>
    <row r="2179" spans="3:17">
      <c r="C2179" s="159"/>
      <c r="D2179" s="165" t="s">
        <v>293</v>
      </c>
      <c r="E2179" s="161">
        <v>43437</v>
      </c>
      <c r="F2179" s="172" t="str">
        <f t="shared" si="102"/>
        <v>2018-19</v>
      </c>
      <c r="G2179" s="68"/>
      <c r="H2179" s="167" t="s">
        <v>279</v>
      </c>
      <c r="I2179" s="173">
        <v>150735.53351548137</v>
      </c>
      <c r="J2179" s="168">
        <f>IFERROR(MIN('MP Calculations'!$E$30/I2179,1),"-")</f>
        <v>0.24630200300931615</v>
      </c>
      <c r="K2179" s="12"/>
      <c r="L2179" s="159">
        <v>10.944796</v>
      </c>
      <c r="M2179" s="159" t="s">
        <v>280</v>
      </c>
      <c r="N2179" s="159">
        <v>2619</v>
      </c>
      <c r="O2179" s="185">
        <f t="shared" si="103"/>
        <v>28664.420724</v>
      </c>
      <c r="P2179" s="215">
        <f t="shared" si="104"/>
        <v>7060.1042394229526</v>
      </c>
      <c r="Q2179" s="215" cm="1">
        <f t="array" ref="Q2179">IF(P2179="-",0,P2179/(1+'General inputs'!$H$32)^IFERROR(INDEX('MP Calculations'!$C$40:$C$130,MATCH(F2179,'MP Calculations'!$D$40:$D$130,0),0),-1))</f>
        <v>8323.0401398257472</v>
      </c>
    </row>
    <row r="2180" spans="3:17">
      <c r="C2180" s="159"/>
      <c r="D2180" s="165" t="s">
        <v>282</v>
      </c>
      <c r="E2180" s="161">
        <v>43475</v>
      </c>
      <c r="F2180" s="172" t="str">
        <f t="shared" si="102"/>
        <v>2018-19</v>
      </c>
      <c r="G2180" s="68"/>
      <c r="H2180" s="167" t="s">
        <v>279</v>
      </c>
      <c r="I2180" s="173">
        <v>150735.53351548137</v>
      </c>
      <c r="J2180" s="168">
        <f>IFERROR(MIN('MP Calculations'!$E$30/I2180,1),"-")</f>
        <v>0.24630200300931615</v>
      </c>
      <c r="K2180" s="12"/>
      <c r="L2180" s="159">
        <v>8.5342699999999994</v>
      </c>
      <c r="M2180" s="159" t="s">
        <v>280</v>
      </c>
      <c r="N2180" s="159">
        <v>511</v>
      </c>
      <c r="O2180" s="185">
        <f t="shared" si="103"/>
        <v>4361.0119699999996</v>
      </c>
      <c r="P2180" s="215">
        <f t="shared" si="104"/>
        <v>1074.1259833586037</v>
      </c>
      <c r="Q2180" s="215" cm="1">
        <f t="array" ref="Q2180">IF(P2180="-",0,P2180/(1+'General inputs'!$H$32)^IFERROR(INDEX('MP Calculations'!$C$40:$C$130,MATCH(F2180,'MP Calculations'!$D$40:$D$130,0),0),-1))</f>
        <v>1266.2693597076632</v>
      </c>
    </row>
    <row r="2181" spans="3:17">
      <c r="C2181" s="159"/>
      <c r="D2181" s="165" t="s">
        <v>698</v>
      </c>
      <c r="E2181" s="161">
        <v>43475</v>
      </c>
      <c r="F2181" s="172" t="str">
        <f t="shared" si="102"/>
        <v>2018-19</v>
      </c>
      <c r="G2181" s="68"/>
      <c r="H2181" s="167" t="s">
        <v>279</v>
      </c>
      <c r="I2181" s="173">
        <v>150735.53351548137</v>
      </c>
      <c r="J2181" s="168">
        <f>IFERROR(MIN('MP Calculations'!$E$30/I2181,1),"-")</f>
        <v>0.24630200300931615</v>
      </c>
      <c r="K2181" s="12"/>
      <c r="L2181" s="159">
        <v>1</v>
      </c>
      <c r="M2181" s="159" t="s">
        <v>284</v>
      </c>
      <c r="N2181" s="159">
        <v>75280.240000000005</v>
      </c>
      <c r="O2181" s="185">
        <f t="shared" si="103"/>
        <v>75280.240000000005</v>
      </c>
      <c r="P2181" s="215">
        <f t="shared" si="104"/>
        <v>18541.673899022044</v>
      </c>
      <c r="Q2181" s="215" cm="1">
        <f t="array" ref="Q2181">IF(P2181="-",0,P2181/(1+'General inputs'!$H$32)^IFERROR(INDEX('MP Calculations'!$C$40:$C$130,MATCH(F2181,'MP Calculations'!$D$40:$D$130,0),0),-1))</f>
        <v>21858.472748800832</v>
      </c>
    </row>
    <row r="2182" spans="3:17">
      <c r="C2182" s="159"/>
      <c r="D2182" s="165" t="s">
        <v>292</v>
      </c>
      <c r="E2182" s="161">
        <v>43481</v>
      </c>
      <c r="F2182" s="172" t="str">
        <f t="shared" si="102"/>
        <v>2018-19</v>
      </c>
      <c r="G2182" s="68"/>
      <c r="H2182" s="167" t="s">
        <v>279</v>
      </c>
      <c r="I2182" s="173">
        <v>150735.53351548137</v>
      </c>
      <c r="J2182" s="168">
        <f>IFERROR(MIN('MP Calculations'!$E$30/I2182,1),"-")</f>
        <v>0.24630200300931615</v>
      </c>
      <c r="K2182" s="12"/>
      <c r="L2182" s="159">
        <v>4.835178</v>
      </c>
      <c r="M2182" s="159" t="s">
        <v>280</v>
      </c>
      <c r="N2182" s="159">
        <v>1787</v>
      </c>
      <c r="O2182" s="185">
        <f t="shared" si="103"/>
        <v>8640.4630859999997</v>
      </c>
      <c r="P2182" s="215">
        <f t="shared" si="104"/>
        <v>2128.163365009857</v>
      </c>
      <c r="Q2182" s="215" cm="1">
        <f t="array" ref="Q2182">IF(P2182="-",0,P2182/(1+'General inputs'!$H$32)^IFERROR(INDEX('MP Calculations'!$C$40:$C$130,MATCH(F2182,'MP Calculations'!$D$40:$D$130,0),0),-1))</f>
        <v>2508.8565990537559</v>
      </c>
    </row>
    <row r="2183" spans="3:17">
      <c r="C2183" s="159"/>
      <c r="D2183" s="165" t="s">
        <v>699</v>
      </c>
      <c r="E2183" s="161">
        <v>43487</v>
      </c>
      <c r="F2183" s="172" t="str">
        <f t="shared" si="102"/>
        <v>2018-19</v>
      </c>
      <c r="G2183" s="68"/>
      <c r="H2183" s="167" t="s">
        <v>279</v>
      </c>
      <c r="I2183" s="173">
        <v>150735.53351548137</v>
      </c>
      <c r="J2183" s="168">
        <f>IFERROR(MIN('MP Calculations'!$E$30/I2183,1),"-")</f>
        <v>0.24630200300931615</v>
      </c>
      <c r="K2183" s="12"/>
      <c r="L2183" s="159">
        <v>1</v>
      </c>
      <c r="M2183" s="159" t="s">
        <v>284</v>
      </c>
      <c r="N2183" s="159">
        <v>432.94</v>
      </c>
      <c r="O2183" s="185">
        <f t="shared" si="103"/>
        <v>432.94</v>
      </c>
      <c r="P2183" s="215">
        <f t="shared" si="104"/>
        <v>106.63398918285333</v>
      </c>
      <c r="Q2183" s="215" cm="1">
        <f t="array" ref="Q2183">IF(P2183="-",0,P2183/(1+'General inputs'!$H$32)^IFERROR(INDEX('MP Calculations'!$C$40:$C$130,MATCH(F2183,'MP Calculations'!$D$40:$D$130,0),0),-1))</f>
        <v>125.70904651560397</v>
      </c>
    </row>
    <row r="2184" spans="3:17">
      <c r="C2184" s="159"/>
      <c r="D2184" s="165" t="s">
        <v>700</v>
      </c>
      <c r="E2184" s="161">
        <v>43501</v>
      </c>
      <c r="F2184" s="172" t="str">
        <f t="shared" si="102"/>
        <v>2018-19</v>
      </c>
      <c r="G2184" s="68"/>
      <c r="H2184" s="167" t="s">
        <v>279</v>
      </c>
      <c r="I2184" s="173">
        <v>150735.53351548137</v>
      </c>
      <c r="J2184" s="168">
        <f>IFERROR(MIN('MP Calculations'!$E$30/I2184,1),"-")</f>
        <v>0.24630200300931615</v>
      </c>
      <c r="K2184" s="12"/>
      <c r="L2184" s="159">
        <v>1</v>
      </c>
      <c r="M2184" s="159" t="s">
        <v>284</v>
      </c>
      <c r="N2184" s="159">
        <v>39647.26</v>
      </c>
      <c r="O2184" s="185">
        <f t="shared" si="103"/>
        <v>39647.26</v>
      </c>
      <c r="P2184" s="215">
        <f t="shared" si="104"/>
        <v>9765.1995518311396</v>
      </c>
      <c r="Q2184" s="215" cm="1">
        <f t="array" ref="Q2184">IF(P2184="-",0,P2184/(1+'General inputs'!$H$32)^IFERROR(INDEX('MP Calculations'!$C$40:$C$130,MATCH(F2184,'MP Calculations'!$D$40:$D$130,0),0),-1))</f>
        <v>11512.032271345324</v>
      </c>
    </row>
    <row r="2185" spans="3:17">
      <c r="C2185" s="159"/>
      <c r="D2185" s="165" t="s">
        <v>278</v>
      </c>
      <c r="E2185" s="161">
        <v>43502</v>
      </c>
      <c r="F2185" s="172" t="str">
        <f t="shared" si="102"/>
        <v>2018-19</v>
      </c>
      <c r="G2185" s="68"/>
      <c r="H2185" s="167" t="s">
        <v>279</v>
      </c>
      <c r="I2185" s="173">
        <v>150735.53351548137</v>
      </c>
      <c r="J2185" s="168">
        <f>IFERROR(MIN('MP Calculations'!$E$30/I2185,1),"-")</f>
        <v>0.24630200300931615</v>
      </c>
      <c r="K2185" s="12"/>
      <c r="L2185" s="159">
        <v>0.47661500000000001</v>
      </c>
      <c r="M2185" s="159" t="s">
        <v>280</v>
      </c>
      <c r="N2185" s="159">
        <v>350</v>
      </c>
      <c r="O2185" s="185">
        <f t="shared" si="103"/>
        <v>166.81524999999999</v>
      </c>
      <c r="P2185" s="215">
        <f t="shared" si="104"/>
        <v>41.086930207499826</v>
      </c>
      <c r="Q2185" s="215" cm="1">
        <f t="array" ref="Q2185">IF(P2185="-",0,P2185/(1+'General inputs'!$H$32)^IFERROR(INDEX('MP Calculations'!$C$40:$C$130,MATCH(F2185,'MP Calculations'!$D$40:$D$130,0),0),-1))</f>
        <v>48.436702595653223</v>
      </c>
    </row>
    <row r="2186" spans="3:17">
      <c r="C2186" s="159"/>
      <c r="D2186" s="165" t="s">
        <v>278</v>
      </c>
      <c r="E2186" s="161">
        <v>43502</v>
      </c>
      <c r="F2186" s="172" t="str">
        <f t="shared" si="102"/>
        <v>2018-19</v>
      </c>
      <c r="G2186" s="68"/>
      <c r="H2186" s="167" t="s">
        <v>279</v>
      </c>
      <c r="I2186" s="173">
        <v>150735.53351548137</v>
      </c>
      <c r="J2186" s="168">
        <f>IFERROR(MIN('MP Calculations'!$E$30/I2186,1),"-")</f>
        <v>0.24630200300931615</v>
      </c>
      <c r="K2186" s="12"/>
      <c r="L2186" s="159">
        <v>8.3030720000000002</v>
      </c>
      <c r="M2186" s="159" t="s">
        <v>280</v>
      </c>
      <c r="N2186" s="159">
        <v>350</v>
      </c>
      <c r="O2186" s="185">
        <f t="shared" si="103"/>
        <v>2906.0752000000002</v>
      </c>
      <c r="P2186" s="215">
        <f t="shared" si="104"/>
        <v>715.7721426556991</v>
      </c>
      <c r="Q2186" s="215" cm="1">
        <f t="array" ref="Q2186">IF(P2186="-",0,P2186/(1+'General inputs'!$H$32)^IFERROR(INDEX('MP Calculations'!$C$40:$C$130,MATCH(F2186,'MP Calculations'!$D$40:$D$130,0),0),-1))</f>
        <v>843.81194275105827</v>
      </c>
    </row>
    <row r="2187" spans="3:17">
      <c r="C2187" s="159"/>
      <c r="D2187" s="165" t="s">
        <v>278</v>
      </c>
      <c r="E2187" s="161">
        <v>43502</v>
      </c>
      <c r="F2187" s="172" t="str">
        <f t="shared" si="102"/>
        <v>2018-19</v>
      </c>
      <c r="G2187" s="68"/>
      <c r="H2187" s="167" t="s">
        <v>279</v>
      </c>
      <c r="I2187" s="173">
        <v>150735.53351548137</v>
      </c>
      <c r="J2187" s="168">
        <f>IFERROR(MIN('MP Calculations'!$E$30/I2187,1),"-")</f>
        <v>0.24630200300931615</v>
      </c>
      <c r="K2187" s="12"/>
      <c r="L2187" s="159">
        <v>135.45054999999999</v>
      </c>
      <c r="M2187" s="159" t="s">
        <v>280</v>
      </c>
      <c r="N2187" s="159">
        <v>350</v>
      </c>
      <c r="O2187" s="185">
        <f t="shared" si="103"/>
        <v>47407.692499999997</v>
      </c>
      <c r="P2187" s="215">
        <f t="shared" si="104"/>
        <v>11676.609620799734</v>
      </c>
      <c r="Q2187" s="215" cm="1">
        <f t="array" ref="Q2187">IF(P2187="-",0,P2187/(1+'General inputs'!$H$32)^IFERROR(INDEX('MP Calculations'!$C$40:$C$130,MATCH(F2187,'MP Calculations'!$D$40:$D$130,0),0),-1))</f>
        <v>13765.361993994433</v>
      </c>
    </row>
    <row r="2188" spans="3:17">
      <c r="C2188" s="159"/>
      <c r="D2188" s="165" t="s">
        <v>278</v>
      </c>
      <c r="E2188" s="161">
        <v>43502</v>
      </c>
      <c r="F2188" s="172" t="str">
        <f t="shared" si="102"/>
        <v>2018-19</v>
      </c>
      <c r="G2188" s="68"/>
      <c r="H2188" s="167" t="s">
        <v>279</v>
      </c>
      <c r="I2188" s="173">
        <v>150735.53351548137</v>
      </c>
      <c r="J2188" s="168">
        <f>IFERROR(MIN('MP Calculations'!$E$30/I2188,1),"-")</f>
        <v>0.24630200300931615</v>
      </c>
      <c r="K2188" s="12"/>
      <c r="L2188" s="159">
        <v>86.699990999999997</v>
      </c>
      <c r="M2188" s="159" t="s">
        <v>280</v>
      </c>
      <c r="N2188" s="159">
        <v>350</v>
      </c>
      <c r="O2188" s="185">
        <f t="shared" si="103"/>
        <v>30344.99685</v>
      </c>
      <c r="P2188" s="215">
        <f t="shared" si="104"/>
        <v>7474.0335054663892</v>
      </c>
      <c r="Q2188" s="215" cm="1">
        <f t="array" ref="Q2188">IF(P2188="-",0,P2188/(1+'General inputs'!$H$32)^IFERROR(INDEX('MP Calculations'!$C$40:$C$130,MATCH(F2188,'MP Calculations'!$D$40:$D$130,0),0),-1))</f>
        <v>8811.0145067041776</v>
      </c>
    </row>
    <row r="2189" spans="3:17">
      <c r="C2189" s="159"/>
      <c r="D2189" s="165" t="s">
        <v>278</v>
      </c>
      <c r="E2189" s="161">
        <v>43502</v>
      </c>
      <c r="F2189" s="172" t="str">
        <f t="shared" si="102"/>
        <v>2018-19</v>
      </c>
      <c r="G2189" s="68"/>
      <c r="H2189" s="167" t="s">
        <v>279</v>
      </c>
      <c r="I2189" s="173">
        <v>150735.53351548137</v>
      </c>
      <c r="J2189" s="168">
        <f>IFERROR(MIN('MP Calculations'!$E$30/I2189,1),"-")</f>
        <v>0.24630200300931615</v>
      </c>
      <c r="K2189" s="12"/>
      <c r="L2189" s="159">
        <v>143.61901</v>
      </c>
      <c r="M2189" s="159" t="s">
        <v>280</v>
      </c>
      <c r="N2189" s="159">
        <v>350</v>
      </c>
      <c r="O2189" s="185">
        <f t="shared" si="103"/>
        <v>50266.6535</v>
      </c>
      <c r="P2189" s="215">
        <f t="shared" si="104"/>
        <v>12380.777441625252</v>
      </c>
      <c r="Q2189" s="215" cm="1">
        <f t="array" ref="Q2189">IF(P2189="-",0,P2189/(1+'General inputs'!$H$32)^IFERROR(INDEX('MP Calculations'!$C$40:$C$130,MATCH(F2189,'MP Calculations'!$D$40:$D$130,0),0),-1))</f>
        <v>14595.493793632484</v>
      </c>
    </row>
    <row r="2190" spans="3:17">
      <c r="C2190" s="159"/>
      <c r="D2190" s="165" t="s">
        <v>278</v>
      </c>
      <c r="E2190" s="161">
        <v>43502</v>
      </c>
      <c r="F2190" s="172" t="str">
        <f t="shared" si="102"/>
        <v>2018-19</v>
      </c>
      <c r="G2190" s="68"/>
      <c r="H2190" s="167" t="s">
        <v>279</v>
      </c>
      <c r="I2190" s="173">
        <v>150735.53351548137</v>
      </c>
      <c r="J2190" s="168">
        <f>IFERROR(MIN('MP Calculations'!$E$30/I2190,1),"-")</f>
        <v>0.24630200300931615</v>
      </c>
      <c r="K2190" s="12"/>
      <c r="L2190" s="159">
        <v>7.8100230000000002</v>
      </c>
      <c r="M2190" s="159" t="s">
        <v>280</v>
      </c>
      <c r="N2190" s="159">
        <v>350</v>
      </c>
      <c r="O2190" s="185">
        <f t="shared" si="103"/>
        <v>2733.5080499999999</v>
      </c>
      <c r="P2190" s="215">
        <f t="shared" si="104"/>
        <v>673.26850795708992</v>
      </c>
      <c r="Q2190" s="215" cm="1">
        <f t="array" ref="Q2190">IF(P2190="-",0,P2190/(1+'General inputs'!$H$32)^IFERROR(INDEX('MP Calculations'!$C$40:$C$130,MATCH(F2190,'MP Calculations'!$D$40:$D$130,0),0),-1))</f>
        <v>793.70511065789242</v>
      </c>
    </row>
    <row r="2191" spans="3:17">
      <c r="C2191" s="159"/>
      <c r="D2191" s="165" t="s">
        <v>278</v>
      </c>
      <c r="E2191" s="161">
        <v>43502</v>
      </c>
      <c r="F2191" s="172" t="str">
        <f t="shared" si="102"/>
        <v>2018-19</v>
      </c>
      <c r="G2191" s="68"/>
      <c r="H2191" s="167" t="s">
        <v>279</v>
      </c>
      <c r="I2191" s="173">
        <v>150735.53351548137</v>
      </c>
      <c r="J2191" s="168">
        <f>IFERROR(MIN('MP Calculations'!$E$30/I2191,1),"-")</f>
        <v>0.24630200300931615</v>
      </c>
      <c r="K2191" s="12"/>
      <c r="L2191" s="159">
        <v>9.7223380000000006</v>
      </c>
      <c r="M2191" s="159" t="s">
        <v>280</v>
      </c>
      <c r="N2191" s="159">
        <v>350</v>
      </c>
      <c r="O2191" s="185">
        <f t="shared" si="103"/>
        <v>3402.8183000000004</v>
      </c>
      <c r="P2191" s="215">
        <f t="shared" si="104"/>
        <v>838.12096316675616</v>
      </c>
      <c r="Q2191" s="215" cm="1">
        <f t="array" ref="Q2191">IF(P2191="-",0,P2191/(1+'General inputs'!$H$32)^IFERROR(INDEX('MP Calculations'!$C$40:$C$130,MATCH(F2191,'MP Calculations'!$D$40:$D$130,0),0),-1))</f>
        <v>988.04694405425346</v>
      </c>
    </row>
    <row r="2192" spans="3:17">
      <c r="C2192" s="159"/>
      <c r="D2192" s="165" t="s">
        <v>278</v>
      </c>
      <c r="E2192" s="161">
        <v>43502</v>
      </c>
      <c r="F2192" s="172" t="str">
        <f t="shared" si="102"/>
        <v>2018-19</v>
      </c>
      <c r="G2192" s="68"/>
      <c r="H2192" s="167" t="s">
        <v>279</v>
      </c>
      <c r="I2192" s="173">
        <v>150735.53351548137</v>
      </c>
      <c r="J2192" s="168">
        <f>IFERROR(MIN('MP Calculations'!$E$30/I2192,1),"-")</f>
        <v>0.24630200300931615</v>
      </c>
      <c r="K2192" s="12"/>
      <c r="L2192" s="159">
        <v>0.57725000000000004</v>
      </c>
      <c r="M2192" s="159" t="s">
        <v>280</v>
      </c>
      <c r="N2192" s="159">
        <v>350</v>
      </c>
      <c r="O2192" s="185">
        <f t="shared" si="103"/>
        <v>202.03750000000002</v>
      </c>
      <c r="P2192" s="215">
        <f t="shared" si="104"/>
        <v>49.762240932994715</v>
      </c>
      <c r="Q2192" s="215" cm="1">
        <f t="array" ref="Q2192">IF(P2192="-",0,P2192/(1+'General inputs'!$H$32)^IFERROR(INDEX('MP Calculations'!$C$40:$C$130,MATCH(F2192,'MP Calculations'!$D$40:$D$130,0),0),-1))</f>
        <v>58.6638829523637</v>
      </c>
    </row>
    <row r="2193" spans="3:17">
      <c r="C2193" s="159"/>
      <c r="D2193" s="165" t="s">
        <v>278</v>
      </c>
      <c r="E2193" s="161">
        <v>43502</v>
      </c>
      <c r="F2193" s="172" t="str">
        <f t="shared" si="102"/>
        <v>2018-19</v>
      </c>
      <c r="G2193" s="68"/>
      <c r="H2193" s="167" t="s">
        <v>279</v>
      </c>
      <c r="I2193" s="173">
        <v>150735.53351548137</v>
      </c>
      <c r="J2193" s="168">
        <f>IFERROR(MIN('MP Calculations'!$E$30/I2193,1),"-")</f>
        <v>0.24630200300931615</v>
      </c>
      <c r="K2193" s="12"/>
      <c r="L2193" s="159">
        <v>138.784176</v>
      </c>
      <c r="M2193" s="159" t="s">
        <v>280</v>
      </c>
      <c r="N2193" s="159">
        <v>350</v>
      </c>
      <c r="O2193" s="185">
        <f t="shared" si="103"/>
        <v>48574.461600000002</v>
      </c>
      <c r="P2193" s="215">
        <f t="shared" si="104"/>
        <v>11963.987187179113</v>
      </c>
      <c r="Q2193" s="215" cm="1">
        <f t="array" ref="Q2193">IF(P2193="-",0,P2193/(1+'General inputs'!$H$32)^IFERROR(INDEX('MP Calculations'!$C$40:$C$130,MATCH(F2193,'MP Calculations'!$D$40:$D$130,0),0),-1))</f>
        <v>14104.146654836282</v>
      </c>
    </row>
    <row r="2194" spans="3:17">
      <c r="C2194" s="159"/>
      <c r="D2194" s="165" t="s">
        <v>278</v>
      </c>
      <c r="E2194" s="161">
        <v>43502</v>
      </c>
      <c r="F2194" s="172" t="str">
        <f t="shared" si="102"/>
        <v>2018-19</v>
      </c>
      <c r="G2194" s="68"/>
      <c r="H2194" s="167" t="s">
        <v>279</v>
      </c>
      <c r="I2194" s="173">
        <v>150735.53351548137</v>
      </c>
      <c r="J2194" s="168">
        <f>IFERROR(MIN('MP Calculations'!$E$30/I2194,1),"-")</f>
        <v>0.24630200300931615</v>
      </c>
      <c r="K2194" s="12"/>
      <c r="L2194" s="159">
        <v>163.93242699999999</v>
      </c>
      <c r="M2194" s="159" t="s">
        <v>280</v>
      </c>
      <c r="N2194" s="159">
        <v>350</v>
      </c>
      <c r="O2194" s="185">
        <f t="shared" si="103"/>
        <v>57376.349449999994</v>
      </c>
      <c r="P2194" s="215">
        <f t="shared" si="104"/>
        <v>14131.909794897474</v>
      </c>
      <c r="Q2194" s="215" cm="1">
        <f t="array" ref="Q2194">IF(P2194="-",0,P2194/(1+'General inputs'!$H$32)^IFERROR(INDEX('MP Calculations'!$C$40:$C$130,MATCH(F2194,'MP Calculations'!$D$40:$D$130,0),0),-1))</f>
        <v>16659.874767648169</v>
      </c>
    </row>
    <row r="2195" spans="3:17">
      <c r="C2195" s="159"/>
      <c r="D2195" s="165" t="s">
        <v>278</v>
      </c>
      <c r="E2195" s="161">
        <v>43502</v>
      </c>
      <c r="F2195" s="172" t="str">
        <f t="shared" si="102"/>
        <v>2018-19</v>
      </c>
      <c r="G2195" s="68"/>
      <c r="H2195" s="167" t="s">
        <v>279</v>
      </c>
      <c r="I2195" s="173">
        <v>150735.53351548137</v>
      </c>
      <c r="J2195" s="168">
        <f>IFERROR(MIN('MP Calculations'!$E$30/I2195,1),"-")</f>
        <v>0.24630200300931615</v>
      </c>
      <c r="K2195" s="12"/>
      <c r="L2195" s="159">
        <v>0.54200000000000004</v>
      </c>
      <c r="M2195" s="159" t="s">
        <v>280</v>
      </c>
      <c r="N2195" s="159">
        <v>350</v>
      </c>
      <c r="O2195" s="185">
        <f t="shared" si="103"/>
        <v>189.70000000000002</v>
      </c>
      <c r="P2195" s="215">
        <f t="shared" si="104"/>
        <v>46.723489970867277</v>
      </c>
      <c r="Q2195" s="215" cm="1">
        <f t="array" ref="Q2195">IF(P2195="-",0,P2195/(1+'General inputs'!$H$32)^IFERROR(INDEX('MP Calculations'!$C$40:$C$130,MATCH(F2195,'MP Calculations'!$D$40:$D$130,0),0),-1))</f>
        <v>55.081549692821355</v>
      </c>
    </row>
    <row r="2196" spans="3:17">
      <c r="C2196" s="159"/>
      <c r="D2196" s="165" t="s">
        <v>278</v>
      </c>
      <c r="E2196" s="161">
        <v>43502</v>
      </c>
      <c r="F2196" s="172" t="str">
        <f t="shared" si="102"/>
        <v>2018-19</v>
      </c>
      <c r="G2196" s="68"/>
      <c r="H2196" s="167" t="s">
        <v>279</v>
      </c>
      <c r="I2196" s="173">
        <v>150735.53351548137</v>
      </c>
      <c r="J2196" s="168">
        <f>IFERROR(MIN('MP Calculations'!$E$30/I2196,1),"-")</f>
        <v>0.24630200300931615</v>
      </c>
      <c r="K2196" s="12"/>
      <c r="L2196" s="159">
        <v>99.380870999999999</v>
      </c>
      <c r="M2196" s="159" t="s">
        <v>280</v>
      </c>
      <c r="N2196" s="159">
        <v>350</v>
      </c>
      <c r="O2196" s="185">
        <f t="shared" si="103"/>
        <v>34783.30485</v>
      </c>
      <c r="P2196" s="215">
        <f t="shared" si="104"/>
        <v>8567.1976558386614</v>
      </c>
      <c r="Q2196" s="215" cm="1">
        <f t="array" ref="Q2196">IF(P2196="-",0,P2196/(1+'General inputs'!$H$32)^IFERROR(INDEX('MP Calculations'!$C$40:$C$130,MATCH(F2196,'MP Calculations'!$D$40:$D$130,0),0),-1))</f>
        <v>10099.727646683337</v>
      </c>
    </row>
    <row r="2197" spans="3:17">
      <c r="C2197" s="159"/>
      <c r="D2197" s="165" t="s">
        <v>278</v>
      </c>
      <c r="E2197" s="161">
        <v>43502</v>
      </c>
      <c r="F2197" s="172" t="str">
        <f t="shared" si="102"/>
        <v>2018-19</v>
      </c>
      <c r="G2197" s="68"/>
      <c r="H2197" s="167" t="s">
        <v>279</v>
      </c>
      <c r="I2197" s="173">
        <v>150735.53351548137</v>
      </c>
      <c r="J2197" s="168">
        <f>IFERROR(MIN('MP Calculations'!$E$30/I2197,1),"-")</f>
        <v>0.24630200300931615</v>
      </c>
      <c r="K2197" s="12"/>
      <c r="L2197" s="159">
        <v>4.6692669999999996</v>
      </c>
      <c r="M2197" s="159" t="s">
        <v>280</v>
      </c>
      <c r="N2197" s="159">
        <v>350</v>
      </c>
      <c r="O2197" s="185">
        <f t="shared" si="103"/>
        <v>1634.2434499999999</v>
      </c>
      <c r="P2197" s="215">
        <f t="shared" si="104"/>
        <v>402.51743513985519</v>
      </c>
      <c r="Q2197" s="215" cm="1">
        <f t="array" ref="Q2197">IF(P2197="-",0,P2197/(1+'General inputs'!$H$32)^IFERROR(INDEX('MP Calculations'!$C$40:$C$130,MATCH(F2197,'MP Calculations'!$D$40:$D$130,0),0),-1))</f>
        <v>474.52114813570267</v>
      </c>
    </row>
    <row r="2198" spans="3:17">
      <c r="C2198" s="159"/>
      <c r="D2198" s="165" t="s">
        <v>278</v>
      </c>
      <c r="E2198" s="161">
        <v>43502</v>
      </c>
      <c r="F2198" s="172" t="str">
        <f t="shared" ref="F2198:F2261" si="105">IF(E2198="","-",IF(OR(E2198&lt;$E$15,E2198&gt;$E$16),"ERROR - date outside of range",IF(MONTH(E2198)&gt;=7,YEAR(E2198)&amp;"-"&amp;IF(YEAR(E2198)=1999,"00",IF(AND(YEAR(E2198)&gt;=2000,YEAR(E2198)&lt;2009),"0","")&amp;RIGHT(YEAR(E2198),2)+1),RIGHT(YEAR(E2198),4)-1&amp;"-"&amp;RIGHT(YEAR(E2198),2))))</f>
        <v>2018-19</v>
      </c>
      <c r="G2198" s="68"/>
      <c r="H2198" s="167" t="s">
        <v>279</v>
      </c>
      <c r="I2198" s="173">
        <v>150735.53351548137</v>
      </c>
      <c r="J2198" s="168">
        <f>IFERROR(MIN('MP Calculations'!$E$30/I2198,1),"-")</f>
        <v>0.24630200300931615</v>
      </c>
      <c r="K2198" s="12"/>
      <c r="L2198" s="159">
        <v>98.655846999999994</v>
      </c>
      <c r="M2198" s="159" t="s">
        <v>280</v>
      </c>
      <c r="N2198" s="159">
        <v>350</v>
      </c>
      <c r="O2198" s="185">
        <f t="shared" ref="O2198:O2261" si="106">IF(N2198="","-",L2198*N2198)</f>
        <v>34529.546449999994</v>
      </c>
      <c r="P2198" s="215">
        <f t="shared" ref="P2198:P2261" si="107">IF(O2198="-","-",IF(OR(E2198&lt;$E$15,E2198&gt;$E$16),0,O2198*J2198))</f>
        <v>8504.6964536382202</v>
      </c>
      <c r="Q2198" s="215" cm="1">
        <f t="array" ref="Q2198">IF(P2198="-",0,P2198/(1+'General inputs'!$H$32)^IFERROR(INDEX('MP Calculations'!$C$40:$C$130,MATCH(F2198,'MP Calculations'!$D$40:$D$130,0),0),-1))</f>
        <v>10026.046012948116</v>
      </c>
    </row>
    <row r="2199" spans="3:17">
      <c r="C2199" s="159"/>
      <c r="D2199" s="165" t="s">
        <v>278</v>
      </c>
      <c r="E2199" s="161">
        <v>43502</v>
      </c>
      <c r="F2199" s="172" t="str">
        <f t="shared" si="105"/>
        <v>2018-19</v>
      </c>
      <c r="G2199" s="68"/>
      <c r="H2199" s="167" t="s">
        <v>279</v>
      </c>
      <c r="I2199" s="173">
        <v>150735.53351548137</v>
      </c>
      <c r="J2199" s="168">
        <f>IFERROR(MIN('MP Calculations'!$E$30/I2199,1),"-")</f>
        <v>0.24630200300931615</v>
      </c>
      <c r="K2199" s="12"/>
      <c r="L2199" s="159">
        <v>0.29995500000000003</v>
      </c>
      <c r="M2199" s="159" t="s">
        <v>280</v>
      </c>
      <c r="N2199" s="159">
        <v>350</v>
      </c>
      <c r="O2199" s="185">
        <f t="shared" si="106"/>
        <v>104.98425</v>
      </c>
      <c r="P2199" s="215">
        <f t="shared" si="107"/>
        <v>25.857831059430801</v>
      </c>
      <c r="Q2199" s="215" cm="1">
        <f t="array" ref="Q2199">IF(P2199="-",0,P2199/(1+'General inputs'!$H$32)^IFERROR(INDEX('MP Calculations'!$C$40:$C$130,MATCH(F2199,'MP Calculations'!$D$40:$D$130,0),0),-1))</f>
        <v>30.483369443007803</v>
      </c>
    </row>
    <row r="2200" spans="3:17">
      <c r="C2200" s="159"/>
      <c r="D2200" s="165" t="s">
        <v>278</v>
      </c>
      <c r="E2200" s="161">
        <v>43502</v>
      </c>
      <c r="F2200" s="172" t="str">
        <f t="shared" si="105"/>
        <v>2018-19</v>
      </c>
      <c r="G2200" s="68"/>
      <c r="H2200" s="167" t="s">
        <v>279</v>
      </c>
      <c r="I2200" s="173">
        <v>150735.53351548137</v>
      </c>
      <c r="J2200" s="168">
        <f>IFERROR(MIN('MP Calculations'!$E$30/I2200,1),"-")</f>
        <v>0.24630200300931615</v>
      </c>
      <c r="K2200" s="12"/>
      <c r="L2200" s="159">
        <v>77.055563000000006</v>
      </c>
      <c r="M2200" s="159" t="s">
        <v>280</v>
      </c>
      <c r="N2200" s="159">
        <v>350</v>
      </c>
      <c r="O2200" s="185">
        <f t="shared" si="106"/>
        <v>26969.447050000002</v>
      </c>
      <c r="P2200" s="215">
        <f t="shared" si="107"/>
        <v>6642.6288284686934</v>
      </c>
      <c r="Q2200" s="215" cm="1">
        <f t="array" ref="Q2200">IF(P2200="-",0,P2200/(1+'General inputs'!$H$32)^IFERROR(INDEX('MP Calculations'!$C$40:$C$130,MATCH(F2200,'MP Calculations'!$D$40:$D$130,0),0),-1))</f>
        <v>7830.8852813520789</v>
      </c>
    </row>
    <row r="2201" spans="3:17">
      <c r="C2201" s="159"/>
      <c r="D2201" s="165" t="s">
        <v>278</v>
      </c>
      <c r="E2201" s="161">
        <v>43502</v>
      </c>
      <c r="F2201" s="172" t="str">
        <f t="shared" si="105"/>
        <v>2018-19</v>
      </c>
      <c r="G2201" s="68"/>
      <c r="H2201" s="167" t="s">
        <v>279</v>
      </c>
      <c r="I2201" s="173">
        <v>150735.53351548137</v>
      </c>
      <c r="J2201" s="168">
        <f>IFERROR(MIN('MP Calculations'!$E$30/I2201,1),"-")</f>
        <v>0.24630200300931615</v>
      </c>
      <c r="K2201" s="12"/>
      <c r="L2201" s="159">
        <v>0.38254500000000002</v>
      </c>
      <c r="M2201" s="159" t="s">
        <v>280</v>
      </c>
      <c r="N2201" s="159">
        <v>350</v>
      </c>
      <c r="O2201" s="185">
        <f t="shared" si="106"/>
        <v>133.89075</v>
      </c>
      <c r="P2201" s="215">
        <f t="shared" si="107"/>
        <v>32.977559909419597</v>
      </c>
      <c r="Q2201" s="215" cm="1">
        <f t="array" ref="Q2201">IF(P2201="-",0,P2201/(1+'General inputs'!$H$32)^IFERROR(INDEX('MP Calculations'!$C$40:$C$130,MATCH(F2201,'MP Calculations'!$D$40:$D$130,0),0),-1))</f>
        <v>38.87670005025894</v>
      </c>
    </row>
    <row r="2202" spans="3:17">
      <c r="C2202" s="159"/>
      <c r="D2202" s="165" t="s">
        <v>278</v>
      </c>
      <c r="E2202" s="161">
        <v>43502</v>
      </c>
      <c r="F2202" s="172" t="str">
        <f t="shared" si="105"/>
        <v>2018-19</v>
      </c>
      <c r="G2202" s="68"/>
      <c r="H2202" s="167" t="s">
        <v>279</v>
      </c>
      <c r="I2202" s="173">
        <v>150735.53351548137</v>
      </c>
      <c r="J2202" s="168">
        <f>IFERROR(MIN('MP Calculations'!$E$30/I2202,1),"-")</f>
        <v>0.24630200300931615</v>
      </c>
      <c r="K2202" s="12"/>
      <c r="L2202" s="159">
        <v>0.70977599999999996</v>
      </c>
      <c r="M2202" s="159" t="s">
        <v>280</v>
      </c>
      <c r="N2202" s="159">
        <v>350</v>
      </c>
      <c r="O2202" s="185">
        <f t="shared" si="106"/>
        <v>248.42159999999998</v>
      </c>
      <c r="P2202" s="215">
        <f t="shared" si="107"/>
        <v>61.186737670779131</v>
      </c>
      <c r="Q2202" s="215" cm="1">
        <f t="array" ref="Q2202">IF(P2202="-",0,P2202/(1+'General inputs'!$H$32)^IFERROR(INDEX('MP Calculations'!$C$40:$C$130,MATCH(F2202,'MP Calculations'!$D$40:$D$130,0),0),-1))</f>
        <v>72.132033237586654</v>
      </c>
    </row>
    <row r="2203" spans="3:17">
      <c r="C2203" s="159"/>
      <c r="D2203" s="165" t="s">
        <v>278</v>
      </c>
      <c r="E2203" s="161">
        <v>43515</v>
      </c>
      <c r="F2203" s="172" t="str">
        <f t="shared" si="105"/>
        <v>2018-19</v>
      </c>
      <c r="G2203" s="68"/>
      <c r="H2203" s="167" t="s">
        <v>279</v>
      </c>
      <c r="I2203" s="173">
        <v>150735.53351548137</v>
      </c>
      <c r="J2203" s="168">
        <f>IFERROR(MIN('MP Calculations'!$E$30/I2203,1),"-")</f>
        <v>0.24630200300931615</v>
      </c>
      <c r="K2203" s="12"/>
      <c r="L2203" s="159">
        <v>5.6763459999999997</v>
      </c>
      <c r="M2203" s="159" t="s">
        <v>280</v>
      </c>
      <c r="N2203" s="159">
        <v>350</v>
      </c>
      <c r="O2203" s="185">
        <f t="shared" si="106"/>
        <v>1986.7211</v>
      </c>
      <c r="P2203" s="215">
        <f t="shared" si="107"/>
        <v>489.33338635087188</v>
      </c>
      <c r="Q2203" s="215" cm="1">
        <f t="array" ref="Q2203">IF(P2203="-",0,P2203/(1+'General inputs'!$H$32)^IFERROR(INDEX('MP Calculations'!$C$40:$C$130,MATCH(F2203,'MP Calculations'!$D$40:$D$130,0),0),-1))</f>
        <v>576.86703740340897</v>
      </c>
    </row>
    <row r="2204" spans="3:17">
      <c r="C2204" s="159"/>
      <c r="D2204" s="165" t="s">
        <v>278</v>
      </c>
      <c r="E2204" s="161">
        <v>43515</v>
      </c>
      <c r="F2204" s="172" t="str">
        <f t="shared" si="105"/>
        <v>2018-19</v>
      </c>
      <c r="G2204" s="68"/>
      <c r="H2204" s="167" t="s">
        <v>279</v>
      </c>
      <c r="I2204" s="173">
        <v>150735.53351548137</v>
      </c>
      <c r="J2204" s="168">
        <f>IFERROR(MIN('MP Calculations'!$E$30/I2204,1),"-")</f>
        <v>0.24630200300931615</v>
      </c>
      <c r="K2204" s="12"/>
      <c r="L2204" s="159">
        <v>5.1993580000000001</v>
      </c>
      <c r="M2204" s="159" t="s">
        <v>280</v>
      </c>
      <c r="N2204" s="159">
        <v>350</v>
      </c>
      <c r="O2204" s="185">
        <f t="shared" si="106"/>
        <v>1819.7753</v>
      </c>
      <c r="P2204" s="215">
        <f t="shared" si="107"/>
        <v>448.21430141687921</v>
      </c>
      <c r="Q2204" s="215" cm="1">
        <f t="array" ref="Q2204">IF(P2204="-",0,P2204/(1+'General inputs'!$H$32)^IFERROR(INDEX('MP Calculations'!$C$40:$C$130,MATCH(F2204,'MP Calculations'!$D$40:$D$130,0),0),-1))</f>
        <v>528.39242813241367</v>
      </c>
    </row>
    <row r="2205" spans="3:17">
      <c r="C2205" s="159"/>
      <c r="D2205" s="165" t="s">
        <v>278</v>
      </c>
      <c r="E2205" s="161">
        <v>43521</v>
      </c>
      <c r="F2205" s="172" t="str">
        <f t="shared" si="105"/>
        <v>2018-19</v>
      </c>
      <c r="G2205" s="68"/>
      <c r="H2205" s="167" t="s">
        <v>279</v>
      </c>
      <c r="I2205" s="173">
        <v>150735.53351548137</v>
      </c>
      <c r="J2205" s="168">
        <f>IFERROR(MIN('MP Calculations'!$E$30/I2205,1),"-")</f>
        <v>0.24630200300931615</v>
      </c>
      <c r="K2205" s="12"/>
      <c r="L2205" s="159">
        <v>7.0578669999999999</v>
      </c>
      <c r="M2205" s="159" t="s">
        <v>280</v>
      </c>
      <c r="N2205" s="159">
        <v>350</v>
      </c>
      <c r="O2205" s="185">
        <f t="shared" si="106"/>
        <v>2470.2534500000002</v>
      </c>
      <c r="P2205" s="215">
        <f t="shared" si="107"/>
        <v>608.42837267567359</v>
      </c>
      <c r="Q2205" s="215" cm="1">
        <f t="array" ref="Q2205">IF(P2205="-",0,P2205/(1+'General inputs'!$H$32)^IFERROR(INDEX('MP Calculations'!$C$40:$C$130,MATCH(F2205,'MP Calculations'!$D$40:$D$130,0),0),-1))</f>
        <v>717.26614739081913</v>
      </c>
    </row>
    <row r="2206" spans="3:17">
      <c r="C2206" s="159"/>
      <c r="D2206" s="165" t="s">
        <v>278</v>
      </c>
      <c r="E2206" s="161">
        <v>43521</v>
      </c>
      <c r="F2206" s="172" t="str">
        <f t="shared" si="105"/>
        <v>2018-19</v>
      </c>
      <c r="G2206" s="68"/>
      <c r="H2206" s="167" t="s">
        <v>279</v>
      </c>
      <c r="I2206" s="173">
        <v>150735.53351548137</v>
      </c>
      <c r="J2206" s="168">
        <f>IFERROR(MIN('MP Calculations'!$E$30/I2206,1),"-")</f>
        <v>0.24630200300931615</v>
      </c>
      <c r="K2206" s="12"/>
      <c r="L2206" s="159">
        <v>5.7951519999999999</v>
      </c>
      <c r="M2206" s="159" t="s">
        <v>280</v>
      </c>
      <c r="N2206" s="159">
        <v>350</v>
      </c>
      <c r="O2206" s="185">
        <f t="shared" si="106"/>
        <v>2028.3032000000001</v>
      </c>
      <c r="P2206" s="215">
        <f t="shared" si="107"/>
        <v>499.57514087020559</v>
      </c>
      <c r="Q2206" s="215" cm="1">
        <f t="array" ref="Q2206">IF(P2206="-",0,P2206/(1+'General inputs'!$H$32)^IFERROR(INDEX('MP Calculations'!$C$40:$C$130,MATCH(F2206,'MP Calculations'!$D$40:$D$130,0),0),-1))</f>
        <v>588.9408724454853</v>
      </c>
    </row>
    <row r="2207" spans="3:17">
      <c r="C2207" s="159"/>
      <c r="D2207" s="165" t="s">
        <v>278</v>
      </c>
      <c r="E2207" s="161">
        <v>43521</v>
      </c>
      <c r="F2207" s="172" t="str">
        <f t="shared" si="105"/>
        <v>2018-19</v>
      </c>
      <c r="G2207" s="68"/>
      <c r="H2207" s="167" t="s">
        <v>279</v>
      </c>
      <c r="I2207" s="173">
        <v>150735.53351548137</v>
      </c>
      <c r="J2207" s="168">
        <f>IFERROR(MIN('MP Calculations'!$E$30/I2207,1),"-")</f>
        <v>0.24630200300931615</v>
      </c>
      <c r="K2207" s="12"/>
      <c r="L2207" s="159">
        <v>3.5136270000000001</v>
      </c>
      <c r="M2207" s="159" t="s">
        <v>280</v>
      </c>
      <c r="N2207" s="159">
        <v>350</v>
      </c>
      <c r="O2207" s="185">
        <f t="shared" si="106"/>
        <v>1229.76945</v>
      </c>
      <c r="P2207" s="215">
        <f t="shared" si="107"/>
        <v>302.89467877466507</v>
      </c>
      <c r="Q2207" s="215" cm="1">
        <f t="array" ref="Q2207">IF(P2207="-",0,P2207/(1+'General inputs'!$H$32)^IFERROR(INDEX('MP Calculations'!$C$40:$C$130,MATCH(F2207,'MP Calculations'!$D$40:$D$130,0),0),-1))</f>
        <v>357.07752804896461</v>
      </c>
    </row>
    <row r="2208" spans="3:17">
      <c r="C2208" s="159"/>
      <c r="D2208" s="165" t="s">
        <v>278</v>
      </c>
      <c r="E2208" s="161">
        <v>43543</v>
      </c>
      <c r="F2208" s="172" t="str">
        <f t="shared" si="105"/>
        <v>2018-19</v>
      </c>
      <c r="G2208" s="68"/>
      <c r="H2208" s="167" t="s">
        <v>279</v>
      </c>
      <c r="I2208" s="173">
        <v>150735.53351548137</v>
      </c>
      <c r="J2208" s="168">
        <f>IFERROR(MIN('MP Calculations'!$E$30/I2208,1),"-")</f>
        <v>0.24630200300931615</v>
      </c>
      <c r="K2208" s="12"/>
      <c r="L2208" s="159">
        <v>1.7612099999999999</v>
      </c>
      <c r="M2208" s="159" t="s">
        <v>280</v>
      </c>
      <c r="N2208" s="159">
        <v>350</v>
      </c>
      <c r="O2208" s="185">
        <f t="shared" si="106"/>
        <v>616.42349999999999</v>
      </c>
      <c r="P2208" s="215">
        <f t="shared" si="107"/>
        <v>151.8263427520132</v>
      </c>
      <c r="Q2208" s="215" cm="1">
        <f t="array" ref="Q2208">IF(P2208="-",0,P2208/(1+'General inputs'!$H$32)^IFERROR(INDEX('MP Calculations'!$C$40:$C$130,MATCH(F2208,'MP Calculations'!$D$40:$D$130,0),0),-1))</f>
        <v>178.98556482378947</v>
      </c>
    </row>
    <row r="2209" spans="3:17">
      <c r="C2209" s="159"/>
      <c r="D2209" s="165" t="s">
        <v>291</v>
      </c>
      <c r="E2209" s="161">
        <v>43545</v>
      </c>
      <c r="F2209" s="172" t="str">
        <f t="shared" si="105"/>
        <v>2018-19</v>
      </c>
      <c r="G2209" s="68"/>
      <c r="H2209" s="167" t="s">
        <v>279</v>
      </c>
      <c r="I2209" s="173">
        <v>150735.53351548137</v>
      </c>
      <c r="J2209" s="168">
        <f>IFERROR(MIN('MP Calculations'!$E$30/I2209,1),"-")</f>
        <v>0.24630200300931615</v>
      </c>
      <c r="K2209" s="12"/>
      <c r="L2209" s="159">
        <v>5.1042820000000004</v>
      </c>
      <c r="M2209" s="159" t="s">
        <v>280</v>
      </c>
      <c r="N2209" s="159">
        <v>589</v>
      </c>
      <c r="O2209" s="185">
        <f t="shared" si="106"/>
        <v>3006.4220980000005</v>
      </c>
      <c r="P2209" s="215">
        <f t="shared" si="107"/>
        <v>740.48778462887071</v>
      </c>
      <c r="Q2209" s="215" cm="1">
        <f t="array" ref="Q2209">IF(P2209="-",0,P2209/(1+'General inputs'!$H$32)^IFERROR(INDEX('MP Calculations'!$C$40:$C$130,MATCH(F2209,'MP Calculations'!$D$40:$D$130,0),0),-1))</f>
        <v>872.94880436786116</v>
      </c>
    </row>
    <row r="2210" spans="3:17">
      <c r="C2210" s="159"/>
      <c r="D2210" s="165" t="s">
        <v>282</v>
      </c>
      <c r="E2210" s="161">
        <v>43546</v>
      </c>
      <c r="F2210" s="172" t="str">
        <f t="shared" si="105"/>
        <v>2018-19</v>
      </c>
      <c r="G2210" s="68"/>
      <c r="H2210" s="167" t="s">
        <v>279</v>
      </c>
      <c r="I2210" s="173">
        <v>150735.53351548137</v>
      </c>
      <c r="J2210" s="168">
        <f>IFERROR(MIN('MP Calculations'!$E$30/I2210,1),"-")</f>
        <v>0.24630200300931615</v>
      </c>
      <c r="K2210" s="12"/>
      <c r="L2210" s="159">
        <v>5.642404</v>
      </c>
      <c r="M2210" s="159" t="s">
        <v>280</v>
      </c>
      <c r="N2210" s="159">
        <v>511</v>
      </c>
      <c r="O2210" s="185">
        <f t="shared" si="106"/>
        <v>2883.2684439999998</v>
      </c>
      <c r="P2210" s="215">
        <f t="shared" si="107"/>
        <v>710.15479297075422</v>
      </c>
      <c r="Q2210" s="215" cm="1">
        <f t="array" ref="Q2210">IF(P2210="-",0,P2210/(1+'General inputs'!$H$32)^IFERROR(INDEX('MP Calculations'!$C$40:$C$130,MATCH(F2210,'MP Calculations'!$D$40:$D$130,0),0),-1))</f>
        <v>837.18974209767885</v>
      </c>
    </row>
    <row r="2211" spans="3:17">
      <c r="C2211" s="159"/>
      <c r="D2211" s="165" t="s">
        <v>293</v>
      </c>
      <c r="E2211" s="161">
        <v>43550</v>
      </c>
      <c r="F2211" s="172" t="str">
        <f t="shared" si="105"/>
        <v>2018-19</v>
      </c>
      <c r="G2211" s="68"/>
      <c r="H2211" s="167" t="s">
        <v>279</v>
      </c>
      <c r="I2211" s="173">
        <v>150735.53351548137</v>
      </c>
      <c r="J2211" s="168">
        <f>IFERROR(MIN('MP Calculations'!$E$30/I2211,1),"-")</f>
        <v>0.24630200300931615</v>
      </c>
      <c r="K2211" s="12"/>
      <c r="L2211" s="159">
        <v>8.3428310000000003</v>
      </c>
      <c r="M2211" s="159" t="s">
        <v>280</v>
      </c>
      <c r="N2211" s="159">
        <v>2619</v>
      </c>
      <c r="O2211" s="185">
        <f t="shared" si="106"/>
        <v>21849.874389000001</v>
      </c>
      <c r="P2211" s="215">
        <f t="shared" si="107"/>
        <v>5381.6678275126578</v>
      </c>
      <c r="Q2211" s="215" cm="1">
        <f t="array" ref="Q2211">IF(P2211="-",0,P2211/(1+'General inputs'!$H$32)^IFERROR(INDEX('MP Calculations'!$C$40:$C$130,MATCH(F2211,'MP Calculations'!$D$40:$D$130,0),0),-1))</f>
        <v>6344.3592089594522</v>
      </c>
    </row>
    <row r="2212" spans="3:17">
      <c r="C2212" s="159"/>
      <c r="D2212" s="165" t="s">
        <v>278</v>
      </c>
      <c r="E2212" s="161">
        <v>43550</v>
      </c>
      <c r="F2212" s="172" t="str">
        <f t="shared" si="105"/>
        <v>2018-19</v>
      </c>
      <c r="G2212" s="68"/>
      <c r="H2212" s="167" t="s">
        <v>279</v>
      </c>
      <c r="I2212" s="173">
        <v>150735.53351548137</v>
      </c>
      <c r="J2212" s="168">
        <f>IFERROR(MIN('MP Calculations'!$E$30/I2212,1),"-")</f>
        <v>0.24630200300931615</v>
      </c>
      <c r="K2212" s="12"/>
      <c r="L2212" s="159">
        <v>2.5883769999999999</v>
      </c>
      <c r="M2212" s="159" t="s">
        <v>280</v>
      </c>
      <c r="N2212" s="159">
        <v>350</v>
      </c>
      <c r="O2212" s="185">
        <f t="shared" si="106"/>
        <v>905.93195000000003</v>
      </c>
      <c r="P2212" s="215">
        <f t="shared" si="107"/>
        <v>223.13285387513565</v>
      </c>
      <c r="Q2212" s="215" cm="1">
        <f t="array" ref="Q2212">IF(P2212="-",0,P2212/(1+'General inputs'!$H$32)^IFERROR(INDEX('MP Calculations'!$C$40:$C$130,MATCH(F2212,'MP Calculations'!$D$40:$D$130,0),0),-1))</f>
        <v>263.04763164069345</v>
      </c>
    </row>
    <row r="2213" spans="3:17">
      <c r="C2213" s="159"/>
      <c r="D2213" s="165" t="s">
        <v>278</v>
      </c>
      <c r="E2213" s="161">
        <v>43550</v>
      </c>
      <c r="F2213" s="172" t="str">
        <f t="shared" si="105"/>
        <v>2018-19</v>
      </c>
      <c r="G2213" s="68"/>
      <c r="H2213" s="167" t="s">
        <v>279</v>
      </c>
      <c r="I2213" s="173">
        <v>150735.53351548137</v>
      </c>
      <c r="J2213" s="168">
        <f>IFERROR(MIN('MP Calculations'!$E$30/I2213,1),"-")</f>
        <v>0.24630200300931615</v>
      </c>
      <c r="K2213" s="12"/>
      <c r="L2213" s="159">
        <v>0.74733799999999995</v>
      </c>
      <c r="M2213" s="159" t="s">
        <v>280</v>
      </c>
      <c r="N2213" s="159">
        <v>350</v>
      </c>
      <c r="O2213" s="185">
        <f t="shared" si="106"/>
        <v>261.56829999999997</v>
      </c>
      <c r="P2213" s="215">
        <f t="shared" si="107"/>
        <v>64.424796213741701</v>
      </c>
      <c r="Q2213" s="215" cm="1">
        <f t="array" ref="Q2213">IF(P2213="-",0,P2213/(1+'General inputs'!$H$32)^IFERROR(INDEX('MP Calculations'!$C$40:$C$130,MATCH(F2213,'MP Calculations'!$D$40:$D$130,0),0),-1))</f>
        <v>75.949326908364796</v>
      </c>
    </row>
    <row r="2214" spans="3:17">
      <c r="C2214" s="159"/>
      <c r="D2214" s="165" t="s">
        <v>278</v>
      </c>
      <c r="E2214" s="161">
        <v>43550</v>
      </c>
      <c r="F2214" s="172" t="str">
        <f t="shared" si="105"/>
        <v>2018-19</v>
      </c>
      <c r="G2214" s="68"/>
      <c r="H2214" s="167" t="s">
        <v>279</v>
      </c>
      <c r="I2214" s="173">
        <v>150735.53351548137</v>
      </c>
      <c r="J2214" s="168">
        <f>IFERROR(MIN('MP Calculations'!$E$30/I2214,1),"-")</f>
        <v>0.24630200300931615</v>
      </c>
      <c r="K2214" s="12"/>
      <c r="L2214" s="159">
        <v>0.60402500000000003</v>
      </c>
      <c r="M2214" s="159" t="s">
        <v>280</v>
      </c>
      <c r="N2214" s="159">
        <v>350</v>
      </c>
      <c r="O2214" s="185">
        <f t="shared" si="106"/>
        <v>211.40875</v>
      </c>
      <c r="P2214" s="215">
        <f t="shared" si="107"/>
        <v>52.070398578695766</v>
      </c>
      <c r="Q2214" s="215" cm="1">
        <f t="array" ref="Q2214">IF(P2214="-",0,P2214/(1+'General inputs'!$H$32)^IFERROR(INDEX('MP Calculations'!$C$40:$C$130,MATCH(F2214,'MP Calculations'!$D$40:$D$130,0),0),-1))</f>
        <v>61.384931832484163</v>
      </c>
    </row>
    <row r="2215" spans="3:17">
      <c r="C2215" s="159"/>
      <c r="D2215" s="165" t="s">
        <v>278</v>
      </c>
      <c r="E2215" s="161">
        <v>43550</v>
      </c>
      <c r="F2215" s="172" t="str">
        <f t="shared" si="105"/>
        <v>2018-19</v>
      </c>
      <c r="G2215" s="68"/>
      <c r="H2215" s="167" t="s">
        <v>279</v>
      </c>
      <c r="I2215" s="173">
        <v>150735.53351548137</v>
      </c>
      <c r="J2215" s="168">
        <f>IFERROR(MIN('MP Calculations'!$E$30/I2215,1),"-")</f>
        <v>0.24630200300931615</v>
      </c>
      <c r="K2215" s="12"/>
      <c r="L2215" s="159">
        <v>5.5808410000000004</v>
      </c>
      <c r="M2215" s="159" t="s">
        <v>280</v>
      </c>
      <c r="N2215" s="159">
        <v>350</v>
      </c>
      <c r="O2215" s="185">
        <f t="shared" si="106"/>
        <v>1953.2943500000001</v>
      </c>
      <c r="P2215" s="215">
        <f t="shared" si="107"/>
        <v>481.10031087178027</v>
      </c>
      <c r="Q2215" s="215" cm="1">
        <f t="array" ref="Q2215">IF(P2215="-",0,P2215/(1+'General inputs'!$H$32)^IFERROR(INDEX('MP Calculations'!$C$40:$C$130,MATCH(F2215,'MP Calculations'!$D$40:$D$130,0),0),-1))</f>
        <v>567.16120086574688</v>
      </c>
    </row>
    <row r="2216" spans="3:17">
      <c r="C2216" s="159"/>
      <c r="D2216" s="165" t="s">
        <v>278</v>
      </c>
      <c r="E2216" s="161">
        <v>43550</v>
      </c>
      <c r="F2216" s="172" t="str">
        <f t="shared" si="105"/>
        <v>2018-19</v>
      </c>
      <c r="G2216" s="68"/>
      <c r="H2216" s="167" t="s">
        <v>279</v>
      </c>
      <c r="I2216" s="173">
        <v>150735.53351548137</v>
      </c>
      <c r="J2216" s="168">
        <f>IFERROR(MIN('MP Calculations'!$E$30/I2216,1),"-")</f>
        <v>0.24630200300931615</v>
      </c>
      <c r="K2216" s="12"/>
      <c r="L2216" s="159">
        <v>0.85767899999999997</v>
      </c>
      <c r="M2216" s="159" t="s">
        <v>280</v>
      </c>
      <c r="N2216" s="159">
        <v>350</v>
      </c>
      <c r="O2216" s="185">
        <f t="shared" si="106"/>
        <v>300.18764999999996</v>
      </c>
      <c r="P2216" s="215">
        <f t="shared" si="107"/>
        <v>73.93681947365954</v>
      </c>
      <c r="Q2216" s="215" cm="1">
        <f t="array" ref="Q2216">IF(P2216="-",0,P2216/(1+'General inputs'!$H$32)^IFERROR(INDEX('MP Calculations'!$C$40:$C$130,MATCH(F2216,'MP Calculations'!$D$40:$D$130,0),0),-1))</f>
        <v>87.162893835773659</v>
      </c>
    </row>
    <row r="2217" spans="3:17">
      <c r="C2217" s="159"/>
      <c r="D2217" s="165" t="s">
        <v>278</v>
      </c>
      <c r="E2217" s="161">
        <v>43550</v>
      </c>
      <c r="F2217" s="172" t="str">
        <f t="shared" si="105"/>
        <v>2018-19</v>
      </c>
      <c r="G2217" s="68"/>
      <c r="H2217" s="167" t="s">
        <v>279</v>
      </c>
      <c r="I2217" s="173">
        <v>150735.53351548137</v>
      </c>
      <c r="J2217" s="168">
        <f>IFERROR(MIN('MP Calculations'!$E$30/I2217,1),"-")</f>
        <v>0.24630200300931615</v>
      </c>
      <c r="K2217" s="12"/>
      <c r="L2217" s="159">
        <v>5.8546389999999997</v>
      </c>
      <c r="M2217" s="159" t="s">
        <v>280</v>
      </c>
      <c r="N2217" s="159">
        <v>350</v>
      </c>
      <c r="O2217" s="185">
        <f t="shared" si="106"/>
        <v>2049.12365</v>
      </c>
      <c r="P2217" s="215">
        <f t="shared" si="107"/>
        <v>504.70325940876091</v>
      </c>
      <c r="Q2217" s="215" cm="1">
        <f t="array" ref="Q2217">IF(P2217="-",0,P2217/(1+'General inputs'!$H$32)^IFERROR(INDEX('MP Calculations'!$C$40:$C$130,MATCH(F2217,'MP Calculations'!$D$40:$D$130,0),0),-1))</f>
        <v>594.98632659046109</v>
      </c>
    </row>
    <row r="2218" spans="3:17">
      <c r="C2218" s="159"/>
      <c r="D2218" s="165" t="s">
        <v>278</v>
      </c>
      <c r="E2218" s="161">
        <v>43571</v>
      </c>
      <c r="F2218" s="172" t="str">
        <f t="shared" si="105"/>
        <v>2018-19</v>
      </c>
      <c r="G2218" s="68"/>
      <c r="H2218" s="167" t="s">
        <v>279</v>
      </c>
      <c r="I2218" s="173">
        <v>150735.53351548137</v>
      </c>
      <c r="J2218" s="168">
        <f>IFERROR(MIN('MP Calculations'!$E$30/I2218,1),"-")</f>
        <v>0.24630200300931615</v>
      </c>
      <c r="K2218" s="12"/>
      <c r="L2218" s="159">
        <v>1.999997</v>
      </c>
      <c r="M2218" s="159" t="s">
        <v>280</v>
      </c>
      <c r="N2218" s="159">
        <v>350</v>
      </c>
      <c r="O2218" s="185">
        <f t="shared" si="106"/>
        <v>699.99895000000004</v>
      </c>
      <c r="P2218" s="215">
        <f t="shared" si="107"/>
        <v>172.41114348941815</v>
      </c>
      <c r="Q2218" s="215" cm="1">
        <f t="array" ref="Q2218">IF(P2218="-",0,P2218/(1+'General inputs'!$H$32)^IFERROR(INDEX('MP Calculations'!$C$40:$C$130,MATCH(F2218,'MP Calculations'!$D$40:$D$130,0),0),-1))</f>
        <v>203.25264601659342</v>
      </c>
    </row>
    <row r="2219" spans="3:17">
      <c r="C2219" s="159"/>
      <c r="D2219" s="165" t="s">
        <v>278</v>
      </c>
      <c r="E2219" s="161">
        <v>43571</v>
      </c>
      <c r="F2219" s="172" t="str">
        <f t="shared" si="105"/>
        <v>2018-19</v>
      </c>
      <c r="G2219" s="68"/>
      <c r="H2219" s="167" t="s">
        <v>279</v>
      </c>
      <c r="I2219" s="173">
        <v>150735.53351548137</v>
      </c>
      <c r="J2219" s="168">
        <f>IFERROR(MIN('MP Calculations'!$E$30/I2219,1),"-")</f>
        <v>0.24630200300931615</v>
      </c>
      <c r="K2219" s="12"/>
      <c r="L2219" s="159">
        <v>0.59994499999999995</v>
      </c>
      <c r="M2219" s="159" t="s">
        <v>280</v>
      </c>
      <c r="N2219" s="159">
        <v>350</v>
      </c>
      <c r="O2219" s="185">
        <f t="shared" si="106"/>
        <v>209.98074999999997</v>
      </c>
      <c r="P2219" s="215">
        <f t="shared" si="107"/>
        <v>51.718679318398458</v>
      </c>
      <c r="Q2219" s="215" cm="1">
        <f t="array" ref="Q2219">IF(P2219="-",0,P2219/(1+'General inputs'!$H$32)^IFERROR(INDEX('MP Calculations'!$C$40:$C$130,MATCH(F2219,'MP Calculations'!$D$40:$D$130,0),0),-1))</f>
        <v>60.970295812656275</v>
      </c>
    </row>
    <row r="2220" spans="3:17">
      <c r="C2220" s="159"/>
      <c r="D2220" s="165" t="s">
        <v>278</v>
      </c>
      <c r="E2220" s="161">
        <v>43571</v>
      </c>
      <c r="F2220" s="172" t="str">
        <f t="shared" si="105"/>
        <v>2018-19</v>
      </c>
      <c r="G2220" s="68"/>
      <c r="H2220" s="167" t="s">
        <v>279</v>
      </c>
      <c r="I2220" s="173">
        <v>150735.53351548137</v>
      </c>
      <c r="J2220" s="168">
        <f>IFERROR(MIN('MP Calculations'!$E$30/I2220,1),"-")</f>
        <v>0.24630200300931615</v>
      </c>
      <c r="K2220" s="12"/>
      <c r="L2220" s="159">
        <v>0.500004</v>
      </c>
      <c r="M2220" s="159" t="s">
        <v>280</v>
      </c>
      <c r="N2220" s="159">
        <v>350</v>
      </c>
      <c r="O2220" s="185">
        <f t="shared" si="106"/>
        <v>175.00139999999999</v>
      </c>
      <c r="P2220" s="215">
        <f t="shared" si="107"/>
        <v>43.103195349434536</v>
      </c>
      <c r="Q2220" s="215" cm="1">
        <f t="array" ref="Q2220">IF(P2220="-",0,P2220/(1+'General inputs'!$H$32)^IFERROR(INDEX('MP Calculations'!$C$40:$C$130,MATCH(F2220,'MP Calculations'!$D$40:$D$130,0),0),-1))</f>
        <v>50.813644229906721</v>
      </c>
    </row>
    <row r="2221" spans="3:17">
      <c r="C2221" s="159"/>
      <c r="D2221" s="165" t="s">
        <v>278</v>
      </c>
      <c r="E2221" s="161">
        <v>43571</v>
      </c>
      <c r="F2221" s="172" t="str">
        <f t="shared" si="105"/>
        <v>2018-19</v>
      </c>
      <c r="G2221" s="68"/>
      <c r="H2221" s="167" t="s">
        <v>279</v>
      </c>
      <c r="I2221" s="173">
        <v>150735.53351548137</v>
      </c>
      <c r="J2221" s="168">
        <f>IFERROR(MIN('MP Calculations'!$E$30/I2221,1),"-")</f>
        <v>0.24630200300931615</v>
      </c>
      <c r="K2221" s="12"/>
      <c r="L2221" s="159">
        <v>0.68860900000000003</v>
      </c>
      <c r="M2221" s="159" t="s">
        <v>280</v>
      </c>
      <c r="N2221" s="159">
        <v>350</v>
      </c>
      <c r="O2221" s="185">
        <f t="shared" si="106"/>
        <v>241.01315</v>
      </c>
      <c r="P2221" s="215">
        <f t="shared" si="107"/>
        <v>59.362021596584761</v>
      </c>
      <c r="Q2221" s="215" cm="1">
        <f t="array" ref="Q2221">IF(P2221="-",0,P2221/(1+'General inputs'!$H$32)^IFERROR(INDEX('MP Calculations'!$C$40:$C$130,MATCH(F2221,'MP Calculations'!$D$40:$D$130,0),0),-1))</f>
        <v>69.980905631778626</v>
      </c>
    </row>
    <row r="2222" spans="3:17">
      <c r="C2222" s="159"/>
      <c r="D2222" s="165" t="s">
        <v>701</v>
      </c>
      <c r="E2222" s="161">
        <v>43587</v>
      </c>
      <c r="F2222" s="172" t="str">
        <f t="shared" si="105"/>
        <v>2018-19</v>
      </c>
      <c r="G2222" s="68"/>
      <c r="H2222" s="167" t="s">
        <v>279</v>
      </c>
      <c r="I2222" s="173">
        <v>150735.53351548137</v>
      </c>
      <c r="J2222" s="168">
        <f>IFERROR(MIN('MP Calculations'!$E$30/I2222,1),"-")</f>
        <v>0.24630200300931615</v>
      </c>
      <c r="K2222" s="12"/>
      <c r="L2222" s="159">
        <v>1</v>
      </c>
      <c r="M2222" s="159" t="s">
        <v>284</v>
      </c>
      <c r="N2222" s="159">
        <v>3439.3</v>
      </c>
      <c r="O2222" s="185">
        <f t="shared" si="106"/>
        <v>3439.3</v>
      </c>
      <c r="P2222" s="215">
        <f t="shared" si="107"/>
        <v>847.10647894994111</v>
      </c>
      <c r="Q2222" s="215" cm="1">
        <f t="array" ref="Q2222">IF(P2222="-",0,P2222/(1+'General inputs'!$H$32)^IFERROR(INDEX('MP Calculations'!$C$40:$C$130,MATCH(F2222,'MP Calculations'!$D$40:$D$130,0),0),-1))</f>
        <v>998.63982002382966</v>
      </c>
    </row>
    <row r="2223" spans="3:17">
      <c r="C2223" s="159"/>
      <c r="D2223" s="165" t="s">
        <v>278</v>
      </c>
      <c r="E2223" s="161">
        <v>43599</v>
      </c>
      <c r="F2223" s="172" t="str">
        <f t="shared" si="105"/>
        <v>2018-19</v>
      </c>
      <c r="G2223" s="68"/>
      <c r="H2223" s="167" t="s">
        <v>279</v>
      </c>
      <c r="I2223" s="173">
        <v>150735.53351548137</v>
      </c>
      <c r="J2223" s="168">
        <f>IFERROR(MIN('MP Calculations'!$E$30/I2223,1),"-")</f>
        <v>0.24630200300931615</v>
      </c>
      <c r="K2223" s="12"/>
      <c r="L2223" s="159">
        <v>7.0180920000000002</v>
      </c>
      <c r="M2223" s="159" t="s">
        <v>280</v>
      </c>
      <c r="N2223" s="159">
        <v>350</v>
      </c>
      <c r="O2223" s="185">
        <f t="shared" si="106"/>
        <v>2456.3322000000003</v>
      </c>
      <c r="P2223" s="215">
        <f t="shared" si="107"/>
        <v>604.99954091628024</v>
      </c>
      <c r="Q2223" s="215" cm="1">
        <f t="array" ref="Q2223">IF(P2223="-",0,P2223/(1+'General inputs'!$H$32)^IFERROR(INDEX('MP Calculations'!$C$40:$C$130,MATCH(F2223,'MP Calculations'!$D$40:$D$130,0),0),-1))</f>
        <v>713.22395432987457</v>
      </c>
    </row>
    <row r="2224" spans="3:17">
      <c r="C2224" s="159"/>
      <c r="D2224" s="165" t="s">
        <v>278</v>
      </c>
      <c r="E2224" s="161">
        <v>43605</v>
      </c>
      <c r="F2224" s="172" t="str">
        <f t="shared" si="105"/>
        <v>2018-19</v>
      </c>
      <c r="G2224" s="68"/>
      <c r="H2224" s="167" t="s">
        <v>279</v>
      </c>
      <c r="I2224" s="173">
        <v>150735.53351548137</v>
      </c>
      <c r="J2224" s="168">
        <f>IFERROR(MIN('MP Calculations'!$E$30/I2224,1),"-")</f>
        <v>0.24630200300931615</v>
      </c>
      <c r="K2224" s="12"/>
      <c r="L2224" s="159">
        <v>33.373193000000001</v>
      </c>
      <c r="M2224" s="159" t="s">
        <v>280</v>
      </c>
      <c r="N2224" s="159">
        <v>350</v>
      </c>
      <c r="O2224" s="185">
        <f t="shared" si="106"/>
        <v>11680.617550000001</v>
      </c>
      <c r="P2224" s="215">
        <f t="shared" si="107"/>
        <v>2876.9594989507714</v>
      </c>
      <c r="Q2224" s="215" cm="1">
        <f t="array" ref="Q2224">IF(P2224="-",0,P2224/(1+'General inputs'!$H$32)^IFERROR(INDEX('MP Calculations'!$C$40:$C$130,MATCH(F2224,'MP Calculations'!$D$40:$D$130,0),0),-1))</f>
        <v>3391.5999790361952</v>
      </c>
    </row>
    <row r="2225" spans="3:17">
      <c r="C2225" s="159"/>
      <c r="D2225" s="165" t="s">
        <v>278</v>
      </c>
      <c r="E2225" s="161">
        <v>43605</v>
      </c>
      <c r="F2225" s="172" t="str">
        <f t="shared" si="105"/>
        <v>2018-19</v>
      </c>
      <c r="G2225" s="68"/>
      <c r="H2225" s="167" t="s">
        <v>279</v>
      </c>
      <c r="I2225" s="173">
        <v>150735.53351548137</v>
      </c>
      <c r="J2225" s="168">
        <f>IFERROR(MIN('MP Calculations'!$E$30/I2225,1),"-")</f>
        <v>0.24630200300931615</v>
      </c>
      <c r="K2225" s="12"/>
      <c r="L2225" s="159">
        <v>12.224591999999999</v>
      </c>
      <c r="M2225" s="159" t="s">
        <v>280</v>
      </c>
      <c r="N2225" s="159">
        <v>350</v>
      </c>
      <c r="O2225" s="185">
        <f t="shared" si="106"/>
        <v>4278.6071999999995</v>
      </c>
      <c r="P2225" s="215">
        <f t="shared" si="107"/>
        <v>1053.8295234500815</v>
      </c>
      <c r="Q2225" s="215" cm="1">
        <f t="array" ref="Q2225">IF(P2225="-",0,P2225/(1+'General inputs'!$H$32)^IFERROR(INDEX('MP Calculations'!$C$40:$C$130,MATCH(F2225,'MP Calculations'!$D$40:$D$130,0),0),-1))</f>
        <v>1242.3421987499376</v>
      </c>
    </row>
    <row r="2226" spans="3:17">
      <c r="C2226" s="159"/>
      <c r="D2226" s="165" t="s">
        <v>278</v>
      </c>
      <c r="E2226" s="161">
        <v>43605</v>
      </c>
      <c r="F2226" s="172" t="str">
        <f t="shared" si="105"/>
        <v>2018-19</v>
      </c>
      <c r="G2226" s="68"/>
      <c r="H2226" s="167" t="s">
        <v>279</v>
      </c>
      <c r="I2226" s="173">
        <v>150735.53351548137</v>
      </c>
      <c r="J2226" s="168">
        <f>IFERROR(MIN('MP Calculations'!$E$30/I2226,1),"-")</f>
        <v>0.24630200300931615</v>
      </c>
      <c r="K2226" s="12"/>
      <c r="L2226" s="159">
        <v>72.241532000000007</v>
      </c>
      <c r="M2226" s="159" t="s">
        <v>280</v>
      </c>
      <c r="N2226" s="159">
        <v>350</v>
      </c>
      <c r="O2226" s="185">
        <f t="shared" si="106"/>
        <v>25284.536200000002</v>
      </c>
      <c r="P2226" s="215">
        <f t="shared" si="107"/>
        <v>6227.6319112215633</v>
      </c>
      <c r="Q2226" s="215" cm="1">
        <f t="array" ref="Q2226">IF(P2226="-",0,P2226/(1+'General inputs'!$H$32)^IFERROR(INDEX('MP Calculations'!$C$40:$C$130,MATCH(F2226,'MP Calculations'!$D$40:$D$130,0),0),-1))</f>
        <v>7341.6522781246194</v>
      </c>
    </row>
    <row r="2227" spans="3:17">
      <c r="C2227" s="159"/>
      <c r="D2227" s="165" t="s">
        <v>278</v>
      </c>
      <c r="E2227" s="161">
        <v>43605</v>
      </c>
      <c r="F2227" s="172" t="str">
        <f t="shared" si="105"/>
        <v>2018-19</v>
      </c>
      <c r="G2227" s="68"/>
      <c r="H2227" s="167" t="s">
        <v>279</v>
      </c>
      <c r="I2227" s="173">
        <v>150735.53351548137</v>
      </c>
      <c r="J2227" s="168">
        <f>IFERROR(MIN('MP Calculations'!$E$30/I2227,1),"-")</f>
        <v>0.24630200300931615</v>
      </c>
      <c r="K2227" s="12"/>
      <c r="L2227" s="159">
        <v>0.733653</v>
      </c>
      <c r="M2227" s="159" t="s">
        <v>280</v>
      </c>
      <c r="N2227" s="159">
        <v>350</v>
      </c>
      <c r="O2227" s="185">
        <f t="shared" si="106"/>
        <v>256.77855</v>
      </c>
      <c r="P2227" s="215">
        <f t="shared" si="107"/>
        <v>63.245071194827837</v>
      </c>
      <c r="Q2227" s="215" cm="1">
        <f t="array" ref="Q2227">IF(P2227="-",0,P2227/(1+'General inputs'!$H$32)^IFERROR(INDEX('MP Calculations'!$C$40:$C$130,MATCH(F2227,'MP Calculations'!$D$40:$D$130,0),0),-1))</f>
        <v>74.558568591858787</v>
      </c>
    </row>
    <row r="2228" spans="3:17">
      <c r="C2228" s="159"/>
      <c r="D2228" s="165" t="s">
        <v>278</v>
      </c>
      <c r="E2228" s="161">
        <v>43605</v>
      </c>
      <c r="F2228" s="172" t="str">
        <f t="shared" si="105"/>
        <v>2018-19</v>
      </c>
      <c r="G2228" s="68"/>
      <c r="H2228" s="167" t="s">
        <v>279</v>
      </c>
      <c r="I2228" s="173">
        <v>150735.53351548137</v>
      </c>
      <c r="J2228" s="168">
        <f>IFERROR(MIN('MP Calculations'!$E$30/I2228,1),"-")</f>
        <v>0.24630200300931615</v>
      </c>
      <c r="K2228" s="12"/>
      <c r="L2228" s="159">
        <v>46.777092000000003</v>
      </c>
      <c r="M2228" s="159" t="s">
        <v>280</v>
      </c>
      <c r="N2228" s="159">
        <v>350</v>
      </c>
      <c r="O2228" s="185">
        <f t="shared" si="106"/>
        <v>16371.9822</v>
      </c>
      <c r="P2228" s="215">
        <f t="shared" si="107"/>
        <v>4032.4520090928704</v>
      </c>
      <c r="Q2228" s="215" cm="1">
        <f t="array" ref="Q2228">IF(P2228="-",0,P2228/(1+'General inputs'!$H$32)^IFERROR(INDEX('MP Calculations'!$C$40:$C$130,MATCH(F2228,'MP Calculations'!$D$40:$D$130,0),0),-1))</f>
        <v>4753.7909916672988</v>
      </c>
    </row>
    <row r="2229" spans="3:17">
      <c r="C2229" s="159"/>
      <c r="D2229" s="165" t="s">
        <v>278</v>
      </c>
      <c r="E2229" s="161">
        <v>43605</v>
      </c>
      <c r="F2229" s="172" t="str">
        <f t="shared" si="105"/>
        <v>2018-19</v>
      </c>
      <c r="G2229" s="68"/>
      <c r="H2229" s="167" t="s">
        <v>279</v>
      </c>
      <c r="I2229" s="173">
        <v>150735.53351548137</v>
      </c>
      <c r="J2229" s="168">
        <f>IFERROR(MIN('MP Calculations'!$E$30/I2229,1),"-")</f>
        <v>0.24630200300931615</v>
      </c>
      <c r="K2229" s="12"/>
      <c r="L2229" s="159">
        <v>21.323383</v>
      </c>
      <c r="M2229" s="159" t="s">
        <v>280</v>
      </c>
      <c r="N2229" s="159">
        <v>350</v>
      </c>
      <c r="O2229" s="185">
        <f t="shared" si="106"/>
        <v>7463.1840499999998</v>
      </c>
      <c r="P2229" s="215">
        <f t="shared" si="107"/>
        <v>1838.1971803421802</v>
      </c>
      <c r="Q2229" s="215" cm="1">
        <f t="array" ref="Q2229">IF(P2229="-",0,P2229/(1+'General inputs'!$H$32)^IFERROR(INDEX('MP Calculations'!$C$40:$C$130,MATCH(F2229,'MP Calculations'!$D$40:$D$130,0),0),-1))</f>
        <v>2167.0202589180112</v>
      </c>
    </row>
    <row r="2230" spans="3:17">
      <c r="C2230" s="159"/>
      <c r="D2230" s="165" t="s">
        <v>291</v>
      </c>
      <c r="E2230" s="161">
        <v>43606</v>
      </c>
      <c r="F2230" s="172" t="str">
        <f t="shared" si="105"/>
        <v>2018-19</v>
      </c>
      <c r="G2230" s="68"/>
      <c r="H2230" s="167" t="s">
        <v>279</v>
      </c>
      <c r="I2230" s="173">
        <v>150735.53351548137</v>
      </c>
      <c r="J2230" s="168">
        <f>IFERROR(MIN('MP Calculations'!$E$30/I2230,1),"-")</f>
        <v>0.24630200300931615</v>
      </c>
      <c r="K2230" s="12"/>
      <c r="L2230" s="159">
        <v>4.9999909999999996</v>
      </c>
      <c r="M2230" s="159" t="s">
        <v>280</v>
      </c>
      <c r="N2230" s="159">
        <v>589</v>
      </c>
      <c r="O2230" s="185">
        <f t="shared" si="106"/>
        <v>2944.9946989999999</v>
      </c>
      <c r="P2230" s="215">
        <f t="shared" si="107"/>
        <v>725.35809321551812</v>
      </c>
      <c r="Q2230" s="215" cm="1">
        <f t="array" ref="Q2230">IF(P2230="-",0,P2230/(1+'General inputs'!$H$32)^IFERROR(INDEX('MP Calculations'!$C$40:$C$130,MATCH(F2230,'MP Calculations'!$D$40:$D$130,0),0),-1))</f>
        <v>855.11266134983634</v>
      </c>
    </row>
    <row r="2231" spans="3:17">
      <c r="C2231" s="159"/>
      <c r="D2231" s="165" t="s">
        <v>702</v>
      </c>
      <c r="E2231" s="161">
        <v>43613</v>
      </c>
      <c r="F2231" s="172" t="str">
        <f t="shared" si="105"/>
        <v>2018-19</v>
      </c>
      <c r="G2231" s="68"/>
      <c r="H2231" s="167" t="s">
        <v>279</v>
      </c>
      <c r="I2231" s="173">
        <v>150735.53351548137</v>
      </c>
      <c r="J2231" s="168">
        <f>IFERROR(MIN('MP Calculations'!$E$30/I2231,1),"-")</f>
        <v>0.24630200300931615</v>
      </c>
      <c r="K2231" s="12"/>
      <c r="L2231" s="159">
        <v>1</v>
      </c>
      <c r="M2231" s="159" t="s">
        <v>284</v>
      </c>
      <c r="N2231" s="159">
        <v>45910.28</v>
      </c>
      <c r="O2231" s="185">
        <f t="shared" si="106"/>
        <v>45910.28</v>
      </c>
      <c r="P2231" s="215">
        <f t="shared" si="107"/>
        <v>11307.793922718547</v>
      </c>
      <c r="Q2231" s="215" cm="1">
        <f t="array" ref="Q2231">IF(P2231="-",0,P2231/(1+'General inputs'!$H$32)^IFERROR(INDEX('MP Calculations'!$C$40:$C$130,MATCH(F2231,'MP Calculations'!$D$40:$D$130,0),0),-1))</f>
        <v>13330.571266375026</v>
      </c>
    </row>
    <row r="2232" spans="3:17">
      <c r="C2232" s="159"/>
      <c r="D2232" s="165" t="s">
        <v>278</v>
      </c>
      <c r="E2232" s="161">
        <v>43621</v>
      </c>
      <c r="F2232" s="172" t="str">
        <f t="shared" si="105"/>
        <v>2018-19</v>
      </c>
      <c r="G2232" s="68"/>
      <c r="H2232" s="167" t="s">
        <v>279</v>
      </c>
      <c r="I2232" s="173">
        <v>150735.53351548137</v>
      </c>
      <c r="J2232" s="168">
        <f>IFERROR(MIN('MP Calculations'!$E$30/I2232,1),"-")</f>
        <v>0.24630200300931615</v>
      </c>
      <c r="K2232" s="12"/>
      <c r="L2232" s="159">
        <v>3.4076680000000001</v>
      </c>
      <c r="M2232" s="159" t="s">
        <v>280</v>
      </c>
      <c r="N2232" s="159">
        <v>350</v>
      </c>
      <c r="O2232" s="185">
        <f t="shared" si="106"/>
        <v>1192.6838</v>
      </c>
      <c r="P2232" s="215">
        <f t="shared" si="107"/>
        <v>293.76040889676261</v>
      </c>
      <c r="Q2232" s="215" cm="1">
        <f t="array" ref="Q2232">IF(P2232="-",0,P2232/(1+'General inputs'!$H$32)^IFERROR(INDEX('MP Calculations'!$C$40:$C$130,MATCH(F2232,'MP Calculations'!$D$40:$D$130,0),0),-1))</f>
        <v>346.3092883369689</v>
      </c>
    </row>
    <row r="2233" spans="3:17">
      <c r="C2233" s="159"/>
      <c r="D2233" s="165" t="s">
        <v>278</v>
      </c>
      <c r="E2233" s="161">
        <v>43639</v>
      </c>
      <c r="F2233" s="172" t="str">
        <f t="shared" si="105"/>
        <v>2018-19</v>
      </c>
      <c r="G2233" s="68"/>
      <c r="H2233" s="167" t="s">
        <v>279</v>
      </c>
      <c r="I2233" s="173">
        <v>150735.53351548137</v>
      </c>
      <c r="J2233" s="168">
        <f>IFERROR(MIN('MP Calculations'!$E$30/I2233,1),"-")</f>
        <v>0.24630200300931615</v>
      </c>
      <c r="K2233" s="12"/>
      <c r="L2233" s="159">
        <v>10.008091</v>
      </c>
      <c r="M2233" s="159" t="s">
        <v>280</v>
      </c>
      <c r="N2233" s="159">
        <v>350</v>
      </c>
      <c r="O2233" s="185">
        <f t="shared" si="106"/>
        <v>3502.83185</v>
      </c>
      <c r="P2233" s="215">
        <f t="shared" si="107"/>
        <v>862.75450085982845</v>
      </c>
      <c r="Q2233" s="215" cm="1">
        <f t="array" ref="Q2233">IF(P2233="-",0,P2233/(1+'General inputs'!$H$32)^IFERROR(INDEX('MP Calculations'!$C$40:$C$130,MATCH(F2233,'MP Calculations'!$D$40:$D$130,0),0),-1))</f>
        <v>1017.0870142929485</v>
      </c>
    </row>
    <row r="2234" spans="3:17">
      <c r="C2234" s="159"/>
      <c r="D2234" s="165" t="s">
        <v>291</v>
      </c>
      <c r="E2234" s="161">
        <v>43650</v>
      </c>
      <c r="F2234" s="172" t="str">
        <f t="shared" si="105"/>
        <v>2019-20</v>
      </c>
      <c r="G2234" s="68"/>
      <c r="H2234" s="167" t="s">
        <v>279</v>
      </c>
      <c r="I2234" s="173">
        <v>150735.53351548137</v>
      </c>
      <c r="J2234" s="168">
        <f>IFERROR(MIN('MP Calculations'!$E$30/I2234,1),"-")</f>
        <v>0.24630200300931615</v>
      </c>
      <c r="K2234" s="12"/>
      <c r="L2234" s="159">
        <v>6.8130860000000002</v>
      </c>
      <c r="M2234" s="159" t="s">
        <v>280</v>
      </c>
      <c r="N2234" s="159">
        <v>589</v>
      </c>
      <c r="O2234" s="185">
        <f t="shared" si="106"/>
        <v>4012.9076540000001</v>
      </c>
      <c r="P2234" s="215">
        <f t="shared" si="107"/>
        <v>988.3871930716158</v>
      </c>
      <c r="Q2234" s="215" cm="1">
        <f t="array" ref="Q2234">IF(P2234="-",0,P2234/(1+'General inputs'!$H$32)^IFERROR(INDEX('MP Calculations'!$C$40:$C$130,MATCH(F2234,'MP Calculations'!$D$40:$D$130,0),0),-1))</f>
        <v>1118.227752054735</v>
      </c>
    </row>
    <row r="2235" spans="3:17">
      <c r="C2235" s="159"/>
      <c r="D2235" s="165" t="s">
        <v>291</v>
      </c>
      <c r="E2235" s="161">
        <v>43650</v>
      </c>
      <c r="F2235" s="172" t="str">
        <f t="shared" si="105"/>
        <v>2019-20</v>
      </c>
      <c r="G2235" s="68"/>
      <c r="H2235" s="167" t="s">
        <v>279</v>
      </c>
      <c r="I2235" s="173">
        <v>150735.53351548137</v>
      </c>
      <c r="J2235" s="168">
        <f>IFERROR(MIN('MP Calculations'!$E$30/I2235,1),"-")</f>
        <v>0.24630200300931615</v>
      </c>
      <c r="K2235" s="12"/>
      <c r="L2235" s="159">
        <v>1.847294</v>
      </c>
      <c r="M2235" s="159" t="s">
        <v>280</v>
      </c>
      <c r="N2235" s="159">
        <v>589</v>
      </c>
      <c r="O2235" s="185">
        <f t="shared" si="106"/>
        <v>1088.0561660000001</v>
      </c>
      <c r="P2235" s="215">
        <f t="shared" si="107"/>
        <v>267.99041307243704</v>
      </c>
      <c r="Q2235" s="215" cm="1">
        <f t="array" ref="Q2235">IF(P2235="-",0,P2235/(1+'General inputs'!$H$32)^IFERROR(INDEX('MP Calculations'!$C$40:$C$130,MATCH(F2235,'MP Calculations'!$D$40:$D$130,0),0),-1))</f>
        <v>303.19526525926722</v>
      </c>
    </row>
    <row r="2236" spans="3:17">
      <c r="C2236" s="159"/>
      <c r="D2236" s="165" t="s">
        <v>278</v>
      </c>
      <c r="E2236" s="161">
        <v>43650</v>
      </c>
      <c r="F2236" s="172" t="str">
        <f t="shared" si="105"/>
        <v>2019-20</v>
      </c>
      <c r="G2236" s="68"/>
      <c r="H2236" s="167" t="s">
        <v>279</v>
      </c>
      <c r="I2236" s="173">
        <v>150735.53351548137</v>
      </c>
      <c r="J2236" s="168">
        <f>IFERROR(MIN('MP Calculations'!$E$30/I2236,1),"-")</f>
        <v>0.24630200300931615</v>
      </c>
      <c r="K2236" s="12"/>
      <c r="L2236" s="159">
        <v>8.7606660000000005</v>
      </c>
      <c r="M2236" s="159" t="s">
        <v>280</v>
      </c>
      <c r="N2236" s="159">
        <v>350</v>
      </c>
      <c r="O2236" s="185">
        <f t="shared" si="106"/>
        <v>3066.2331000000004</v>
      </c>
      <c r="P2236" s="215">
        <f t="shared" si="107"/>
        <v>755.21935422346485</v>
      </c>
      <c r="Q2236" s="215" cm="1">
        <f t="array" ref="Q2236">IF(P2236="-",0,P2236/(1+'General inputs'!$H$32)^IFERROR(INDEX('MP Calculations'!$C$40:$C$130,MATCH(F2236,'MP Calculations'!$D$40:$D$130,0),0),-1))</f>
        <v>854.4295663696879</v>
      </c>
    </row>
    <row r="2237" spans="3:17">
      <c r="C2237" s="159"/>
      <c r="D2237" s="165" t="s">
        <v>278</v>
      </c>
      <c r="E2237" s="161">
        <v>43650</v>
      </c>
      <c r="F2237" s="172" t="str">
        <f t="shared" si="105"/>
        <v>2019-20</v>
      </c>
      <c r="G2237" s="68"/>
      <c r="H2237" s="167" t="s">
        <v>279</v>
      </c>
      <c r="I2237" s="173">
        <v>150735.53351548137</v>
      </c>
      <c r="J2237" s="168">
        <f>IFERROR(MIN('MP Calculations'!$E$30/I2237,1),"-")</f>
        <v>0.24630200300931615</v>
      </c>
      <c r="K2237" s="12"/>
      <c r="L2237" s="159">
        <v>0.71814</v>
      </c>
      <c r="M2237" s="159" t="s">
        <v>280</v>
      </c>
      <c r="N2237" s="159">
        <v>350</v>
      </c>
      <c r="O2237" s="185">
        <f t="shared" si="106"/>
        <v>251.34899999999999</v>
      </c>
      <c r="P2237" s="215">
        <f t="shared" si="107"/>
        <v>61.9077621543886</v>
      </c>
      <c r="Q2237" s="215" cm="1">
        <f t="array" ref="Q2237">IF(P2237="-",0,P2237/(1+'General inputs'!$H$32)^IFERROR(INDEX('MP Calculations'!$C$40:$C$130,MATCH(F2237,'MP Calculations'!$D$40:$D$130,0),0),-1))</f>
        <v>70.040342685445097</v>
      </c>
    </row>
    <row r="2238" spans="3:17">
      <c r="C2238" s="159"/>
      <c r="D2238" s="165" t="s">
        <v>278</v>
      </c>
      <c r="E2238" s="161">
        <v>43650</v>
      </c>
      <c r="F2238" s="172" t="str">
        <f t="shared" si="105"/>
        <v>2019-20</v>
      </c>
      <c r="G2238" s="68"/>
      <c r="H2238" s="167" t="s">
        <v>279</v>
      </c>
      <c r="I2238" s="173">
        <v>150735.53351548137</v>
      </c>
      <c r="J2238" s="168">
        <f>IFERROR(MIN('MP Calculations'!$E$30/I2238,1),"-")</f>
        <v>0.24630200300931615</v>
      </c>
      <c r="K2238" s="12"/>
      <c r="L2238" s="159">
        <v>53.478394000000002</v>
      </c>
      <c r="M2238" s="159" t="s">
        <v>280</v>
      </c>
      <c r="N2238" s="159">
        <v>350</v>
      </c>
      <c r="O2238" s="185">
        <f t="shared" si="106"/>
        <v>18717.437900000001</v>
      </c>
      <c r="P2238" s="215">
        <f t="shared" si="107"/>
        <v>4610.1424459724885</v>
      </c>
      <c r="Q2238" s="215" cm="1">
        <f t="array" ref="Q2238">IF(P2238="-",0,P2238/(1+'General inputs'!$H$32)^IFERROR(INDEX('MP Calculations'!$C$40:$C$130,MATCH(F2238,'MP Calculations'!$D$40:$D$130,0),0),-1))</f>
        <v>5215.7588242226466</v>
      </c>
    </row>
    <row r="2239" spans="3:17">
      <c r="C2239" s="159"/>
      <c r="D2239" s="165" t="s">
        <v>278</v>
      </c>
      <c r="E2239" s="161">
        <v>43650</v>
      </c>
      <c r="F2239" s="172" t="str">
        <f t="shared" si="105"/>
        <v>2019-20</v>
      </c>
      <c r="G2239" s="68"/>
      <c r="H2239" s="167" t="s">
        <v>279</v>
      </c>
      <c r="I2239" s="173">
        <v>150735.53351548137</v>
      </c>
      <c r="J2239" s="168">
        <f>IFERROR(MIN('MP Calculations'!$E$30/I2239,1),"-")</f>
        <v>0.24630200300931615</v>
      </c>
      <c r="K2239" s="12"/>
      <c r="L2239" s="159">
        <v>47.5</v>
      </c>
      <c r="M2239" s="159" t="s">
        <v>280</v>
      </c>
      <c r="N2239" s="159">
        <v>350</v>
      </c>
      <c r="O2239" s="185">
        <f t="shared" si="106"/>
        <v>16625</v>
      </c>
      <c r="P2239" s="215">
        <f t="shared" si="107"/>
        <v>4094.7708000298812</v>
      </c>
      <c r="Q2239" s="215" cm="1">
        <f t="array" ref="Q2239">IF(P2239="-",0,P2239/(1+'General inputs'!$H$32)^IFERROR(INDEX('MP Calculations'!$C$40:$C$130,MATCH(F2239,'MP Calculations'!$D$40:$D$130,0),0),-1))</f>
        <v>4632.6848212864379</v>
      </c>
    </row>
    <row r="2240" spans="3:17">
      <c r="C2240" s="159"/>
      <c r="D2240" s="165" t="s">
        <v>278</v>
      </c>
      <c r="E2240" s="161">
        <v>43650</v>
      </c>
      <c r="F2240" s="172" t="str">
        <f t="shared" si="105"/>
        <v>2019-20</v>
      </c>
      <c r="G2240" s="68"/>
      <c r="H2240" s="167" t="s">
        <v>279</v>
      </c>
      <c r="I2240" s="173">
        <v>150735.53351548137</v>
      </c>
      <c r="J2240" s="168">
        <f>IFERROR(MIN('MP Calculations'!$E$30/I2240,1),"-")</f>
        <v>0.24630200300931615</v>
      </c>
      <c r="K2240" s="12"/>
      <c r="L2240" s="159">
        <v>2.1265049999999999</v>
      </c>
      <c r="M2240" s="159" t="s">
        <v>280</v>
      </c>
      <c r="N2240" s="159">
        <v>350</v>
      </c>
      <c r="O2240" s="185">
        <f t="shared" si="106"/>
        <v>744.27674999999999</v>
      </c>
      <c r="P2240" s="215">
        <f t="shared" si="107"/>
        <v>183.31685431826403</v>
      </c>
      <c r="Q2240" s="215" cm="1">
        <f t="array" ref="Q2240">IF(P2240="-",0,P2240/(1+'General inputs'!$H$32)^IFERROR(INDEX('MP Calculations'!$C$40:$C$130,MATCH(F2240,'MP Calculations'!$D$40:$D$130,0),0),-1))</f>
        <v>207.39847233452033</v>
      </c>
    </row>
    <row r="2241" spans="3:17">
      <c r="C2241" s="159"/>
      <c r="D2241" s="165" t="s">
        <v>278</v>
      </c>
      <c r="E2241" s="161">
        <v>43657</v>
      </c>
      <c r="F2241" s="172" t="str">
        <f t="shared" si="105"/>
        <v>2019-20</v>
      </c>
      <c r="G2241" s="68"/>
      <c r="H2241" s="167" t="s">
        <v>279</v>
      </c>
      <c r="I2241" s="173">
        <v>150735.53351548137</v>
      </c>
      <c r="J2241" s="168">
        <f>IFERROR(MIN('MP Calculations'!$E$30/I2241,1),"-")</f>
        <v>0.24630200300931615</v>
      </c>
      <c r="K2241" s="12"/>
      <c r="L2241" s="159">
        <v>8.1638090000000005</v>
      </c>
      <c r="M2241" s="159" t="s">
        <v>280</v>
      </c>
      <c r="N2241" s="159">
        <v>350</v>
      </c>
      <c r="O2241" s="185">
        <f t="shared" si="106"/>
        <v>2857.3331500000004</v>
      </c>
      <c r="P2241" s="215">
        <f t="shared" si="107"/>
        <v>703.76687810991893</v>
      </c>
      <c r="Q2241" s="215" cm="1">
        <f t="array" ref="Q2241">IF(P2241="-",0,P2241/(1+'General inputs'!$H$32)^IFERROR(INDEX('MP Calculations'!$C$40:$C$130,MATCH(F2241,'MP Calculations'!$D$40:$D$130,0),0),-1))</f>
        <v>796.21797975119205</v>
      </c>
    </row>
    <row r="2242" spans="3:17">
      <c r="C2242" s="159"/>
      <c r="D2242" s="165" t="s">
        <v>278</v>
      </c>
      <c r="E2242" s="161">
        <v>43657</v>
      </c>
      <c r="F2242" s="172" t="str">
        <f t="shared" si="105"/>
        <v>2019-20</v>
      </c>
      <c r="G2242" s="68"/>
      <c r="H2242" s="167" t="s">
        <v>279</v>
      </c>
      <c r="I2242" s="173">
        <v>150735.53351548137</v>
      </c>
      <c r="J2242" s="168">
        <f>IFERROR(MIN('MP Calculations'!$E$30/I2242,1),"-")</f>
        <v>0.24630200300931615</v>
      </c>
      <c r="K2242" s="12"/>
      <c r="L2242" s="159">
        <v>1.0271509999999999</v>
      </c>
      <c r="M2242" s="159" t="s">
        <v>280</v>
      </c>
      <c r="N2242" s="159">
        <v>350</v>
      </c>
      <c r="O2242" s="185">
        <f t="shared" si="106"/>
        <v>359.50284999999997</v>
      </c>
      <c r="P2242" s="215">
        <f t="shared" si="107"/>
        <v>88.546272042557717</v>
      </c>
      <c r="Q2242" s="215" cm="1">
        <f t="array" ref="Q2242">IF(P2242="-",0,P2242/(1+'General inputs'!$H$32)^IFERROR(INDEX('MP Calculations'!$C$40:$C$130,MATCH(F2242,'MP Calculations'!$D$40:$D$130,0),0),-1))</f>
        <v>100.17824940777231</v>
      </c>
    </row>
    <row r="2243" spans="3:17">
      <c r="C2243" s="159"/>
      <c r="D2243" s="165" t="s">
        <v>703</v>
      </c>
      <c r="E2243" s="161">
        <v>43658</v>
      </c>
      <c r="F2243" s="172" t="str">
        <f t="shared" si="105"/>
        <v>2019-20</v>
      </c>
      <c r="G2243" s="68"/>
      <c r="H2243" s="167" t="s">
        <v>279</v>
      </c>
      <c r="I2243" s="173">
        <v>150735.53351548137</v>
      </c>
      <c r="J2243" s="168">
        <f>IFERROR(MIN('MP Calculations'!$E$30/I2243,1),"-")</f>
        <v>0.24630200300931615</v>
      </c>
      <c r="K2243" s="12"/>
      <c r="L2243" s="159">
        <v>1</v>
      </c>
      <c r="M2243" s="159" t="s">
        <v>284</v>
      </c>
      <c r="N2243" s="159">
        <v>15157.11</v>
      </c>
      <c r="O2243" s="185">
        <f t="shared" si="106"/>
        <v>15157.11</v>
      </c>
      <c r="P2243" s="215">
        <f t="shared" si="107"/>
        <v>3733.2265528325361</v>
      </c>
      <c r="Q2243" s="215" cm="1">
        <f t="array" ref="Q2243">IF(P2243="-",0,P2243/(1+'General inputs'!$H$32)^IFERROR(INDEX('MP Calculations'!$C$40:$C$130,MATCH(F2243,'MP Calculations'!$D$40:$D$130,0),0),-1))</f>
        <v>4223.6459206958725</v>
      </c>
    </row>
    <row r="2244" spans="3:17">
      <c r="C2244" s="159"/>
      <c r="D2244" s="165" t="s">
        <v>278</v>
      </c>
      <c r="E2244" s="161">
        <v>43671</v>
      </c>
      <c r="F2244" s="172" t="str">
        <f t="shared" si="105"/>
        <v>2019-20</v>
      </c>
      <c r="G2244" s="68"/>
      <c r="H2244" s="167" t="s">
        <v>279</v>
      </c>
      <c r="I2244" s="173">
        <v>150735.53351548137</v>
      </c>
      <c r="J2244" s="168">
        <f>IFERROR(MIN('MP Calculations'!$E$30/I2244,1),"-")</f>
        <v>0.24630200300931615</v>
      </c>
      <c r="K2244" s="12"/>
      <c r="L2244" s="159">
        <v>3.4836480000000001</v>
      </c>
      <c r="M2244" s="159" t="s">
        <v>280</v>
      </c>
      <c r="N2244" s="159">
        <v>350</v>
      </c>
      <c r="O2244" s="185">
        <f t="shared" si="106"/>
        <v>1219.2768000000001</v>
      </c>
      <c r="P2244" s="215">
        <f t="shared" si="107"/>
        <v>300.31031806278941</v>
      </c>
      <c r="Q2244" s="215" cm="1">
        <f t="array" ref="Q2244">IF(P2244="-",0,P2244/(1+'General inputs'!$H$32)^IFERROR(INDEX('MP Calculations'!$C$40:$C$130,MATCH(F2244,'MP Calculations'!$D$40:$D$130,0),0),-1))</f>
        <v>339.76090973273386</v>
      </c>
    </row>
    <row r="2245" spans="3:17">
      <c r="C2245" s="159"/>
      <c r="D2245" s="165" t="s">
        <v>278</v>
      </c>
      <c r="E2245" s="161">
        <v>43671</v>
      </c>
      <c r="F2245" s="172" t="str">
        <f t="shared" si="105"/>
        <v>2019-20</v>
      </c>
      <c r="G2245" s="68"/>
      <c r="H2245" s="167" t="s">
        <v>279</v>
      </c>
      <c r="I2245" s="173">
        <v>150735.53351548137</v>
      </c>
      <c r="J2245" s="168">
        <f>IFERROR(MIN('MP Calculations'!$E$30/I2245,1),"-")</f>
        <v>0.24630200300931615</v>
      </c>
      <c r="K2245" s="12"/>
      <c r="L2245" s="159">
        <v>6.7251630000000002</v>
      </c>
      <c r="M2245" s="159" t="s">
        <v>280</v>
      </c>
      <c r="N2245" s="159">
        <v>350</v>
      </c>
      <c r="O2245" s="185">
        <f t="shared" si="106"/>
        <v>2353.8070499999999</v>
      </c>
      <c r="P2245" s="215">
        <f t="shared" si="107"/>
        <v>579.74739111244958</v>
      </c>
      <c r="Q2245" s="215" cm="1">
        <f t="array" ref="Q2245">IF(P2245="-",0,P2245/(1+'General inputs'!$H$32)^IFERROR(INDEX('MP Calculations'!$C$40:$C$130,MATCH(F2245,'MP Calculations'!$D$40:$D$130,0),0),-1))</f>
        <v>655.90653791109821</v>
      </c>
    </row>
    <row r="2246" spans="3:17">
      <c r="C2246" s="159"/>
      <c r="D2246" s="165" t="s">
        <v>278</v>
      </c>
      <c r="E2246" s="161">
        <v>43671</v>
      </c>
      <c r="F2246" s="172" t="str">
        <f t="shared" si="105"/>
        <v>2019-20</v>
      </c>
      <c r="G2246" s="68"/>
      <c r="H2246" s="167" t="s">
        <v>279</v>
      </c>
      <c r="I2246" s="173">
        <v>150735.53351548137</v>
      </c>
      <c r="J2246" s="168">
        <f>IFERROR(MIN('MP Calculations'!$E$30/I2246,1),"-")</f>
        <v>0.24630200300931615</v>
      </c>
      <c r="K2246" s="12"/>
      <c r="L2246" s="159">
        <v>0.92188099999999995</v>
      </c>
      <c r="M2246" s="159" t="s">
        <v>280</v>
      </c>
      <c r="N2246" s="159">
        <v>350</v>
      </c>
      <c r="O2246" s="185">
        <f t="shared" si="106"/>
        <v>322.65834999999998</v>
      </c>
      <c r="P2246" s="215">
        <f t="shared" si="107"/>
        <v>79.471397892680983</v>
      </c>
      <c r="Q2246" s="215" cm="1">
        <f t="array" ref="Q2246">IF(P2246="-",0,P2246/(1+'General inputs'!$H$32)^IFERROR(INDEX('MP Calculations'!$C$40:$C$130,MATCH(F2246,'MP Calculations'!$D$40:$D$130,0),0),-1))</f>
        <v>89.91124454173395</v>
      </c>
    </row>
    <row r="2247" spans="3:17">
      <c r="C2247" s="159"/>
      <c r="D2247" s="165" t="s">
        <v>278</v>
      </c>
      <c r="E2247" s="161">
        <v>43671</v>
      </c>
      <c r="F2247" s="172" t="str">
        <f t="shared" si="105"/>
        <v>2019-20</v>
      </c>
      <c r="G2247" s="68"/>
      <c r="H2247" s="167" t="s">
        <v>279</v>
      </c>
      <c r="I2247" s="173">
        <v>150735.53351548137</v>
      </c>
      <c r="J2247" s="168">
        <f>IFERROR(MIN('MP Calculations'!$E$30/I2247,1),"-")</f>
        <v>0.24630200300931615</v>
      </c>
      <c r="K2247" s="12"/>
      <c r="L2247" s="159">
        <v>26.579823999999999</v>
      </c>
      <c r="M2247" s="159" t="s">
        <v>280</v>
      </c>
      <c r="N2247" s="159">
        <v>350</v>
      </c>
      <c r="O2247" s="185">
        <f t="shared" si="106"/>
        <v>9302.9383999999991</v>
      </c>
      <c r="P2247" s="215">
        <f t="shared" si="107"/>
        <v>2291.3323617922824</v>
      </c>
      <c r="Q2247" s="215" cm="1">
        <f t="array" ref="Q2247">IF(P2247="-",0,P2247/(1+'General inputs'!$H$32)^IFERROR(INDEX('MP Calculations'!$C$40:$C$130,MATCH(F2247,'MP Calculations'!$D$40:$D$130,0),0),-1))</f>
        <v>2592.3357304687361</v>
      </c>
    </row>
    <row r="2248" spans="3:17">
      <c r="C2248" s="159"/>
      <c r="D2248" s="165" t="s">
        <v>278</v>
      </c>
      <c r="E2248" s="161">
        <v>43671</v>
      </c>
      <c r="F2248" s="172" t="str">
        <f t="shared" si="105"/>
        <v>2019-20</v>
      </c>
      <c r="G2248" s="68"/>
      <c r="H2248" s="167" t="s">
        <v>279</v>
      </c>
      <c r="I2248" s="173">
        <v>150735.53351548137</v>
      </c>
      <c r="J2248" s="168">
        <f>IFERROR(MIN('MP Calculations'!$E$30/I2248,1),"-")</f>
        <v>0.24630200300931615</v>
      </c>
      <c r="K2248" s="12"/>
      <c r="L2248" s="159">
        <v>43.035378000000001</v>
      </c>
      <c r="M2248" s="159" t="s">
        <v>280</v>
      </c>
      <c r="N2248" s="159">
        <v>350</v>
      </c>
      <c r="O2248" s="185">
        <f t="shared" si="106"/>
        <v>15062.382300000001</v>
      </c>
      <c r="P2248" s="215">
        <f t="shared" si="107"/>
        <v>3709.8949305820706</v>
      </c>
      <c r="Q2248" s="215" cm="1">
        <f t="array" ref="Q2248">IF(P2248="-",0,P2248/(1+'General inputs'!$H$32)^IFERROR(INDEX('MP Calculations'!$C$40:$C$130,MATCH(F2248,'MP Calculations'!$D$40:$D$130,0),0),-1))</f>
        <v>4197.2493145036697</v>
      </c>
    </row>
    <row r="2249" spans="3:17">
      <c r="C2249" s="159"/>
      <c r="D2249" s="165" t="s">
        <v>282</v>
      </c>
      <c r="E2249" s="161">
        <v>43671</v>
      </c>
      <c r="F2249" s="172" t="str">
        <f t="shared" si="105"/>
        <v>2019-20</v>
      </c>
      <c r="G2249" s="68"/>
      <c r="H2249" s="167" t="s">
        <v>279</v>
      </c>
      <c r="I2249" s="173">
        <v>150735.53351548137</v>
      </c>
      <c r="J2249" s="168">
        <f>IFERROR(MIN('MP Calculations'!$E$30/I2249,1),"-")</f>
        <v>0.24630200300931615</v>
      </c>
      <c r="K2249" s="12"/>
      <c r="L2249" s="159">
        <v>5.1102119999999998</v>
      </c>
      <c r="M2249" s="159" t="s">
        <v>280</v>
      </c>
      <c r="N2249" s="159">
        <v>511</v>
      </c>
      <c r="O2249" s="185">
        <f t="shared" si="106"/>
        <v>2611.3183319999998</v>
      </c>
      <c r="P2249" s="215">
        <f t="shared" si="107"/>
        <v>643.17293566654644</v>
      </c>
      <c r="Q2249" s="215" cm="1">
        <f t="array" ref="Q2249">IF(P2249="-",0,P2249/(1+'General inputs'!$H$32)^IFERROR(INDEX('MP Calculations'!$C$40:$C$130,MATCH(F2249,'MP Calculations'!$D$40:$D$130,0),0),-1))</f>
        <v>727.66404813253655</v>
      </c>
    </row>
    <row r="2250" spans="3:17">
      <c r="C2250" s="159"/>
      <c r="D2250" s="165" t="s">
        <v>278</v>
      </c>
      <c r="E2250" s="161">
        <v>43671</v>
      </c>
      <c r="F2250" s="172" t="str">
        <f t="shared" si="105"/>
        <v>2019-20</v>
      </c>
      <c r="G2250" s="68"/>
      <c r="H2250" s="167" t="s">
        <v>279</v>
      </c>
      <c r="I2250" s="173">
        <v>150735.53351548137</v>
      </c>
      <c r="J2250" s="168">
        <f>IFERROR(MIN('MP Calculations'!$E$30/I2250,1),"-")</f>
        <v>0.24630200300931615</v>
      </c>
      <c r="K2250" s="12"/>
      <c r="L2250" s="159">
        <v>8.6439470000000007</v>
      </c>
      <c r="M2250" s="159" t="s">
        <v>280</v>
      </c>
      <c r="N2250" s="159">
        <v>350</v>
      </c>
      <c r="O2250" s="185">
        <f t="shared" si="106"/>
        <v>3025.3814500000003</v>
      </c>
      <c r="P2250" s="215">
        <f t="shared" si="107"/>
        <v>745.15751100222928</v>
      </c>
      <c r="Q2250" s="215" cm="1">
        <f t="array" ref="Q2250">IF(P2250="-",0,P2250/(1+'General inputs'!$H$32)^IFERROR(INDEX('MP Calculations'!$C$40:$C$130,MATCH(F2250,'MP Calculations'!$D$40:$D$130,0),0),-1))</f>
        <v>843.04593816640931</v>
      </c>
    </row>
    <row r="2251" spans="3:17">
      <c r="C2251" s="159"/>
      <c r="D2251" s="165" t="s">
        <v>278</v>
      </c>
      <c r="E2251" s="161">
        <v>43671</v>
      </c>
      <c r="F2251" s="172" t="str">
        <f t="shared" si="105"/>
        <v>2019-20</v>
      </c>
      <c r="G2251" s="68"/>
      <c r="H2251" s="167" t="s">
        <v>279</v>
      </c>
      <c r="I2251" s="173">
        <v>150735.53351548137</v>
      </c>
      <c r="J2251" s="168">
        <f>IFERROR(MIN('MP Calculations'!$E$30/I2251,1),"-")</f>
        <v>0.24630200300931615</v>
      </c>
      <c r="K2251" s="12"/>
      <c r="L2251" s="159">
        <v>38.872301999999998</v>
      </c>
      <c r="M2251" s="159" t="s">
        <v>280</v>
      </c>
      <c r="N2251" s="159">
        <v>350</v>
      </c>
      <c r="O2251" s="185">
        <f t="shared" si="106"/>
        <v>13605.305699999999</v>
      </c>
      <c r="P2251" s="215">
        <f t="shared" si="107"/>
        <v>3351.0140454640659</v>
      </c>
      <c r="Q2251" s="215" cm="1">
        <f t="array" ref="Q2251">IF(P2251="-",0,P2251/(1+'General inputs'!$H$32)^IFERROR(INDEX('MP Calculations'!$C$40:$C$130,MATCH(F2251,'MP Calculations'!$D$40:$D$130,0),0),-1))</f>
        <v>3791.2236514497354</v>
      </c>
    </row>
    <row r="2252" spans="3:17">
      <c r="C2252" s="159"/>
      <c r="D2252" s="165" t="s">
        <v>278</v>
      </c>
      <c r="E2252" s="161">
        <v>43671</v>
      </c>
      <c r="F2252" s="172" t="str">
        <f t="shared" si="105"/>
        <v>2019-20</v>
      </c>
      <c r="G2252" s="68"/>
      <c r="H2252" s="167" t="s">
        <v>279</v>
      </c>
      <c r="I2252" s="173">
        <v>150735.53351548137</v>
      </c>
      <c r="J2252" s="168">
        <f>IFERROR(MIN('MP Calculations'!$E$30/I2252,1),"-")</f>
        <v>0.24630200300931615</v>
      </c>
      <c r="K2252" s="12"/>
      <c r="L2252" s="159">
        <v>0.24961</v>
      </c>
      <c r="M2252" s="159" t="s">
        <v>280</v>
      </c>
      <c r="N2252" s="159">
        <v>350</v>
      </c>
      <c r="O2252" s="185">
        <f t="shared" si="106"/>
        <v>87.363500000000002</v>
      </c>
      <c r="P2252" s="215">
        <f t="shared" si="107"/>
        <v>21.517805039904392</v>
      </c>
      <c r="Q2252" s="215" cm="1">
        <f t="array" ref="Q2252">IF(P2252="-",0,P2252/(1+'General inputs'!$H$32)^IFERROR(INDEX('MP Calculations'!$C$40:$C$130,MATCH(F2252,'MP Calculations'!$D$40:$D$130,0),0),-1))</f>
        <v>24.344514910343321</v>
      </c>
    </row>
    <row r="2253" spans="3:17">
      <c r="C2253" s="159"/>
      <c r="D2253" s="165" t="s">
        <v>278</v>
      </c>
      <c r="E2253" s="161">
        <v>43671</v>
      </c>
      <c r="F2253" s="172" t="str">
        <f t="shared" si="105"/>
        <v>2019-20</v>
      </c>
      <c r="G2253" s="68"/>
      <c r="H2253" s="167" t="s">
        <v>279</v>
      </c>
      <c r="I2253" s="173">
        <v>150735.53351548137</v>
      </c>
      <c r="J2253" s="168">
        <f>IFERROR(MIN('MP Calculations'!$E$30/I2253,1),"-")</f>
        <v>0.24630200300931615</v>
      </c>
      <c r="K2253" s="12"/>
      <c r="L2253" s="159">
        <v>25.412524999999999</v>
      </c>
      <c r="M2253" s="159" t="s">
        <v>280</v>
      </c>
      <c r="N2253" s="159">
        <v>350</v>
      </c>
      <c r="O2253" s="185">
        <f t="shared" si="106"/>
        <v>8894.3837499999991</v>
      </c>
      <c r="P2253" s="215">
        <f t="shared" si="107"/>
        <v>2190.7045331585123</v>
      </c>
      <c r="Q2253" s="215" cm="1">
        <f t="array" ref="Q2253">IF(P2253="-",0,P2253/(1+'General inputs'!$H$32)^IFERROR(INDEX('MP Calculations'!$C$40:$C$130,MATCH(F2253,'MP Calculations'!$D$40:$D$130,0),0),-1))</f>
        <v>2478.4888176434129</v>
      </c>
    </row>
    <row r="2254" spans="3:17">
      <c r="C2254" s="159"/>
      <c r="D2254" s="165" t="s">
        <v>278</v>
      </c>
      <c r="E2254" s="161">
        <v>43671</v>
      </c>
      <c r="F2254" s="172" t="str">
        <f t="shared" si="105"/>
        <v>2019-20</v>
      </c>
      <c r="G2254" s="68"/>
      <c r="H2254" s="167" t="s">
        <v>279</v>
      </c>
      <c r="I2254" s="173">
        <v>150735.53351548137</v>
      </c>
      <c r="J2254" s="168">
        <f>IFERROR(MIN('MP Calculations'!$E$30/I2254,1),"-")</f>
        <v>0.24630200300931615</v>
      </c>
      <c r="K2254" s="12"/>
      <c r="L2254" s="159">
        <v>21.997599000000001</v>
      </c>
      <c r="M2254" s="159" t="s">
        <v>280</v>
      </c>
      <c r="N2254" s="159">
        <v>350</v>
      </c>
      <c r="O2254" s="185">
        <f t="shared" si="106"/>
        <v>7699.1596500000005</v>
      </c>
      <c r="P2254" s="215">
        <f t="shared" si="107"/>
        <v>1896.3184432835055</v>
      </c>
      <c r="Q2254" s="215" cm="1">
        <f t="array" ref="Q2254">IF(P2254="-",0,P2254/(1+'General inputs'!$H$32)^IFERROR(INDEX('MP Calculations'!$C$40:$C$130,MATCH(F2254,'MP Calculations'!$D$40:$D$130,0),0),-1))</f>
        <v>2145.4303787799099</v>
      </c>
    </row>
    <row r="2255" spans="3:17">
      <c r="C2255" s="159"/>
      <c r="D2255" s="165" t="s">
        <v>278</v>
      </c>
      <c r="E2255" s="161">
        <v>43671</v>
      </c>
      <c r="F2255" s="172" t="str">
        <f t="shared" si="105"/>
        <v>2019-20</v>
      </c>
      <c r="G2255" s="68"/>
      <c r="H2255" s="167" t="s">
        <v>279</v>
      </c>
      <c r="I2255" s="173">
        <v>150735.53351548137</v>
      </c>
      <c r="J2255" s="168">
        <f>IFERROR(MIN('MP Calculations'!$E$30/I2255,1),"-")</f>
        <v>0.24630200300931615</v>
      </c>
      <c r="K2255" s="12"/>
      <c r="L2255" s="159">
        <v>2.7741090000000002</v>
      </c>
      <c r="M2255" s="159" t="s">
        <v>280</v>
      </c>
      <c r="N2255" s="159">
        <v>350</v>
      </c>
      <c r="O2255" s="185">
        <f t="shared" si="106"/>
        <v>970.93815000000006</v>
      </c>
      <c r="P2255" s="215">
        <f t="shared" si="107"/>
        <v>239.14401114315987</v>
      </c>
      <c r="Q2255" s="215" cm="1">
        <f t="array" ref="Q2255">IF(P2255="-",0,P2255/(1+'General inputs'!$H$32)^IFERROR(INDEX('MP Calculations'!$C$40:$C$130,MATCH(F2255,'MP Calculations'!$D$40:$D$130,0),0),-1))</f>
        <v>270.55942435566527</v>
      </c>
    </row>
    <row r="2256" spans="3:17">
      <c r="C2256" s="159"/>
      <c r="D2256" s="165" t="s">
        <v>278</v>
      </c>
      <c r="E2256" s="161">
        <v>43671</v>
      </c>
      <c r="F2256" s="172" t="str">
        <f t="shared" si="105"/>
        <v>2019-20</v>
      </c>
      <c r="G2256" s="68"/>
      <c r="H2256" s="167" t="s">
        <v>279</v>
      </c>
      <c r="I2256" s="173">
        <v>150735.53351548137</v>
      </c>
      <c r="J2256" s="168">
        <f>IFERROR(MIN('MP Calculations'!$E$30/I2256,1),"-")</f>
        <v>0.24630200300931615</v>
      </c>
      <c r="K2256" s="12"/>
      <c r="L2256" s="159">
        <v>22.552477</v>
      </c>
      <c r="M2256" s="159" t="s">
        <v>280</v>
      </c>
      <c r="N2256" s="159">
        <v>350</v>
      </c>
      <c r="O2256" s="185">
        <f t="shared" si="106"/>
        <v>7893.3669499999996</v>
      </c>
      <c r="P2256" s="215">
        <f t="shared" si="107"/>
        <v>1944.1520902725365</v>
      </c>
      <c r="Q2256" s="215" cm="1">
        <f t="array" ref="Q2256">IF(P2256="-",0,P2256/(1+'General inputs'!$H$32)^IFERROR(INDEX('MP Calculations'!$C$40:$C$130,MATCH(F2256,'MP Calculations'!$D$40:$D$130,0),0),-1))</f>
        <v>2199.5477448486631</v>
      </c>
    </row>
    <row r="2257" spans="3:17">
      <c r="C2257" s="159"/>
      <c r="D2257" s="165" t="s">
        <v>282</v>
      </c>
      <c r="E2257" s="161">
        <v>43671</v>
      </c>
      <c r="F2257" s="172" t="str">
        <f t="shared" si="105"/>
        <v>2019-20</v>
      </c>
      <c r="G2257" s="68"/>
      <c r="H2257" s="167" t="s">
        <v>279</v>
      </c>
      <c r="I2257" s="173">
        <v>150735.53351548137</v>
      </c>
      <c r="J2257" s="168">
        <f>IFERROR(MIN('MP Calculations'!$E$30/I2257,1),"-")</f>
        <v>0.24630200300931615</v>
      </c>
      <c r="K2257" s="12"/>
      <c r="L2257" s="159">
        <v>8.6898929999999996</v>
      </c>
      <c r="M2257" s="159" t="s">
        <v>280</v>
      </c>
      <c r="N2257" s="159">
        <v>511</v>
      </c>
      <c r="O2257" s="185">
        <f t="shared" si="106"/>
        <v>4440.5353230000001</v>
      </c>
      <c r="P2257" s="215">
        <f t="shared" si="107"/>
        <v>1093.7127444885207</v>
      </c>
      <c r="Q2257" s="215" cm="1">
        <f t="array" ref="Q2257">IF(P2257="-",0,P2257/(1+'General inputs'!$H$32)^IFERROR(INDEX('MP Calculations'!$C$40:$C$130,MATCH(F2257,'MP Calculations'!$D$40:$D$130,0),0),-1))</f>
        <v>1237.3895091277216</v>
      </c>
    </row>
    <row r="2258" spans="3:17">
      <c r="C2258" s="159"/>
      <c r="D2258" s="165" t="s">
        <v>278</v>
      </c>
      <c r="E2258" s="161">
        <v>43671</v>
      </c>
      <c r="F2258" s="172" t="str">
        <f t="shared" si="105"/>
        <v>2019-20</v>
      </c>
      <c r="G2258" s="68"/>
      <c r="H2258" s="167" t="s">
        <v>279</v>
      </c>
      <c r="I2258" s="173">
        <v>150735.53351548137</v>
      </c>
      <c r="J2258" s="168">
        <f>IFERROR(MIN('MP Calculations'!$E$30/I2258,1),"-")</f>
        <v>0.24630200300931615</v>
      </c>
      <c r="K2258" s="12"/>
      <c r="L2258" s="159">
        <v>1.7285330000000001</v>
      </c>
      <c r="M2258" s="159" t="s">
        <v>280</v>
      </c>
      <c r="N2258" s="159">
        <v>350</v>
      </c>
      <c r="O2258" s="185">
        <f t="shared" si="106"/>
        <v>604.98655000000008</v>
      </c>
      <c r="P2258" s="215">
        <f t="shared" si="107"/>
        <v>149.00939905869581</v>
      </c>
      <c r="Q2258" s="215" cm="1">
        <f t="array" ref="Q2258">IF(P2258="-",0,P2258/(1+'General inputs'!$H$32)^IFERROR(INDEX('MP Calculations'!$C$40:$C$130,MATCH(F2258,'MP Calculations'!$D$40:$D$130,0),0),-1))</f>
        <v>168.58418088826761</v>
      </c>
    </row>
    <row r="2259" spans="3:17">
      <c r="C2259" s="159"/>
      <c r="D2259" s="165" t="s">
        <v>282</v>
      </c>
      <c r="E2259" s="161">
        <v>43671</v>
      </c>
      <c r="F2259" s="172" t="str">
        <f t="shared" si="105"/>
        <v>2019-20</v>
      </c>
      <c r="G2259" s="68"/>
      <c r="H2259" s="167" t="s">
        <v>279</v>
      </c>
      <c r="I2259" s="173">
        <v>150735.53351548137</v>
      </c>
      <c r="J2259" s="168">
        <f>IFERROR(MIN('MP Calculations'!$E$30/I2259,1),"-")</f>
        <v>0.24630200300931615</v>
      </c>
      <c r="K2259" s="12"/>
      <c r="L2259" s="159">
        <v>10.151987</v>
      </c>
      <c r="M2259" s="159" t="s">
        <v>280</v>
      </c>
      <c r="N2259" s="159">
        <v>511</v>
      </c>
      <c r="O2259" s="185">
        <f t="shared" si="106"/>
        <v>5187.6653569999999</v>
      </c>
      <c r="P2259" s="215">
        <f t="shared" si="107"/>
        <v>1277.732368371139</v>
      </c>
      <c r="Q2259" s="215" cm="1">
        <f t="array" ref="Q2259">IF(P2259="-",0,P2259/(1+'General inputs'!$H$32)^IFERROR(INDEX('MP Calculations'!$C$40:$C$130,MATCH(F2259,'MP Calculations'!$D$40:$D$130,0),0),-1))</f>
        <v>1445.5830711150309</v>
      </c>
    </row>
    <row r="2260" spans="3:17">
      <c r="C2260" s="159"/>
      <c r="D2260" s="165" t="s">
        <v>278</v>
      </c>
      <c r="E2260" s="161">
        <v>43671</v>
      </c>
      <c r="F2260" s="172" t="str">
        <f t="shared" si="105"/>
        <v>2019-20</v>
      </c>
      <c r="G2260" s="68"/>
      <c r="H2260" s="167" t="s">
        <v>279</v>
      </c>
      <c r="I2260" s="173">
        <v>150735.53351548137</v>
      </c>
      <c r="J2260" s="168">
        <f>IFERROR(MIN('MP Calculations'!$E$30/I2260,1),"-")</f>
        <v>0.24630200300931615</v>
      </c>
      <c r="K2260" s="12"/>
      <c r="L2260" s="159">
        <v>2.453786</v>
      </c>
      <c r="M2260" s="159" t="s">
        <v>280</v>
      </c>
      <c r="N2260" s="159">
        <v>350</v>
      </c>
      <c r="O2260" s="185">
        <f t="shared" si="106"/>
        <v>858.82510000000002</v>
      </c>
      <c r="P2260" s="215">
        <f t="shared" si="107"/>
        <v>211.53034236467624</v>
      </c>
      <c r="Q2260" s="215" cm="1">
        <f t="array" ref="Q2260">IF(P2260="-",0,P2260/(1+'General inputs'!$H$32)^IFERROR(INDEX('MP Calculations'!$C$40:$C$130,MATCH(F2260,'MP Calculations'!$D$40:$D$130,0),0),-1))</f>
        <v>239.31825593442449</v>
      </c>
    </row>
    <row r="2261" spans="3:17">
      <c r="C2261" s="159"/>
      <c r="D2261" s="165" t="s">
        <v>704</v>
      </c>
      <c r="E2261" s="161">
        <v>43696</v>
      </c>
      <c r="F2261" s="172" t="str">
        <f t="shared" si="105"/>
        <v>2019-20</v>
      </c>
      <c r="G2261" s="68"/>
      <c r="H2261" s="167" t="s">
        <v>279</v>
      </c>
      <c r="I2261" s="173">
        <v>150735.53351548137</v>
      </c>
      <c r="J2261" s="168">
        <f>IFERROR(MIN('MP Calculations'!$E$30/I2261,1),"-")</f>
        <v>0.24630200300931615</v>
      </c>
      <c r="K2261" s="12"/>
      <c r="L2261" s="159">
        <v>1</v>
      </c>
      <c r="M2261" s="159" t="s">
        <v>284</v>
      </c>
      <c r="N2261" s="159">
        <v>28506.6</v>
      </c>
      <c r="O2261" s="185">
        <f t="shared" si="106"/>
        <v>28506.6</v>
      </c>
      <c r="P2261" s="215">
        <f t="shared" si="107"/>
        <v>7021.2326789853714</v>
      </c>
      <c r="Q2261" s="215" cm="1">
        <f t="array" ref="Q2261">IF(P2261="-",0,P2261/(1+'General inputs'!$H$32)^IFERROR(INDEX('MP Calculations'!$C$40:$C$130,MATCH(F2261,'MP Calculations'!$D$40:$D$130,0),0),-1))</f>
        <v>7943.5845489614412</v>
      </c>
    </row>
    <row r="2262" spans="3:17">
      <c r="C2262" s="159"/>
      <c r="D2262" s="165" t="s">
        <v>705</v>
      </c>
      <c r="E2262" s="161">
        <v>43696</v>
      </c>
      <c r="F2262" s="172" t="str">
        <f t="shared" ref="F2262:F2325" si="108">IF(E2262="","-",IF(OR(E2262&lt;$E$15,E2262&gt;$E$16),"ERROR - date outside of range",IF(MONTH(E2262)&gt;=7,YEAR(E2262)&amp;"-"&amp;IF(YEAR(E2262)=1999,"00",IF(AND(YEAR(E2262)&gt;=2000,YEAR(E2262)&lt;2009),"0","")&amp;RIGHT(YEAR(E2262),2)+1),RIGHT(YEAR(E2262),4)-1&amp;"-"&amp;RIGHT(YEAR(E2262),2))))</f>
        <v>2019-20</v>
      </c>
      <c r="G2262" s="68"/>
      <c r="H2262" s="167" t="s">
        <v>279</v>
      </c>
      <c r="I2262" s="173">
        <v>150735.53351548137</v>
      </c>
      <c r="J2262" s="168">
        <f>IFERROR(MIN('MP Calculations'!$E$30/I2262,1),"-")</f>
        <v>0.24630200300931615</v>
      </c>
      <c r="K2262" s="12"/>
      <c r="L2262" s="159">
        <v>1</v>
      </c>
      <c r="M2262" s="159" t="s">
        <v>284</v>
      </c>
      <c r="N2262" s="159">
        <v>10250</v>
      </c>
      <c r="O2262" s="185">
        <f t="shared" ref="O2262:O2325" si="109">IF(N2262="","-",L2262*N2262)</f>
        <v>10250</v>
      </c>
      <c r="P2262" s="215">
        <f t="shared" ref="P2262:P2325" si="110">IF(O2262="-","-",IF(OR(E2262&lt;$E$15,E2262&gt;$E$16),0,O2262*J2262))</f>
        <v>2524.5955308454904</v>
      </c>
      <c r="Q2262" s="215" cm="1">
        <f t="array" ref="Q2262">IF(P2262="-",0,P2262/(1+'General inputs'!$H$32)^IFERROR(INDEX('MP Calculations'!$C$40:$C$130,MATCH(F2262,'MP Calculations'!$D$40:$D$130,0),0),-1))</f>
        <v>2856.2417695149466</v>
      </c>
    </row>
    <row r="2263" spans="3:17">
      <c r="C2263" s="159"/>
      <c r="D2263" s="165" t="s">
        <v>278</v>
      </c>
      <c r="E2263" s="161">
        <v>43700</v>
      </c>
      <c r="F2263" s="172" t="str">
        <f t="shared" si="108"/>
        <v>2019-20</v>
      </c>
      <c r="G2263" s="68"/>
      <c r="H2263" s="167" t="s">
        <v>279</v>
      </c>
      <c r="I2263" s="173">
        <v>150735.53351548137</v>
      </c>
      <c r="J2263" s="168">
        <f>IFERROR(MIN('MP Calculations'!$E$30/I2263,1),"-")</f>
        <v>0.24630200300931615</v>
      </c>
      <c r="K2263" s="12"/>
      <c r="L2263" s="159">
        <v>0.20041999999999999</v>
      </c>
      <c r="M2263" s="159" t="s">
        <v>280</v>
      </c>
      <c r="N2263" s="159">
        <v>350</v>
      </c>
      <c r="O2263" s="185">
        <f t="shared" si="109"/>
        <v>70.146999999999991</v>
      </c>
      <c r="P2263" s="215">
        <f t="shared" si="110"/>
        <v>17.277346605094497</v>
      </c>
      <c r="Q2263" s="215" cm="1">
        <f t="array" ref="Q2263">IF(P2263="-",0,P2263/(1+'General inputs'!$H$32)^IFERROR(INDEX('MP Calculations'!$C$40:$C$130,MATCH(F2263,'MP Calculations'!$D$40:$D$130,0),0),-1))</f>
        <v>19.547004039625847</v>
      </c>
    </row>
    <row r="2264" spans="3:17">
      <c r="C2264" s="159"/>
      <c r="D2264" s="165" t="s">
        <v>278</v>
      </c>
      <c r="E2264" s="161">
        <v>43700</v>
      </c>
      <c r="F2264" s="172" t="str">
        <f t="shared" si="108"/>
        <v>2019-20</v>
      </c>
      <c r="G2264" s="68"/>
      <c r="H2264" s="167" t="s">
        <v>279</v>
      </c>
      <c r="I2264" s="173">
        <v>150735.53351548137</v>
      </c>
      <c r="J2264" s="168">
        <f>IFERROR(MIN('MP Calculations'!$E$30/I2264,1),"-")</f>
        <v>0.24630200300931615</v>
      </c>
      <c r="K2264" s="12"/>
      <c r="L2264" s="159">
        <v>120.335273</v>
      </c>
      <c r="M2264" s="159" t="s">
        <v>280</v>
      </c>
      <c r="N2264" s="159">
        <v>350</v>
      </c>
      <c r="O2264" s="185">
        <f t="shared" si="109"/>
        <v>42117.345549999998</v>
      </c>
      <c r="P2264" s="215">
        <f t="shared" si="110"/>
        <v>10373.586570400508</v>
      </c>
      <c r="Q2264" s="215" cm="1">
        <f t="array" ref="Q2264">IF(P2264="-",0,P2264/(1+'General inputs'!$H$32)^IFERROR(INDEX('MP Calculations'!$C$40:$C$130,MATCH(F2264,'MP Calculations'!$D$40:$D$130,0),0),-1))</f>
        <v>11736.324056683363</v>
      </c>
    </row>
    <row r="2265" spans="3:17">
      <c r="C2265" s="159"/>
      <c r="D2265" s="165" t="s">
        <v>278</v>
      </c>
      <c r="E2265" s="161">
        <v>43700</v>
      </c>
      <c r="F2265" s="172" t="str">
        <f t="shared" si="108"/>
        <v>2019-20</v>
      </c>
      <c r="G2265" s="68"/>
      <c r="H2265" s="167" t="s">
        <v>279</v>
      </c>
      <c r="I2265" s="173">
        <v>150735.53351548137</v>
      </c>
      <c r="J2265" s="168">
        <f>IFERROR(MIN('MP Calculations'!$E$30/I2265,1),"-")</f>
        <v>0.24630200300931615</v>
      </c>
      <c r="K2265" s="12"/>
      <c r="L2265" s="159">
        <v>119.92857100000001</v>
      </c>
      <c r="M2265" s="159" t="s">
        <v>280</v>
      </c>
      <c r="N2265" s="159">
        <v>350</v>
      </c>
      <c r="O2265" s="185">
        <f t="shared" si="109"/>
        <v>41974.99985</v>
      </c>
      <c r="P2265" s="215">
        <f t="shared" si="110"/>
        <v>10338.526539370745</v>
      </c>
      <c r="Q2265" s="215" cm="1">
        <f t="array" ref="Q2265">IF(P2265="-",0,P2265/(1+'General inputs'!$H$32)^IFERROR(INDEX('MP Calculations'!$C$40:$C$130,MATCH(F2265,'MP Calculations'!$D$40:$D$130,0),0),-1))</f>
        <v>11696.658326532061</v>
      </c>
    </row>
    <row r="2266" spans="3:17">
      <c r="C2266" s="159"/>
      <c r="D2266" s="165" t="s">
        <v>278</v>
      </c>
      <c r="E2266" s="161">
        <v>43700</v>
      </c>
      <c r="F2266" s="172" t="str">
        <f t="shared" si="108"/>
        <v>2019-20</v>
      </c>
      <c r="G2266" s="68"/>
      <c r="H2266" s="167" t="s">
        <v>279</v>
      </c>
      <c r="I2266" s="173">
        <v>150735.53351548137</v>
      </c>
      <c r="J2266" s="168">
        <f>IFERROR(MIN('MP Calculations'!$E$30/I2266,1),"-")</f>
        <v>0.24630200300931615</v>
      </c>
      <c r="K2266" s="12"/>
      <c r="L2266" s="159">
        <v>34.089477000000002</v>
      </c>
      <c r="M2266" s="159" t="s">
        <v>280</v>
      </c>
      <c r="N2266" s="159">
        <v>350</v>
      </c>
      <c r="O2266" s="185">
        <f t="shared" si="109"/>
        <v>11931.31695</v>
      </c>
      <c r="P2266" s="215">
        <f t="shared" si="110"/>
        <v>2938.707263324005</v>
      </c>
      <c r="Q2266" s="215" cm="1">
        <f t="array" ref="Q2266">IF(P2266="-",0,P2266/(1+'General inputs'!$H$32)^IFERROR(INDEX('MP Calculations'!$C$40:$C$130,MATCH(F2266,'MP Calculations'!$D$40:$D$130,0),0),-1))</f>
        <v>3324.7537402840662</v>
      </c>
    </row>
    <row r="2267" spans="3:17">
      <c r="C2267" s="159"/>
      <c r="D2267" s="165" t="s">
        <v>278</v>
      </c>
      <c r="E2267" s="161">
        <v>43700</v>
      </c>
      <c r="F2267" s="172" t="str">
        <f t="shared" si="108"/>
        <v>2019-20</v>
      </c>
      <c r="G2267" s="68"/>
      <c r="H2267" s="167" t="s">
        <v>279</v>
      </c>
      <c r="I2267" s="173">
        <v>150735.53351548137</v>
      </c>
      <c r="J2267" s="168">
        <f>IFERROR(MIN('MP Calculations'!$E$30/I2267,1),"-")</f>
        <v>0.24630200300931615</v>
      </c>
      <c r="K2267" s="12"/>
      <c r="L2267" s="159">
        <v>84.133694000000006</v>
      </c>
      <c r="M2267" s="159" t="s">
        <v>280</v>
      </c>
      <c r="N2267" s="159">
        <v>350</v>
      </c>
      <c r="O2267" s="185">
        <f t="shared" si="109"/>
        <v>29446.7929</v>
      </c>
      <c r="P2267" s="215">
        <f t="shared" si="110"/>
        <v>7252.8040734705091</v>
      </c>
      <c r="Q2267" s="215" cm="1">
        <f t="array" ref="Q2267">IF(P2267="-",0,P2267/(1+'General inputs'!$H$32)^IFERROR(INDEX('MP Calculations'!$C$40:$C$130,MATCH(F2267,'MP Calculations'!$D$40:$D$130,0),0),-1))</f>
        <v>8205.5765716327969</v>
      </c>
    </row>
    <row r="2268" spans="3:17">
      <c r="C2268" s="159"/>
      <c r="D2268" s="165" t="s">
        <v>278</v>
      </c>
      <c r="E2268" s="161">
        <v>43700</v>
      </c>
      <c r="F2268" s="172" t="str">
        <f t="shared" si="108"/>
        <v>2019-20</v>
      </c>
      <c r="G2268" s="68"/>
      <c r="H2268" s="167" t="s">
        <v>279</v>
      </c>
      <c r="I2268" s="173">
        <v>150735.53351548137</v>
      </c>
      <c r="J2268" s="168">
        <f>IFERROR(MIN('MP Calculations'!$E$30/I2268,1),"-")</f>
        <v>0.24630200300931615</v>
      </c>
      <c r="K2268" s="12"/>
      <c r="L2268" s="159">
        <v>104.216054</v>
      </c>
      <c r="M2268" s="159" t="s">
        <v>280</v>
      </c>
      <c r="N2268" s="159">
        <v>350</v>
      </c>
      <c r="O2268" s="185">
        <f t="shared" si="109"/>
        <v>36475.618900000001</v>
      </c>
      <c r="P2268" s="215">
        <f t="shared" si="110"/>
        <v>8984.0179960744699</v>
      </c>
      <c r="Q2268" s="215" cm="1">
        <f t="array" ref="Q2268">IF(P2268="-",0,P2268/(1+'General inputs'!$H$32)^IFERROR(INDEX('MP Calculations'!$C$40:$C$130,MATCH(F2268,'MP Calculations'!$D$40:$D$130,0),0),-1))</f>
        <v>10164.213294740375</v>
      </c>
    </row>
    <row r="2269" spans="3:17">
      <c r="C2269" s="159"/>
      <c r="D2269" s="165" t="s">
        <v>278</v>
      </c>
      <c r="E2269" s="161">
        <v>43700</v>
      </c>
      <c r="F2269" s="172" t="str">
        <f t="shared" si="108"/>
        <v>2019-20</v>
      </c>
      <c r="G2269" s="68"/>
      <c r="H2269" s="167" t="s">
        <v>279</v>
      </c>
      <c r="I2269" s="173">
        <v>150735.53351548137</v>
      </c>
      <c r="J2269" s="168">
        <f>IFERROR(MIN('MP Calculations'!$E$30/I2269,1),"-")</f>
        <v>0.24630200300931615</v>
      </c>
      <c r="K2269" s="12"/>
      <c r="L2269" s="159">
        <v>38.528576999999999</v>
      </c>
      <c r="M2269" s="159" t="s">
        <v>280</v>
      </c>
      <c r="N2269" s="159">
        <v>350</v>
      </c>
      <c r="O2269" s="185">
        <f t="shared" si="109"/>
        <v>13485.00195</v>
      </c>
      <c r="P2269" s="215">
        <f t="shared" si="110"/>
        <v>3321.3829908695343</v>
      </c>
      <c r="Q2269" s="215" cm="1">
        <f t="array" ref="Q2269">IF(P2269="-",0,P2269/(1+'General inputs'!$H$32)^IFERROR(INDEX('MP Calculations'!$C$40:$C$130,MATCH(F2269,'MP Calculations'!$D$40:$D$130,0),0),-1))</f>
        <v>3757.7000811298058</v>
      </c>
    </row>
    <row r="2270" spans="3:17">
      <c r="C2270" s="159"/>
      <c r="D2270" s="165" t="s">
        <v>278</v>
      </c>
      <c r="E2270" s="161">
        <v>43700</v>
      </c>
      <c r="F2270" s="172" t="str">
        <f t="shared" si="108"/>
        <v>2019-20</v>
      </c>
      <c r="G2270" s="68"/>
      <c r="H2270" s="167" t="s">
        <v>279</v>
      </c>
      <c r="I2270" s="173">
        <v>150735.53351548137</v>
      </c>
      <c r="J2270" s="168">
        <f>IFERROR(MIN('MP Calculations'!$E$30/I2270,1),"-")</f>
        <v>0.24630200300931615</v>
      </c>
      <c r="K2270" s="12"/>
      <c r="L2270" s="159">
        <v>101.45886900000001</v>
      </c>
      <c r="M2270" s="159" t="s">
        <v>280</v>
      </c>
      <c r="N2270" s="159">
        <v>350</v>
      </c>
      <c r="O2270" s="185">
        <f t="shared" si="109"/>
        <v>35510.604149999999</v>
      </c>
      <c r="P2270" s="215">
        <f t="shared" si="110"/>
        <v>8746.3329302159345</v>
      </c>
      <c r="Q2270" s="215" cm="1">
        <f t="array" ref="Q2270">IF(P2270="-",0,P2270/(1+'General inputs'!$H$32)^IFERROR(INDEX('MP Calculations'!$C$40:$C$130,MATCH(F2270,'MP Calculations'!$D$40:$D$130,0),0),-1))</f>
        <v>9895.3044716039822</v>
      </c>
    </row>
    <row r="2271" spans="3:17">
      <c r="C2271" s="159"/>
      <c r="D2271" s="165" t="s">
        <v>278</v>
      </c>
      <c r="E2271" s="161">
        <v>43700</v>
      </c>
      <c r="F2271" s="172" t="str">
        <f t="shared" si="108"/>
        <v>2019-20</v>
      </c>
      <c r="G2271" s="68"/>
      <c r="H2271" s="167" t="s">
        <v>279</v>
      </c>
      <c r="I2271" s="173">
        <v>150735.53351548137</v>
      </c>
      <c r="J2271" s="168">
        <f>IFERROR(MIN('MP Calculations'!$E$30/I2271,1),"-")</f>
        <v>0.24630200300931615</v>
      </c>
      <c r="K2271" s="12"/>
      <c r="L2271" s="159">
        <v>92.894453999999996</v>
      </c>
      <c r="M2271" s="159" t="s">
        <v>280</v>
      </c>
      <c r="N2271" s="159">
        <v>350</v>
      </c>
      <c r="O2271" s="185">
        <f t="shared" si="109"/>
        <v>32513.0589</v>
      </c>
      <c r="P2271" s="215">
        <f t="shared" si="110"/>
        <v>8008.0315310298729</v>
      </c>
      <c r="Q2271" s="215" cm="1">
        <f t="array" ref="Q2271">IF(P2271="-",0,P2271/(1+'General inputs'!$H$32)^IFERROR(INDEX('MP Calculations'!$C$40:$C$130,MATCH(F2271,'MP Calculations'!$D$40:$D$130,0),0),-1))</f>
        <v>9060.0153058419201</v>
      </c>
    </row>
    <row r="2272" spans="3:17">
      <c r="C2272" s="159"/>
      <c r="D2272" s="165" t="s">
        <v>278</v>
      </c>
      <c r="E2272" s="161">
        <v>43700</v>
      </c>
      <c r="F2272" s="172" t="str">
        <f t="shared" si="108"/>
        <v>2019-20</v>
      </c>
      <c r="G2272" s="68"/>
      <c r="H2272" s="167" t="s">
        <v>279</v>
      </c>
      <c r="I2272" s="173">
        <v>150735.53351548137</v>
      </c>
      <c r="J2272" s="168">
        <f>IFERROR(MIN('MP Calculations'!$E$30/I2272,1),"-")</f>
        <v>0.24630200300931615</v>
      </c>
      <c r="K2272" s="12"/>
      <c r="L2272" s="159">
        <v>23.704191999999999</v>
      </c>
      <c r="M2272" s="159" t="s">
        <v>280</v>
      </c>
      <c r="N2272" s="159">
        <v>350</v>
      </c>
      <c r="O2272" s="185">
        <f t="shared" si="109"/>
        <v>8296.4671999999991</v>
      </c>
      <c r="P2272" s="215">
        <f t="shared" si="110"/>
        <v>2043.4364892610924</v>
      </c>
      <c r="Q2272" s="215" cm="1">
        <f t="array" ref="Q2272">IF(P2272="-",0,P2272/(1+'General inputs'!$H$32)^IFERROR(INDEX('MP Calculations'!$C$40:$C$130,MATCH(F2272,'MP Calculations'!$D$40:$D$130,0),0),-1))</f>
        <v>2311.8747469317768</v>
      </c>
    </row>
    <row r="2273" spans="3:17">
      <c r="C2273" s="159"/>
      <c r="D2273" s="165" t="s">
        <v>278</v>
      </c>
      <c r="E2273" s="161">
        <v>43700</v>
      </c>
      <c r="F2273" s="172" t="str">
        <f t="shared" si="108"/>
        <v>2019-20</v>
      </c>
      <c r="G2273" s="68"/>
      <c r="H2273" s="167" t="s">
        <v>279</v>
      </c>
      <c r="I2273" s="173">
        <v>150735.53351548137</v>
      </c>
      <c r="J2273" s="168">
        <f>IFERROR(MIN('MP Calculations'!$E$30/I2273,1),"-")</f>
        <v>0.24630200300931615</v>
      </c>
      <c r="K2273" s="12"/>
      <c r="L2273" s="159">
        <v>58.317767000000003</v>
      </c>
      <c r="M2273" s="159" t="s">
        <v>280</v>
      </c>
      <c r="N2273" s="159">
        <v>350</v>
      </c>
      <c r="O2273" s="185">
        <f t="shared" si="109"/>
        <v>20411.21845</v>
      </c>
      <c r="P2273" s="215">
        <f t="shared" si="110"/>
        <v>5027.323988095709</v>
      </c>
      <c r="Q2273" s="215" cm="1">
        <f t="array" ref="Q2273">IF(P2273="-",0,P2273/(1+'General inputs'!$H$32)^IFERROR(INDEX('MP Calculations'!$C$40:$C$130,MATCH(F2273,'MP Calculations'!$D$40:$D$130,0),0),-1))</f>
        <v>5687.7438735204023</v>
      </c>
    </row>
    <row r="2274" spans="3:17">
      <c r="C2274" s="159"/>
      <c r="D2274" s="165" t="s">
        <v>278</v>
      </c>
      <c r="E2274" s="161">
        <v>43700</v>
      </c>
      <c r="F2274" s="172" t="str">
        <f t="shared" si="108"/>
        <v>2019-20</v>
      </c>
      <c r="G2274" s="68"/>
      <c r="H2274" s="167" t="s">
        <v>279</v>
      </c>
      <c r="I2274" s="173">
        <v>150735.53351548137</v>
      </c>
      <c r="J2274" s="168">
        <f>IFERROR(MIN('MP Calculations'!$E$30/I2274,1),"-")</f>
        <v>0.24630200300931615</v>
      </c>
      <c r="K2274" s="12"/>
      <c r="L2274" s="159">
        <v>119.313408</v>
      </c>
      <c r="M2274" s="159" t="s">
        <v>280</v>
      </c>
      <c r="N2274" s="159">
        <v>350</v>
      </c>
      <c r="O2274" s="185">
        <f t="shared" si="109"/>
        <v>41759.692799999997</v>
      </c>
      <c r="P2274" s="215">
        <f t="shared" si="110"/>
        <v>10285.495981693717</v>
      </c>
      <c r="Q2274" s="215" cm="1">
        <f t="array" ref="Q2274">IF(P2274="-",0,P2274/(1+'General inputs'!$H$32)^IFERROR(INDEX('MP Calculations'!$C$40:$C$130,MATCH(F2274,'MP Calculations'!$D$40:$D$130,0),0),-1))</f>
        <v>11636.661351948544</v>
      </c>
    </row>
    <row r="2275" spans="3:17">
      <c r="C2275" s="159"/>
      <c r="D2275" s="165" t="s">
        <v>278</v>
      </c>
      <c r="E2275" s="161">
        <v>43700</v>
      </c>
      <c r="F2275" s="172" t="str">
        <f t="shared" si="108"/>
        <v>2019-20</v>
      </c>
      <c r="G2275" s="68"/>
      <c r="H2275" s="167" t="s">
        <v>279</v>
      </c>
      <c r="I2275" s="173">
        <v>150735.53351548137</v>
      </c>
      <c r="J2275" s="168">
        <f>IFERROR(MIN('MP Calculations'!$E$30/I2275,1),"-")</f>
        <v>0.24630200300931615</v>
      </c>
      <c r="K2275" s="12"/>
      <c r="L2275" s="159">
        <v>94.211331999999999</v>
      </c>
      <c r="M2275" s="159" t="s">
        <v>280</v>
      </c>
      <c r="N2275" s="159">
        <v>350</v>
      </c>
      <c r="O2275" s="185">
        <f t="shared" si="109"/>
        <v>32973.966200000003</v>
      </c>
      <c r="P2275" s="215">
        <f t="shared" si="110"/>
        <v>8121.5539222214893</v>
      </c>
      <c r="Q2275" s="215" cm="1">
        <f t="array" ref="Q2275">IF(P2275="-",0,P2275/(1+'General inputs'!$H$32)^IFERROR(INDEX('MP Calculations'!$C$40:$C$130,MATCH(F2275,'MP Calculations'!$D$40:$D$130,0),0),-1))</f>
        <v>9188.4506894647857</v>
      </c>
    </row>
    <row r="2276" spans="3:17">
      <c r="C2276" s="159"/>
      <c r="D2276" s="165" t="s">
        <v>278</v>
      </c>
      <c r="E2276" s="161">
        <v>43700</v>
      </c>
      <c r="F2276" s="172" t="str">
        <f t="shared" si="108"/>
        <v>2019-20</v>
      </c>
      <c r="G2276" s="68"/>
      <c r="H2276" s="167" t="s">
        <v>279</v>
      </c>
      <c r="I2276" s="173">
        <v>150735.53351548137</v>
      </c>
      <c r="J2276" s="168">
        <f>IFERROR(MIN('MP Calculations'!$E$30/I2276,1),"-")</f>
        <v>0.24630200300931615</v>
      </c>
      <c r="K2276" s="12"/>
      <c r="L2276" s="159">
        <v>27.863410999999999</v>
      </c>
      <c r="M2276" s="159" t="s">
        <v>280</v>
      </c>
      <c r="N2276" s="159">
        <v>350</v>
      </c>
      <c r="O2276" s="185">
        <f t="shared" si="109"/>
        <v>9752.1938499999997</v>
      </c>
      <c r="P2276" s="215">
        <f t="shared" si="110"/>
        <v>2401.9848789901343</v>
      </c>
      <c r="Q2276" s="215" cm="1">
        <f t="array" ref="Q2276">IF(P2276="-",0,P2276/(1+'General inputs'!$H$32)^IFERROR(INDEX('MP Calculations'!$C$40:$C$130,MATCH(F2276,'MP Calculations'!$D$40:$D$130,0),0),-1))</f>
        <v>2717.5242359782224</v>
      </c>
    </row>
    <row r="2277" spans="3:17">
      <c r="C2277" s="159"/>
      <c r="D2277" s="165" t="s">
        <v>278</v>
      </c>
      <c r="E2277" s="161">
        <v>43700</v>
      </c>
      <c r="F2277" s="172" t="str">
        <f t="shared" si="108"/>
        <v>2019-20</v>
      </c>
      <c r="G2277" s="68"/>
      <c r="H2277" s="167" t="s">
        <v>279</v>
      </c>
      <c r="I2277" s="173">
        <v>150735.53351548137</v>
      </c>
      <c r="J2277" s="168">
        <f>IFERROR(MIN('MP Calculations'!$E$30/I2277,1),"-")</f>
        <v>0.24630200300931615</v>
      </c>
      <c r="K2277" s="12"/>
      <c r="L2277" s="159">
        <v>47.794707000000002</v>
      </c>
      <c r="M2277" s="159" t="s">
        <v>280</v>
      </c>
      <c r="N2277" s="159">
        <v>350</v>
      </c>
      <c r="O2277" s="185">
        <f t="shared" si="109"/>
        <v>16728.14745</v>
      </c>
      <c r="P2277" s="215">
        <f t="shared" si="110"/>
        <v>4120.1762235701844</v>
      </c>
      <c r="Q2277" s="215" cm="1">
        <f t="array" ref="Q2277">IF(P2277="-",0,P2277/(1+'General inputs'!$H$32)^IFERROR(INDEX('MP Calculations'!$C$40:$C$130,MATCH(F2277,'MP Calculations'!$D$40:$D$130,0),0),-1))</f>
        <v>4661.4276559312138</v>
      </c>
    </row>
    <row r="2278" spans="3:17">
      <c r="C2278" s="159"/>
      <c r="D2278" s="165" t="s">
        <v>278</v>
      </c>
      <c r="E2278" s="161">
        <v>43700</v>
      </c>
      <c r="F2278" s="172" t="str">
        <f t="shared" si="108"/>
        <v>2019-20</v>
      </c>
      <c r="G2278" s="68"/>
      <c r="H2278" s="167" t="s">
        <v>279</v>
      </c>
      <c r="I2278" s="173">
        <v>150735.53351548137</v>
      </c>
      <c r="J2278" s="168">
        <f>IFERROR(MIN('MP Calculations'!$E$30/I2278,1),"-")</f>
        <v>0.24630200300931615</v>
      </c>
      <c r="K2278" s="12"/>
      <c r="L2278" s="159">
        <v>23.275082000000001</v>
      </c>
      <c r="M2278" s="159" t="s">
        <v>280</v>
      </c>
      <c r="N2278" s="159">
        <v>350</v>
      </c>
      <c r="O2278" s="185">
        <f t="shared" si="109"/>
        <v>8146.2787000000008</v>
      </c>
      <c r="P2278" s="215">
        <f t="shared" si="110"/>
        <v>2006.4447608821283</v>
      </c>
      <c r="Q2278" s="215" cm="1">
        <f t="array" ref="Q2278">IF(P2278="-",0,P2278/(1+'General inputs'!$H$32)^IFERROR(INDEX('MP Calculations'!$C$40:$C$130,MATCH(F2278,'MP Calculations'!$D$40:$D$130,0),0),-1))</f>
        <v>2270.0235599073094</v>
      </c>
    </row>
    <row r="2279" spans="3:17">
      <c r="C2279" s="159"/>
      <c r="D2279" s="165" t="s">
        <v>278</v>
      </c>
      <c r="E2279" s="161">
        <v>43700</v>
      </c>
      <c r="F2279" s="172" t="str">
        <f t="shared" si="108"/>
        <v>2019-20</v>
      </c>
      <c r="G2279" s="68"/>
      <c r="H2279" s="167" t="s">
        <v>279</v>
      </c>
      <c r="I2279" s="173">
        <v>150735.53351548137</v>
      </c>
      <c r="J2279" s="168">
        <f>IFERROR(MIN('MP Calculations'!$E$30/I2279,1),"-")</f>
        <v>0.24630200300931615</v>
      </c>
      <c r="K2279" s="12"/>
      <c r="L2279" s="159">
        <v>0.99996499999999999</v>
      </c>
      <c r="M2279" s="159" t="s">
        <v>280</v>
      </c>
      <c r="N2279" s="159">
        <v>350</v>
      </c>
      <c r="O2279" s="185">
        <f t="shared" si="109"/>
        <v>349.98775000000001</v>
      </c>
      <c r="P2279" s="215">
        <f t="shared" si="110"/>
        <v>86.202683853723784</v>
      </c>
      <c r="Q2279" s="215" cm="1">
        <f t="array" ref="Q2279">IF(P2279="-",0,P2279/(1+'General inputs'!$H$32)^IFERROR(INDEX('MP Calculations'!$C$40:$C$130,MATCH(F2279,'MP Calculations'!$D$40:$D$130,0),0),-1))</f>
        <v>97.526793206688268</v>
      </c>
    </row>
    <row r="2280" spans="3:17">
      <c r="C2280" s="159"/>
      <c r="D2280" s="165" t="s">
        <v>708</v>
      </c>
      <c r="E2280" s="161">
        <v>43738</v>
      </c>
      <c r="F2280" s="172" t="str">
        <f t="shared" si="108"/>
        <v>2019-20</v>
      </c>
      <c r="G2280" s="68"/>
      <c r="H2280" s="167" t="s">
        <v>279</v>
      </c>
      <c r="I2280" s="173">
        <v>150735.53351548137</v>
      </c>
      <c r="J2280" s="168">
        <f>IFERROR(MIN('MP Calculations'!$E$30/I2280,1),"-")</f>
        <v>0.24630200300931615</v>
      </c>
      <c r="K2280" s="12"/>
      <c r="L2280" s="159">
        <v>1</v>
      </c>
      <c r="M2280" s="159" t="s">
        <v>284</v>
      </c>
      <c r="N2280" s="159">
        <v>3360</v>
      </c>
      <c r="O2280" s="185">
        <f t="shared" si="109"/>
        <v>3360</v>
      </c>
      <c r="P2280" s="215">
        <f t="shared" si="110"/>
        <v>827.5747301113023</v>
      </c>
      <c r="Q2280" s="215" cm="1">
        <f t="array" ref="Q2280">IF(P2280="-",0,P2280/(1+'General inputs'!$H$32)^IFERROR(INDEX('MP Calculations'!$C$40:$C$130,MATCH(F2280,'MP Calculations'!$D$40:$D$130,0),0),-1))</f>
        <v>936.2899849336801</v>
      </c>
    </row>
    <row r="2281" spans="3:17">
      <c r="C2281" s="159"/>
      <c r="D2281" s="165" t="s">
        <v>706</v>
      </c>
      <c r="E2281" s="161">
        <v>43738</v>
      </c>
      <c r="F2281" s="172" t="str">
        <f t="shared" si="108"/>
        <v>2019-20</v>
      </c>
      <c r="G2281" s="68"/>
      <c r="H2281" s="167" t="s">
        <v>279</v>
      </c>
      <c r="I2281" s="173">
        <v>150735.53351548137</v>
      </c>
      <c r="J2281" s="168">
        <f>IFERROR(MIN('MP Calculations'!$E$30/I2281,1),"-")</f>
        <v>0.24630200300931615</v>
      </c>
      <c r="K2281" s="12"/>
      <c r="L2281" s="159">
        <v>1</v>
      </c>
      <c r="M2281" s="159" t="s">
        <v>284</v>
      </c>
      <c r="N2281" s="159">
        <v>3360</v>
      </c>
      <c r="O2281" s="185">
        <f t="shared" si="109"/>
        <v>3360</v>
      </c>
      <c r="P2281" s="215">
        <f t="shared" si="110"/>
        <v>827.5747301113023</v>
      </c>
      <c r="Q2281" s="215" cm="1">
        <f t="array" ref="Q2281">IF(P2281="-",0,P2281/(1+'General inputs'!$H$32)^IFERROR(INDEX('MP Calculations'!$C$40:$C$130,MATCH(F2281,'MP Calculations'!$D$40:$D$130,0),0),-1))</f>
        <v>936.2899849336801</v>
      </c>
    </row>
    <row r="2282" spans="3:17">
      <c r="C2282" s="159"/>
      <c r="D2282" s="165" t="s">
        <v>707</v>
      </c>
      <c r="E2282" s="161">
        <v>43738</v>
      </c>
      <c r="F2282" s="172" t="str">
        <f t="shared" si="108"/>
        <v>2019-20</v>
      </c>
      <c r="G2282" s="68"/>
      <c r="H2282" s="167" t="s">
        <v>279</v>
      </c>
      <c r="I2282" s="173">
        <v>150735.53351548137</v>
      </c>
      <c r="J2282" s="168">
        <f>IFERROR(MIN('MP Calculations'!$E$30/I2282,1),"-")</f>
        <v>0.24630200300931615</v>
      </c>
      <c r="K2282" s="12"/>
      <c r="L2282" s="159">
        <v>1</v>
      </c>
      <c r="M2282" s="159" t="s">
        <v>284</v>
      </c>
      <c r="N2282" s="159">
        <v>3360</v>
      </c>
      <c r="O2282" s="185">
        <f t="shared" si="109"/>
        <v>3360</v>
      </c>
      <c r="P2282" s="215">
        <f t="shared" si="110"/>
        <v>827.5747301113023</v>
      </c>
      <c r="Q2282" s="215" cm="1">
        <f t="array" ref="Q2282">IF(P2282="-",0,P2282/(1+'General inputs'!$H$32)^IFERROR(INDEX('MP Calculations'!$C$40:$C$130,MATCH(F2282,'MP Calculations'!$D$40:$D$130,0),0),-1))</f>
        <v>936.2899849336801</v>
      </c>
    </row>
    <row r="2283" spans="3:17">
      <c r="C2283" s="159"/>
      <c r="D2283" s="165" t="s">
        <v>709</v>
      </c>
      <c r="E2283" s="161">
        <v>43811</v>
      </c>
      <c r="F2283" s="172" t="str">
        <f t="shared" si="108"/>
        <v>2019-20</v>
      </c>
      <c r="G2283" s="68"/>
      <c r="H2283" s="167" t="s">
        <v>279</v>
      </c>
      <c r="I2283" s="173">
        <v>150735.53351548137</v>
      </c>
      <c r="J2283" s="168">
        <f>IFERROR(MIN('MP Calculations'!$E$30/I2283,1),"-")</f>
        <v>0.24630200300931615</v>
      </c>
      <c r="K2283" s="12"/>
      <c r="L2283" s="159">
        <v>1</v>
      </c>
      <c r="M2283" s="159" t="s">
        <v>284</v>
      </c>
      <c r="N2283" s="159">
        <v>30670.15</v>
      </c>
      <c r="O2283" s="185">
        <f t="shared" si="109"/>
        <v>30670.15</v>
      </c>
      <c r="P2283" s="215">
        <f t="shared" si="110"/>
        <v>7554.1193775961783</v>
      </c>
      <c r="Q2283" s="215" cm="1">
        <f t="array" ref="Q2283">IF(P2283="-",0,P2283/(1+'General inputs'!$H$32)^IFERROR(INDEX('MP Calculations'!$C$40:$C$130,MATCH(F2283,'MP Calculations'!$D$40:$D$130,0),0),-1))</f>
        <v>8546.4744885159853</v>
      </c>
    </row>
    <row r="2284" spans="3:17">
      <c r="C2284" s="159"/>
      <c r="D2284" s="165" t="s">
        <v>278</v>
      </c>
      <c r="E2284" s="161">
        <v>43823</v>
      </c>
      <c r="F2284" s="172" t="str">
        <f t="shared" si="108"/>
        <v>2019-20</v>
      </c>
      <c r="G2284" s="68"/>
      <c r="H2284" s="167" t="s">
        <v>279</v>
      </c>
      <c r="I2284" s="173">
        <v>150735.53351548137</v>
      </c>
      <c r="J2284" s="168">
        <f>IFERROR(MIN('MP Calculations'!$E$30/I2284,1),"-")</f>
        <v>0.24630200300931615</v>
      </c>
      <c r="K2284" s="12"/>
      <c r="L2284" s="159">
        <v>5.9999450000000003</v>
      </c>
      <c r="M2284" s="159" t="s">
        <v>280</v>
      </c>
      <c r="N2284" s="159">
        <v>350</v>
      </c>
      <c r="O2284" s="185">
        <f t="shared" si="109"/>
        <v>2099.9807500000002</v>
      </c>
      <c r="P2284" s="215">
        <f t="shared" si="110"/>
        <v>517.22946500600608</v>
      </c>
      <c r="Q2284" s="215" cm="1">
        <f t="array" ref="Q2284">IF(P2284="-",0,P2284/(1+'General inputs'!$H$32)^IFERROR(INDEX('MP Calculations'!$C$40:$C$130,MATCH(F2284,'MP Calculations'!$D$40:$D$130,0),0),-1))</f>
        <v>585.17587642217813</v>
      </c>
    </row>
    <row r="2285" spans="3:17">
      <c r="C2285" s="159"/>
      <c r="D2285" s="165" t="s">
        <v>278</v>
      </c>
      <c r="E2285" s="161">
        <v>43844</v>
      </c>
      <c r="F2285" s="172" t="str">
        <f t="shared" si="108"/>
        <v>2019-20</v>
      </c>
      <c r="G2285" s="68"/>
      <c r="H2285" s="167" t="s">
        <v>279</v>
      </c>
      <c r="I2285" s="173">
        <v>150735.53351548137</v>
      </c>
      <c r="J2285" s="168">
        <f>IFERROR(MIN('MP Calculations'!$E$30/I2285,1),"-")</f>
        <v>0.24630200300931615</v>
      </c>
      <c r="K2285" s="12"/>
      <c r="L2285" s="159">
        <v>5.5000479999999996</v>
      </c>
      <c r="M2285" s="159" t="s">
        <v>280</v>
      </c>
      <c r="N2285" s="159">
        <v>350</v>
      </c>
      <c r="O2285" s="185">
        <f t="shared" si="109"/>
        <v>1925.0167999999999</v>
      </c>
      <c r="P2285" s="215">
        <f t="shared" si="110"/>
        <v>474.13549366658413</v>
      </c>
      <c r="Q2285" s="215" cm="1">
        <f t="array" ref="Q2285">IF(P2285="-",0,P2285/(1+'General inputs'!$H$32)^IFERROR(INDEX('MP Calculations'!$C$40:$C$130,MATCH(F2285,'MP Calculations'!$D$40:$D$130,0),0),-1))</f>
        <v>536.42081865151215</v>
      </c>
    </row>
    <row r="2286" spans="3:17">
      <c r="C2286" s="159"/>
      <c r="D2286" s="165" t="s">
        <v>278</v>
      </c>
      <c r="E2286" s="161">
        <v>43879</v>
      </c>
      <c r="F2286" s="172" t="str">
        <f t="shared" si="108"/>
        <v>2019-20</v>
      </c>
      <c r="G2286" s="68"/>
      <c r="H2286" s="167" t="s">
        <v>279</v>
      </c>
      <c r="I2286" s="173">
        <v>150735.53351548137</v>
      </c>
      <c r="J2286" s="168">
        <f>IFERROR(MIN('MP Calculations'!$E$30/I2286,1),"-")</f>
        <v>0.24630200300931615</v>
      </c>
      <c r="K2286" s="12"/>
      <c r="L2286" s="159">
        <v>13.778121000000001</v>
      </c>
      <c r="M2286" s="159" t="s">
        <v>280</v>
      </c>
      <c r="N2286" s="159">
        <v>350</v>
      </c>
      <c r="O2286" s="185">
        <f t="shared" si="109"/>
        <v>4822.3423499999999</v>
      </c>
      <c r="P2286" s="215">
        <f t="shared" si="110"/>
        <v>1187.7525800016526</v>
      </c>
      <c r="Q2286" s="215" cm="1">
        <f t="array" ref="Q2286">IF(P2286="-",0,P2286/(1+'General inputs'!$H$32)^IFERROR(INDEX('MP Calculations'!$C$40:$C$130,MATCH(F2286,'MP Calculations'!$D$40:$D$130,0),0),-1))</f>
        <v>1343.782989948377</v>
      </c>
    </row>
    <row r="2287" spans="3:17">
      <c r="C2287" s="159"/>
      <c r="D2287" s="165" t="s">
        <v>278</v>
      </c>
      <c r="E2287" s="161">
        <v>43879</v>
      </c>
      <c r="F2287" s="172" t="str">
        <f t="shared" si="108"/>
        <v>2019-20</v>
      </c>
      <c r="G2287" s="68"/>
      <c r="H2287" s="167" t="s">
        <v>279</v>
      </c>
      <c r="I2287" s="173">
        <v>150735.53351548137</v>
      </c>
      <c r="J2287" s="168">
        <f>IFERROR(MIN('MP Calculations'!$E$30/I2287,1),"-")</f>
        <v>0.24630200300931615</v>
      </c>
      <c r="K2287" s="12"/>
      <c r="L2287" s="159">
        <v>73.458382999999998</v>
      </c>
      <c r="M2287" s="159" t="s">
        <v>280</v>
      </c>
      <c r="N2287" s="159">
        <v>350</v>
      </c>
      <c r="O2287" s="185">
        <f t="shared" si="109"/>
        <v>25710.43405</v>
      </c>
      <c r="P2287" s="215">
        <f t="shared" si="110"/>
        <v>6332.5314047539241</v>
      </c>
      <c r="Q2287" s="215" cm="1">
        <f t="array" ref="Q2287">IF(P2287="-",0,P2287/(1+'General inputs'!$H$32)^IFERROR(INDEX('MP Calculations'!$C$40:$C$130,MATCH(F2287,'MP Calculations'!$D$40:$D$130,0),0),-1))</f>
        <v>7164.4112825335933</v>
      </c>
    </row>
    <row r="2288" spans="3:17">
      <c r="C2288" s="159"/>
      <c r="D2288" s="165" t="s">
        <v>278</v>
      </c>
      <c r="E2288" s="161">
        <v>43879</v>
      </c>
      <c r="F2288" s="172" t="str">
        <f t="shared" si="108"/>
        <v>2019-20</v>
      </c>
      <c r="G2288" s="68"/>
      <c r="H2288" s="167" t="s">
        <v>279</v>
      </c>
      <c r="I2288" s="173">
        <v>150735.53351548137</v>
      </c>
      <c r="J2288" s="168">
        <f>IFERROR(MIN('MP Calculations'!$E$30/I2288,1),"-")</f>
        <v>0.24630200300931615</v>
      </c>
      <c r="K2288" s="12"/>
      <c r="L2288" s="159">
        <v>3.497331</v>
      </c>
      <c r="M2288" s="159" t="s">
        <v>280</v>
      </c>
      <c r="N2288" s="159">
        <v>350</v>
      </c>
      <c r="O2288" s="185">
        <f t="shared" si="109"/>
        <v>1224.06585</v>
      </c>
      <c r="P2288" s="215">
        <f t="shared" si="110"/>
        <v>301.48987067030112</v>
      </c>
      <c r="Q2288" s="215" cm="1">
        <f t="array" ref="Q2288">IF(P2288="-",0,P2288/(1+'General inputs'!$H$32)^IFERROR(INDEX('MP Calculations'!$C$40:$C$130,MATCH(F2288,'MP Calculations'!$D$40:$D$130,0),0),-1))</f>
        <v>341.09541555188457</v>
      </c>
    </row>
    <row r="2289" spans="3:17">
      <c r="C2289" s="159"/>
      <c r="D2289" s="165" t="s">
        <v>278</v>
      </c>
      <c r="E2289" s="161">
        <v>43879</v>
      </c>
      <c r="F2289" s="172" t="str">
        <f t="shared" si="108"/>
        <v>2019-20</v>
      </c>
      <c r="G2289" s="68"/>
      <c r="H2289" s="167" t="s">
        <v>279</v>
      </c>
      <c r="I2289" s="173">
        <v>150735.53351548137</v>
      </c>
      <c r="J2289" s="168">
        <f>IFERROR(MIN('MP Calculations'!$E$30/I2289,1),"-")</f>
        <v>0.24630200300931615</v>
      </c>
      <c r="K2289" s="12"/>
      <c r="L2289" s="159">
        <v>19.349048</v>
      </c>
      <c r="M2289" s="159" t="s">
        <v>280</v>
      </c>
      <c r="N2289" s="159">
        <v>350</v>
      </c>
      <c r="O2289" s="185">
        <f t="shared" si="109"/>
        <v>6772.1668</v>
      </c>
      <c r="P2289" s="215">
        <f t="shared" si="110"/>
        <v>1667.9982475531908</v>
      </c>
      <c r="Q2289" s="215" cm="1">
        <f t="array" ref="Q2289">IF(P2289="-",0,P2289/(1+'General inputs'!$H$32)^IFERROR(INDEX('MP Calculations'!$C$40:$C$130,MATCH(F2289,'MP Calculations'!$D$40:$D$130,0),0),-1))</f>
        <v>1887.1166521251096</v>
      </c>
    </row>
    <row r="2290" spans="3:17">
      <c r="C2290" s="159"/>
      <c r="D2290" s="165" t="s">
        <v>278</v>
      </c>
      <c r="E2290" s="161">
        <v>43879</v>
      </c>
      <c r="F2290" s="172" t="str">
        <f t="shared" si="108"/>
        <v>2019-20</v>
      </c>
      <c r="G2290" s="68"/>
      <c r="H2290" s="167" t="s">
        <v>279</v>
      </c>
      <c r="I2290" s="173">
        <v>150735.53351548137</v>
      </c>
      <c r="J2290" s="168">
        <f>IFERROR(MIN('MP Calculations'!$E$30/I2290,1),"-")</f>
        <v>0.24630200300931615</v>
      </c>
      <c r="K2290" s="12"/>
      <c r="L2290" s="159">
        <v>1.000006</v>
      </c>
      <c r="M2290" s="159" t="s">
        <v>280</v>
      </c>
      <c r="N2290" s="159">
        <v>350</v>
      </c>
      <c r="O2290" s="185">
        <f t="shared" si="109"/>
        <v>350.00209999999998</v>
      </c>
      <c r="P2290" s="215">
        <f t="shared" si="110"/>
        <v>86.206218287466967</v>
      </c>
      <c r="Q2290" s="215" cm="1">
        <f t="array" ref="Q2290">IF(P2290="-",0,P2290/(1+'General inputs'!$H$32)^IFERROR(INDEX('MP Calculations'!$C$40:$C$130,MATCH(F2290,'MP Calculations'!$D$40:$D$130,0),0),-1))</f>
        <v>97.530791945165589</v>
      </c>
    </row>
    <row r="2291" spans="3:17">
      <c r="C2291" s="159"/>
      <c r="D2291" s="165" t="s">
        <v>281</v>
      </c>
      <c r="E2291" s="161">
        <v>43881</v>
      </c>
      <c r="F2291" s="172" t="str">
        <f t="shared" si="108"/>
        <v>2019-20</v>
      </c>
      <c r="G2291" s="68"/>
      <c r="H2291" s="167" t="s">
        <v>279</v>
      </c>
      <c r="I2291" s="173">
        <v>150735.53351548137</v>
      </c>
      <c r="J2291" s="168">
        <f>IFERROR(MIN('MP Calculations'!$E$30/I2291,1),"-")</f>
        <v>0.24630200300931615</v>
      </c>
      <c r="K2291" s="12"/>
      <c r="L2291" s="159">
        <v>53.578034000000002</v>
      </c>
      <c r="M2291" s="159" t="s">
        <v>280</v>
      </c>
      <c r="N2291" s="159">
        <v>940</v>
      </c>
      <c r="O2291" s="185">
        <f t="shared" si="109"/>
        <v>50363.35196</v>
      </c>
      <c r="P2291" s="215">
        <f t="shared" si="110"/>
        <v>12404.594466011169</v>
      </c>
      <c r="Q2291" s="215" cm="1">
        <f t="array" ref="Q2291">IF(P2291="-",0,P2291/(1+'General inputs'!$H$32)^IFERROR(INDEX('MP Calculations'!$C$40:$C$130,MATCH(F2291,'MP Calculations'!$D$40:$D$130,0),0),-1))</f>
        <v>14034.137514237509</v>
      </c>
    </row>
    <row r="2292" spans="3:17">
      <c r="C2292" s="159"/>
      <c r="D2292" s="165" t="s">
        <v>281</v>
      </c>
      <c r="E2292" s="161">
        <v>43881</v>
      </c>
      <c r="F2292" s="172" t="str">
        <f t="shared" si="108"/>
        <v>2019-20</v>
      </c>
      <c r="G2292" s="68"/>
      <c r="H2292" s="167" t="s">
        <v>279</v>
      </c>
      <c r="I2292" s="173">
        <v>150735.53351548137</v>
      </c>
      <c r="J2292" s="168">
        <f>IFERROR(MIN('MP Calculations'!$E$30/I2292,1),"-")</f>
        <v>0.24630200300931615</v>
      </c>
      <c r="K2292" s="12"/>
      <c r="L2292" s="159">
        <v>22.999991999999999</v>
      </c>
      <c r="M2292" s="159" t="s">
        <v>280</v>
      </c>
      <c r="N2292" s="159">
        <v>940</v>
      </c>
      <c r="O2292" s="185">
        <f t="shared" si="109"/>
        <v>21619.992479999997</v>
      </c>
      <c r="P2292" s="215">
        <f t="shared" si="110"/>
        <v>5325.0474528703517</v>
      </c>
      <c r="Q2292" s="215" cm="1">
        <f t="array" ref="Q2292">IF(P2292="-",0,P2292/(1+'General inputs'!$H$32)^IFERROR(INDEX('MP Calculations'!$C$40:$C$130,MATCH(F2292,'MP Calculations'!$D$40:$D$130,0),0),-1))</f>
        <v>6024.5781051682952</v>
      </c>
    </row>
    <row r="2293" spans="3:17">
      <c r="C2293" s="159"/>
      <c r="D2293" s="165" t="s">
        <v>282</v>
      </c>
      <c r="E2293" s="161">
        <v>43887</v>
      </c>
      <c r="F2293" s="172" t="str">
        <f t="shared" si="108"/>
        <v>2019-20</v>
      </c>
      <c r="G2293" s="68"/>
      <c r="H2293" s="167" t="s">
        <v>279</v>
      </c>
      <c r="I2293" s="173">
        <v>150735.53351548137</v>
      </c>
      <c r="J2293" s="168">
        <f>IFERROR(MIN('MP Calculations'!$E$30/I2293,1),"-")</f>
        <v>0.24630200300931615</v>
      </c>
      <c r="K2293" s="12"/>
      <c r="L2293" s="159">
        <v>4.5355619999999996</v>
      </c>
      <c r="M2293" s="159" t="s">
        <v>280</v>
      </c>
      <c r="N2293" s="159">
        <v>511</v>
      </c>
      <c r="O2293" s="185">
        <f t="shared" si="109"/>
        <v>2317.6721819999998</v>
      </c>
      <c r="P2293" s="215">
        <f t="shared" si="110"/>
        <v>570.84730074557228</v>
      </c>
      <c r="Q2293" s="215" cm="1">
        <f t="array" ref="Q2293">IF(P2293="-",0,P2293/(1+'General inputs'!$H$32)^IFERROR(INDEX('MP Calculations'!$C$40:$C$130,MATCH(F2293,'MP Calculations'!$D$40:$D$130,0),0),-1))</f>
        <v>645.83727748987781</v>
      </c>
    </row>
    <row r="2294" spans="3:17">
      <c r="C2294" s="159"/>
      <c r="D2294" s="165" t="s">
        <v>282</v>
      </c>
      <c r="E2294" s="161">
        <v>43887</v>
      </c>
      <c r="F2294" s="172" t="str">
        <f t="shared" si="108"/>
        <v>2019-20</v>
      </c>
      <c r="G2294" s="68"/>
      <c r="H2294" s="167" t="s">
        <v>279</v>
      </c>
      <c r="I2294" s="173">
        <v>150735.53351548137</v>
      </c>
      <c r="J2294" s="168">
        <f>IFERROR(MIN('MP Calculations'!$E$30/I2294,1),"-")</f>
        <v>0.24630200300931615</v>
      </c>
      <c r="K2294" s="12"/>
      <c r="L2294" s="159">
        <v>0.76440300000000005</v>
      </c>
      <c r="M2294" s="159" t="s">
        <v>280</v>
      </c>
      <c r="N2294" s="159">
        <v>511</v>
      </c>
      <c r="O2294" s="185">
        <f t="shared" si="109"/>
        <v>390.60993300000001</v>
      </c>
      <c r="P2294" s="215">
        <f t="shared" si="110"/>
        <v>96.208008893234776</v>
      </c>
      <c r="Q2294" s="215" cm="1">
        <f t="array" ref="Q2294">IF(P2294="-",0,P2294/(1+'General inputs'!$H$32)^IFERROR(INDEX('MP Calculations'!$C$40:$C$130,MATCH(F2294,'MP Calculations'!$D$40:$D$130,0),0),-1))</f>
        <v>108.84647865580827</v>
      </c>
    </row>
    <row r="2295" spans="3:17">
      <c r="C2295" s="159"/>
      <c r="D2295" s="165" t="s">
        <v>282</v>
      </c>
      <c r="E2295" s="161">
        <v>43887</v>
      </c>
      <c r="F2295" s="172" t="str">
        <f t="shared" si="108"/>
        <v>2019-20</v>
      </c>
      <c r="G2295" s="68"/>
      <c r="H2295" s="167" t="s">
        <v>279</v>
      </c>
      <c r="I2295" s="173">
        <v>150735.53351548137</v>
      </c>
      <c r="J2295" s="168">
        <f>IFERROR(MIN('MP Calculations'!$E$30/I2295,1),"-")</f>
        <v>0.24630200300931615</v>
      </c>
      <c r="K2295" s="12"/>
      <c r="L2295" s="159">
        <v>3.067561</v>
      </c>
      <c r="M2295" s="159" t="s">
        <v>280</v>
      </c>
      <c r="N2295" s="159">
        <v>511</v>
      </c>
      <c r="O2295" s="185">
        <f t="shared" si="109"/>
        <v>1567.5236709999999</v>
      </c>
      <c r="P2295" s="215">
        <f t="shared" si="110"/>
        <v>386.08421993181628</v>
      </c>
      <c r="Q2295" s="215" cm="1">
        <f t="array" ref="Q2295">IF(P2295="-",0,P2295/(1+'General inputs'!$H$32)^IFERROR(INDEX('MP Calculations'!$C$40:$C$130,MATCH(F2295,'MP Calculations'!$D$40:$D$130,0),0),-1))</f>
        <v>436.8025935427907</v>
      </c>
    </row>
    <row r="2296" spans="3:17">
      <c r="C2296" s="159"/>
      <c r="D2296" s="165" t="s">
        <v>710</v>
      </c>
      <c r="E2296" s="161">
        <v>43889</v>
      </c>
      <c r="F2296" s="172" t="str">
        <f t="shared" si="108"/>
        <v>2019-20</v>
      </c>
      <c r="G2296" s="68"/>
      <c r="H2296" s="167" t="s">
        <v>279</v>
      </c>
      <c r="I2296" s="173">
        <v>150735.53351548137</v>
      </c>
      <c r="J2296" s="168">
        <f>IFERROR(MIN('MP Calculations'!$E$30/I2296,1),"-")</f>
        <v>0.24630200300931615</v>
      </c>
      <c r="K2296" s="12"/>
      <c r="L2296" s="159">
        <v>1</v>
      </c>
      <c r="M2296" s="159" t="s">
        <v>284</v>
      </c>
      <c r="N2296" s="159">
        <v>21041.5</v>
      </c>
      <c r="O2296" s="185">
        <f t="shared" si="109"/>
        <v>21041.5</v>
      </c>
      <c r="P2296" s="215">
        <f t="shared" si="110"/>
        <v>5182.5635963205259</v>
      </c>
      <c r="Q2296" s="215" cm="1">
        <f t="array" ref="Q2296">IF(P2296="-",0,P2296/(1+'General inputs'!$H$32)^IFERROR(INDEX('MP Calculations'!$C$40:$C$130,MATCH(F2296,'MP Calculations'!$D$40:$D$130,0),0),-1))</f>
        <v>5863.3767017803657</v>
      </c>
    </row>
    <row r="2297" spans="3:17">
      <c r="C2297" s="159"/>
      <c r="D2297" s="165" t="s">
        <v>278</v>
      </c>
      <c r="E2297" s="161">
        <v>43909</v>
      </c>
      <c r="F2297" s="172" t="str">
        <f t="shared" si="108"/>
        <v>2019-20</v>
      </c>
      <c r="G2297" s="68"/>
      <c r="H2297" s="167" t="s">
        <v>279</v>
      </c>
      <c r="I2297" s="173">
        <v>150735.53351548137</v>
      </c>
      <c r="J2297" s="168">
        <f>IFERROR(MIN('MP Calculations'!$E$30/I2297,1),"-")</f>
        <v>0.24630200300931615</v>
      </c>
      <c r="K2297" s="12"/>
      <c r="L2297" s="159">
        <v>4.1822319999999999</v>
      </c>
      <c r="M2297" s="159" t="s">
        <v>280</v>
      </c>
      <c r="N2297" s="159">
        <v>350</v>
      </c>
      <c r="O2297" s="185">
        <f t="shared" si="109"/>
        <v>1463.7811999999999</v>
      </c>
      <c r="P2297" s="215">
        <f t="shared" si="110"/>
        <v>360.53224152738039</v>
      </c>
      <c r="Q2297" s="215" cm="1">
        <f t="array" ref="Q2297">IF(P2297="-",0,P2297/(1+'General inputs'!$H$32)^IFERROR(INDEX('MP Calculations'!$C$40:$C$130,MATCH(F2297,'MP Calculations'!$D$40:$D$130,0),0),-1))</f>
        <v>407.89395169470362</v>
      </c>
    </row>
    <row r="2298" spans="3:17">
      <c r="C2298" s="159"/>
      <c r="D2298" s="165" t="s">
        <v>711</v>
      </c>
      <c r="E2298" s="161">
        <v>43922</v>
      </c>
      <c r="F2298" s="172" t="str">
        <f t="shared" si="108"/>
        <v>2019-20</v>
      </c>
      <c r="G2298" s="68"/>
      <c r="H2298" s="167" t="s">
        <v>279</v>
      </c>
      <c r="I2298" s="173">
        <v>150735.53351548137</v>
      </c>
      <c r="J2298" s="168">
        <f>IFERROR(MIN('MP Calculations'!$E$30/I2298,1),"-")</f>
        <v>0.24630200300931615</v>
      </c>
      <c r="K2298" s="12"/>
      <c r="L2298" s="159">
        <v>1</v>
      </c>
      <c r="M2298" s="159" t="s">
        <v>284</v>
      </c>
      <c r="N2298" s="159">
        <v>16616.46</v>
      </c>
      <c r="O2298" s="185">
        <f t="shared" si="109"/>
        <v>16616.46</v>
      </c>
      <c r="P2298" s="215">
        <f t="shared" si="110"/>
        <v>4092.6673809241811</v>
      </c>
      <c r="Q2298" s="215" cm="1">
        <f t="array" ref="Q2298">IF(P2298="-",0,P2298/(1+'General inputs'!$H$32)^IFERROR(INDEX('MP Calculations'!$C$40:$C$130,MATCH(F2298,'MP Calculations'!$D$40:$D$130,0),0),-1))</f>
        <v>4630.3050842413977</v>
      </c>
    </row>
    <row r="2299" spans="3:17">
      <c r="C2299" s="159"/>
      <c r="D2299" s="165" t="s">
        <v>713</v>
      </c>
      <c r="E2299" s="161">
        <v>43930</v>
      </c>
      <c r="F2299" s="172" t="str">
        <f t="shared" si="108"/>
        <v>2019-20</v>
      </c>
      <c r="G2299" s="68"/>
      <c r="H2299" s="167" t="s">
        <v>279</v>
      </c>
      <c r="I2299" s="173">
        <v>150735.53351548137</v>
      </c>
      <c r="J2299" s="168">
        <f>IFERROR(MIN('MP Calculations'!$E$30/I2299,1),"-")</f>
        <v>0.24630200300931615</v>
      </c>
      <c r="K2299" s="12"/>
      <c r="L2299" s="159">
        <v>1</v>
      </c>
      <c r="M2299" s="159" t="s">
        <v>284</v>
      </c>
      <c r="N2299" s="159">
        <v>4251.38</v>
      </c>
      <c r="O2299" s="185">
        <f t="shared" si="109"/>
        <v>4251.38</v>
      </c>
      <c r="P2299" s="215">
        <f t="shared" si="110"/>
        <v>1047.1234095537466</v>
      </c>
      <c r="Q2299" s="215" cm="1">
        <f t="array" ref="Q2299">IF(P2299="-",0,P2299/(1+'General inputs'!$H$32)^IFERROR(INDEX('MP Calculations'!$C$40:$C$130,MATCH(F2299,'MP Calculations'!$D$40:$D$130,0),0),-1))</f>
        <v>1184.6799155200445</v>
      </c>
    </row>
    <row r="2300" spans="3:17">
      <c r="C2300" s="159"/>
      <c r="D2300" s="165" t="s">
        <v>714</v>
      </c>
      <c r="E2300" s="161">
        <v>43930</v>
      </c>
      <c r="F2300" s="172" t="str">
        <f t="shared" si="108"/>
        <v>2019-20</v>
      </c>
      <c r="G2300" s="68"/>
      <c r="H2300" s="167" t="s">
        <v>279</v>
      </c>
      <c r="I2300" s="173">
        <v>150735.53351548137</v>
      </c>
      <c r="J2300" s="168">
        <f>IFERROR(MIN('MP Calculations'!$E$30/I2300,1),"-")</f>
        <v>0.24630200300931615</v>
      </c>
      <c r="K2300" s="12"/>
      <c r="L2300" s="159">
        <v>1</v>
      </c>
      <c r="M2300" s="159" t="s">
        <v>284</v>
      </c>
      <c r="N2300" s="159">
        <v>22709.78</v>
      </c>
      <c r="O2300" s="185">
        <f t="shared" si="109"/>
        <v>22709.78</v>
      </c>
      <c r="P2300" s="215">
        <f t="shared" si="110"/>
        <v>5593.4643019009072</v>
      </c>
      <c r="Q2300" s="215" cm="1">
        <f t="array" ref="Q2300">IF(P2300="-",0,P2300/(1+'General inputs'!$H$32)^IFERROR(INDEX('MP Calculations'!$C$40:$C$130,MATCH(F2300,'MP Calculations'!$D$40:$D$130,0),0),-1))</f>
        <v>6328.2558256092816</v>
      </c>
    </row>
    <row r="2301" spans="3:17">
      <c r="C2301" s="159"/>
      <c r="D2301" s="165" t="s">
        <v>712</v>
      </c>
      <c r="E2301" s="161">
        <v>43930</v>
      </c>
      <c r="F2301" s="172" t="str">
        <f t="shared" si="108"/>
        <v>2019-20</v>
      </c>
      <c r="G2301" s="68"/>
      <c r="H2301" s="167" t="s">
        <v>279</v>
      </c>
      <c r="I2301" s="173">
        <v>150735.53351548137</v>
      </c>
      <c r="J2301" s="168">
        <f>IFERROR(MIN('MP Calculations'!$E$30/I2301,1),"-")</f>
        <v>0.24630200300931615</v>
      </c>
      <c r="K2301" s="12"/>
      <c r="L2301" s="159">
        <v>1</v>
      </c>
      <c r="M2301" s="159" t="s">
        <v>284</v>
      </c>
      <c r="N2301" s="159">
        <v>14888.36</v>
      </c>
      <c r="O2301" s="185">
        <f t="shared" si="109"/>
        <v>14888.36</v>
      </c>
      <c r="P2301" s="215">
        <f t="shared" si="110"/>
        <v>3667.0328895237822</v>
      </c>
      <c r="Q2301" s="215" cm="1">
        <f t="array" ref="Q2301">IF(P2301="-",0,P2301/(1+'General inputs'!$H$32)^IFERROR(INDEX('MP Calculations'!$C$40:$C$130,MATCH(F2301,'MP Calculations'!$D$40:$D$130,0),0),-1))</f>
        <v>4148.7566547878587</v>
      </c>
    </row>
    <row r="2302" spans="3:17">
      <c r="C2302" s="159"/>
      <c r="D2302" s="165" t="s">
        <v>281</v>
      </c>
      <c r="E2302" s="161">
        <v>43936</v>
      </c>
      <c r="F2302" s="172" t="str">
        <f t="shared" si="108"/>
        <v>2019-20</v>
      </c>
      <c r="G2302" s="68"/>
      <c r="H2302" s="167" t="s">
        <v>279</v>
      </c>
      <c r="I2302" s="173">
        <v>150735.53351548137</v>
      </c>
      <c r="J2302" s="168">
        <f>IFERROR(MIN('MP Calculations'!$E$30/I2302,1),"-")</f>
        <v>0.24630200300931615</v>
      </c>
      <c r="K2302" s="12"/>
      <c r="L2302" s="159">
        <v>6.0000600000000004</v>
      </c>
      <c r="M2302" s="159" t="s">
        <v>280</v>
      </c>
      <c r="N2302" s="159">
        <v>940</v>
      </c>
      <c r="O2302" s="185">
        <f t="shared" si="109"/>
        <v>5640.0564000000004</v>
      </c>
      <c r="P2302" s="215">
        <f t="shared" si="110"/>
        <v>1389.1571884055129</v>
      </c>
      <c r="Q2302" s="215" cm="1">
        <f t="array" ref="Q2302">IF(P2302="-",0,P2302/(1+'General inputs'!$H$32)^IFERROR(INDEX('MP Calculations'!$C$40:$C$130,MATCH(F2302,'MP Calculations'!$D$40:$D$130,0),0),-1))</f>
        <v>1571.6453338634244</v>
      </c>
    </row>
    <row r="2303" spans="3:17">
      <c r="C2303" s="159"/>
      <c r="D2303" s="165" t="s">
        <v>715</v>
      </c>
      <c r="E2303" s="161">
        <v>43936</v>
      </c>
      <c r="F2303" s="172" t="str">
        <f t="shared" si="108"/>
        <v>2019-20</v>
      </c>
      <c r="G2303" s="68"/>
      <c r="H2303" s="167" t="s">
        <v>279</v>
      </c>
      <c r="I2303" s="173">
        <v>150735.53351548137</v>
      </c>
      <c r="J2303" s="168">
        <f>IFERROR(MIN('MP Calculations'!$E$30/I2303,1),"-")</f>
        <v>0.24630200300931615</v>
      </c>
      <c r="K2303" s="12"/>
      <c r="L2303" s="159">
        <v>1</v>
      </c>
      <c r="M2303" s="159" t="s">
        <v>284</v>
      </c>
      <c r="N2303" s="159">
        <v>38920.75</v>
      </c>
      <c r="O2303" s="185">
        <f t="shared" si="109"/>
        <v>38920.75</v>
      </c>
      <c r="P2303" s="215">
        <f t="shared" si="110"/>
        <v>9586.2586836248411</v>
      </c>
      <c r="Q2303" s="215" cm="1">
        <f t="array" ref="Q2303">IF(P2303="-",0,P2303/(1+'General inputs'!$H$32)^IFERROR(INDEX('MP Calculations'!$C$40:$C$130,MATCH(F2303,'MP Calculations'!$D$40:$D$130,0),0),-1))</f>
        <v>10845.567985448668</v>
      </c>
    </row>
    <row r="2304" spans="3:17">
      <c r="C2304" s="159"/>
      <c r="D2304" s="165" t="s">
        <v>716</v>
      </c>
      <c r="E2304" s="161">
        <v>43941</v>
      </c>
      <c r="F2304" s="172" t="str">
        <f t="shared" si="108"/>
        <v>2019-20</v>
      </c>
      <c r="G2304" s="68"/>
      <c r="H2304" s="167" t="s">
        <v>279</v>
      </c>
      <c r="I2304" s="173">
        <v>150735.53351548137</v>
      </c>
      <c r="J2304" s="168">
        <f>IFERROR(MIN('MP Calculations'!$E$30/I2304,1),"-")</f>
        <v>0.24630200300931615</v>
      </c>
      <c r="K2304" s="12"/>
      <c r="L2304" s="159">
        <v>1</v>
      </c>
      <c r="M2304" s="159" t="s">
        <v>284</v>
      </c>
      <c r="N2304" s="159">
        <v>128062.22</v>
      </c>
      <c r="O2304" s="185">
        <f t="shared" si="109"/>
        <v>128062.22</v>
      </c>
      <c r="P2304" s="215">
        <f t="shared" si="110"/>
        <v>31541.981295819707</v>
      </c>
      <c r="Q2304" s="215" cm="1">
        <f t="array" ref="Q2304">IF(P2304="-",0,P2304/(1+'General inputs'!$H$32)^IFERROR(INDEX('MP Calculations'!$C$40:$C$130,MATCH(F2304,'MP Calculations'!$D$40:$D$130,0),0),-1))</f>
        <v>35685.527986420719</v>
      </c>
    </row>
    <row r="2305" spans="3:17">
      <c r="C2305" s="159"/>
      <c r="D2305" s="165" t="s">
        <v>278</v>
      </c>
      <c r="E2305" s="161">
        <v>43947</v>
      </c>
      <c r="F2305" s="172" t="str">
        <f t="shared" si="108"/>
        <v>2019-20</v>
      </c>
      <c r="G2305" s="68"/>
      <c r="H2305" s="167" t="s">
        <v>279</v>
      </c>
      <c r="I2305" s="173">
        <v>150735.53351548137</v>
      </c>
      <c r="J2305" s="168">
        <f>IFERROR(MIN('MP Calculations'!$E$30/I2305,1),"-")</f>
        <v>0.24630200300931615</v>
      </c>
      <c r="K2305" s="12"/>
      <c r="L2305" s="159">
        <v>16.803222999999999</v>
      </c>
      <c r="M2305" s="159" t="s">
        <v>280</v>
      </c>
      <c r="N2305" s="159">
        <v>350</v>
      </c>
      <c r="O2305" s="185">
        <f t="shared" si="109"/>
        <v>5881.1280499999993</v>
      </c>
      <c r="P2305" s="215">
        <f t="shared" si="110"/>
        <v>1448.5336186692734</v>
      </c>
      <c r="Q2305" s="215" cm="1">
        <f t="array" ref="Q2305">IF(P2305="-",0,P2305/(1+'General inputs'!$H$32)^IFERROR(INDEX('MP Calculations'!$C$40:$C$130,MATCH(F2305,'MP Calculations'!$D$40:$D$130,0),0),-1))</f>
        <v>1638.82181349034</v>
      </c>
    </row>
    <row r="2306" spans="3:17">
      <c r="C2306" s="159"/>
      <c r="D2306" s="165" t="s">
        <v>278</v>
      </c>
      <c r="E2306" s="161">
        <v>43947</v>
      </c>
      <c r="F2306" s="172" t="str">
        <f t="shared" si="108"/>
        <v>2019-20</v>
      </c>
      <c r="G2306" s="68"/>
      <c r="H2306" s="167" t="s">
        <v>279</v>
      </c>
      <c r="I2306" s="173">
        <v>150735.53351548137</v>
      </c>
      <c r="J2306" s="168">
        <f>IFERROR(MIN('MP Calculations'!$E$30/I2306,1),"-")</f>
        <v>0.24630200300931615</v>
      </c>
      <c r="K2306" s="12"/>
      <c r="L2306" s="159">
        <v>1.1231629999999999</v>
      </c>
      <c r="M2306" s="159" t="s">
        <v>280</v>
      </c>
      <c r="N2306" s="159">
        <v>350</v>
      </c>
      <c r="O2306" s="185">
        <f t="shared" si="109"/>
        <v>393.10704999999996</v>
      </c>
      <c r="P2306" s="215">
        <f t="shared" si="110"/>
        <v>96.823053812083387</v>
      </c>
      <c r="Q2306" s="215" cm="1">
        <f t="array" ref="Q2306">IF(P2306="-",0,P2306/(1+'General inputs'!$H$32)^IFERROR(INDEX('MP Calculations'!$C$40:$C$130,MATCH(F2306,'MP Calculations'!$D$40:$D$130,0),0),-1))</f>
        <v>109.5423196195903</v>
      </c>
    </row>
    <row r="2307" spans="3:17">
      <c r="C2307" s="159"/>
      <c r="D2307" s="165" t="s">
        <v>717</v>
      </c>
      <c r="E2307" s="161">
        <v>43959</v>
      </c>
      <c r="F2307" s="172" t="str">
        <f t="shared" si="108"/>
        <v>2019-20</v>
      </c>
      <c r="G2307" s="68"/>
      <c r="H2307" s="167" t="s">
        <v>279</v>
      </c>
      <c r="I2307" s="173">
        <v>150735.53351548137</v>
      </c>
      <c r="J2307" s="168">
        <f>IFERROR(MIN('MP Calculations'!$E$30/I2307,1),"-")</f>
        <v>0.24630200300931615</v>
      </c>
      <c r="K2307" s="12"/>
      <c r="L2307" s="159">
        <v>1</v>
      </c>
      <c r="M2307" s="159" t="s">
        <v>284</v>
      </c>
      <c r="N2307" s="159">
        <v>76360.27</v>
      </c>
      <c r="O2307" s="185">
        <f t="shared" si="109"/>
        <v>76360.27</v>
      </c>
      <c r="P2307" s="215">
        <f t="shared" si="110"/>
        <v>18807.687451332196</v>
      </c>
      <c r="Q2307" s="215" cm="1">
        <f t="array" ref="Q2307">IF(P2307="-",0,P2307/(1+'General inputs'!$H$32)^IFERROR(INDEX('MP Calculations'!$C$40:$C$130,MATCH(F2307,'MP Calculations'!$D$40:$D$130,0),0),-1))</f>
        <v>21278.379776140402</v>
      </c>
    </row>
    <row r="2308" spans="3:17">
      <c r="C2308" s="159"/>
      <c r="D2308" s="165" t="s">
        <v>278</v>
      </c>
      <c r="E2308" s="161">
        <v>43964</v>
      </c>
      <c r="F2308" s="172" t="str">
        <f t="shared" si="108"/>
        <v>2019-20</v>
      </c>
      <c r="G2308" s="68"/>
      <c r="H2308" s="167" t="s">
        <v>279</v>
      </c>
      <c r="I2308" s="173">
        <v>150735.53351548137</v>
      </c>
      <c r="J2308" s="168">
        <f>IFERROR(MIN('MP Calculations'!$E$30/I2308,1),"-")</f>
        <v>0.24630200300931615</v>
      </c>
      <c r="K2308" s="12"/>
      <c r="L2308" s="159">
        <v>54.435668999999997</v>
      </c>
      <c r="M2308" s="159" t="s">
        <v>280</v>
      </c>
      <c r="N2308" s="159">
        <v>350</v>
      </c>
      <c r="O2308" s="185">
        <f t="shared" si="109"/>
        <v>19052.48415</v>
      </c>
      <c r="P2308" s="215">
        <f t="shared" si="110"/>
        <v>4692.665008448248</v>
      </c>
      <c r="Q2308" s="215" cm="1">
        <f t="array" ref="Q2308">IF(P2308="-",0,P2308/(1+'General inputs'!$H$32)^IFERROR(INDEX('MP Calculations'!$C$40:$C$130,MATCH(F2308,'MP Calculations'!$D$40:$D$130,0),0),-1))</f>
        <v>5309.1220529025823</v>
      </c>
    </row>
    <row r="2309" spans="3:17">
      <c r="C2309" s="159"/>
      <c r="D2309" s="165" t="s">
        <v>278</v>
      </c>
      <c r="E2309" s="161">
        <v>43964</v>
      </c>
      <c r="F2309" s="172" t="str">
        <f t="shared" si="108"/>
        <v>2019-20</v>
      </c>
      <c r="G2309" s="68"/>
      <c r="H2309" s="167" t="s">
        <v>279</v>
      </c>
      <c r="I2309" s="173">
        <v>150735.53351548137</v>
      </c>
      <c r="J2309" s="168">
        <f>IFERROR(MIN('MP Calculations'!$E$30/I2309,1),"-")</f>
        <v>0.24630200300931615</v>
      </c>
      <c r="K2309" s="12"/>
      <c r="L2309" s="159">
        <v>29.209717000000001</v>
      </c>
      <c r="M2309" s="159" t="s">
        <v>280</v>
      </c>
      <c r="N2309" s="159">
        <v>350</v>
      </c>
      <c r="O2309" s="185">
        <f t="shared" si="109"/>
        <v>10223.400950000001</v>
      </c>
      <c r="P2309" s="215">
        <f t="shared" si="110"/>
        <v>2518.0441315523458</v>
      </c>
      <c r="Q2309" s="215" cm="1">
        <f t="array" ref="Q2309">IF(P2309="-",0,P2309/(1+'General inputs'!$H$32)^IFERROR(INDEX('MP Calculations'!$C$40:$C$130,MATCH(F2309,'MP Calculations'!$D$40:$D$130,0),0),-1))</f>
        <v>2848.8297385257356</v>
      </c>
    </row>
    <row r="2310" spans="3:17">
      <c r="C2310" s="159"/>
      <c r="D2310" s="165" t="s">
        <v>278</v>
      </c>
      <c r="E2310" s="161">
        <v>43964</v>
      </c>
      <c r="F2310" s="172" t="str">
        <f t="shared" si="108"/>
        <v>2019-20</v>
      </c>
      <c r="G2310" s="68"/>
      <c r="H2310" s="167" t="s">
        <v>279</v>
      </c>
      <c r="I2310" s="173">
        <v>150735.53351548137</v>
      </c>
      <c r="J2310" s="168">
        <f>IFERROR(MIN('MP Calculations'!$E$30/I2310,1),"-")</f>
        <v>0.24630200300931615</v>
      </c>
      <c r="K2310" s="12"/>
      <c r="L2310" s="159">
        <v>51.012852000000002</v>
      </c>
      <c r="M2310" s="159" t="s">
        <v>280</v>
      </c>
      <c r="N2310" s="159">
        <v>350</v>
      </c>
      <c r="O2310" s="185">
        <f t="shared" si="109"/>
        <v>17854.498200000002</v>
      </c>
      <c r="P2310" s="215">
        <f t="shared" si="110"/>
        <v>4397.5986693862305</v>
      </c>
      <c r="Q2310" s="215" cm="1">
        <f t="array" ref="Q2310">IF(P2310="-",0,P2310/(1+'General inputs'!$H$32)^IFERROR(INDEX('MP Calculations'!$C$40:$C$130,MATCH(F2310,'MP Calculations'!$D$40:$D$130,0),0),-1))</f>
        <v>4975.2940031775061</v>
      </c>
    </row>
    <row r="2311" spans="3:17">
      <c r="C2311" s="159"/>
      <c r="D2311" s="165" t="s">
        <v>278</v>
      </c>
      <c r="E2311" s="161">
        <v>43964</v>
      </c>
      <c r="F2311" s="172" t="str">
        <f t="shared" si="108"/>
        <v>2019-20</v>
      </c>
      <c r="G2311" s="68"/>
      <c r="H2311" s="167" t="s">
        <v>279</v>
      </c>
      <c r="I2311" s="173">
        <v>150735.53351548137</v>
      </c>
      <c r="J2311" s="168">
        <f>IFERROR(MIN('MP Calculations'!$E$30/I2311,1),"-")</f>
        <v>0.24630200300931615</v>
      </c>
      <c r="K2311" s="12"/>
      <c r="L2311" s="159">
        <v>6.0999549999999996</v>
      </c>
      <c r="M2311" s="159" t="s">
        <v>280</v>
      </c>
      <c r="N2311" s="159">
        <v>350</v>
      </c>
      <c r="O2311" s="185">
        <f t="shared" si="109"/>
        <v>2134.98425</v>
      </c>
      <c r="P2311" s="215">
        <f t="shared" si="110"/>
        <v>525.85089716834261</v>
      </c>
      <c r="Q2311" s="215" cm="1">
        <f t="array" ref="Q2311">IF(P2311="-",0,P2311/(1+'General inputs'!$H$32)^IFERROR(INDEX('MP Calculations'!$C$40:$C$130,MATCH(F2311,'MP Calculations'!$D$40:$D$130,0),0),-1))</f>
        <v>594.92987240063826</v>
      </c>
    </row>
    <row r="2312" spans="3:17">
      <c r="C2312" s="159"/>
      <c r="D2312" s="165" t="s">
        <v>278</v>
      </c>
      <c r="E2312" s="161">
        <v>43964</v>
      </c>
      <c r="F2312" s="172" t="str">
        <f t="shared" si="108"/>
        <v>2019-20</v>
      </c>
      <c r="G2312" s="68"/>
      <c r="H2312" s="167" t="s">
        <v>279</v>
      </c>
      <c r="I2312" s="173">
        <v>150735.53351548137</v>
      </c>
      <c r="J2312" s="168">
        <f>IFERROR(MIN('MP Calculations'!$E$30/I2312,1),"-")</f>
        <v>0.24630200300931615</v>
      </c>
      <c r="K2312" s="12"/>
      <c r="L2312" s="159">
        <v>0.99999300000000002</v>
      </c>
      <c r="M2312" s="159" t="s">
        <v>280</v>
      </c>
      <c r="N2312" s="159">
        <v>350</v>
      </c>
      <c r="O2312" s="185">
        <f t="shared" si="109"/>
        <v>349.99754999999999</v>
      </c>
      <c r="P2312" s="215">
        <f t="shared" si="110"/>
        <v>86.205097613353274</v>
      </c>
      <c r="Q2312" s="215" cm="1">
        <f t="array" ref="Q2312">IF(P2312="-",0,P2312/(1+'General inputs'!$H$32)^IFERROR(INDEX('MP Calculations'!$C$40:$C$130,MATCH(F2312,'MP Calculations'!$D$40:$D$130,0),0),-1))</f>
        <v>97.529524052477655</v>
      </c>
    </row>
    <row r="2313" spans="3:17">
      <c r="C2313" s="159"/>
      <c r="D2313" s="165" t="s">
        <v>278</v>
      </c>
      <c r="E2313" s="161">
        <v>43964</v>
      </c>
      <c r="F2313" s="172" t="str">
        <f t="shared" si="108"/>
        <v>2019-20</v>
      </c>
      <c r="G2313" s="68"/>
      <c r="H2313" s="167" t="s">
        <v>279</v>
      </c>
      <c r="I2313" s="173">
        <v>150735.53351548137</v>
      </c>
      <c r="J2313" s="168">
        <f>IFERROR(MIN('MP Calculations'!$E$30/I2313,1),"-")</f>
        <v>0.24630200300931615</v>
      </c>
      <c r="K2313" s="12"/>
      <c r="L2313" s="159">
        <v>7.5582729999999998</v>
      </c>
      <c r="M2313" s="159" t="s">
        <v>280</v>
      </c>
      <c r="N2313" s="159">
        <v>350</v>
      </c>
      <c r="O2313" s="185">
        <f t="shared" si="109"/>
        <v>2645.3955499999997</v>
      </c>
      <c r="P2313" s="215">
        <f t="shared" si="110"/>
        <v>651.56622271693152</v>
      </c>
      <c r="Q2313" s="215" cm="1">
        <f t="array" ref="Q2313">IF(P2313="-",0,P2313/(1+'General inputs'!$H$32)^IFERROR(INDEX('MP Calculations'!$C$40:$C$130,MATCH(F2313,'MP Calculations'!$D$40:$D$130,0),0),-1))</f>
        <v>737.15992846819177</v>
      </c>
    </row>
    <row r="2314" spans="3:17">
      <c r="C2314" s="159"/>
      <c r="D2314" s="165" t="s">
        <v>718</v>
      </c>
      <c r="E2314" s="161">
        <v>43969</v>
      </c>
      <c r="F2314" s="172" t="str">
        <f t="shared" si="108"/>
        <v>2019-20</v>
      </c>
      <c r="G2314" s="68"/>
      <c r="H2314" s="167" t="s">
        <v>279</v>
      </c>
      <c r="I2314" s="173">
        <v>150735.53351548137</v>
      </c>
      <c r="J2314" s="168">
        <f>IFERROR(MIN('MP Calculations'!$E$30/I2314,1),"-")</f>
        <v>0.24630200300931615</v>
      </c>
      <c r="K2314" s="12"/>
      <c r="L2314" s="159">
        <v>1</v>
      </c>
      <c r="M2314" s="159" t="s">
        <v>284</v>
      </c>
      <c r="N2314" s="159">
        <v>22856.9</v>
      </c>
      <c r="O2314" s="185">
        <f t="shared" si="109"/>
        <v>22856.9</v>
      </c>
      <c r="P2314" s="215">
        <f t="shared" si="110"/>
        <v>5629.7002525836388</v>
      </c>
      <c r="Q2314" s="215" cm="1">
        <f t="array" ref="Q2314">IF(P2314="-",0,P2314/(1+'General inputs'!$H$32)^IFERROR(INDEX('MP Calculations'!$C$40:$C$130,MATCH(F2314,'MP Calculations'!$D$40:$D$130,0),0),-1))</f>
        <v>6369.2519513781644</v>
      </c>
    </row>
    <row r="2315" spans="3:17">
      <c r="C2315" s="159"/>
      <c r="D2315" s="165" t="s">
        <v>719</v>
      </c>
      <c r="E2315" s="161">
        <v>43996</v>
      </c>
      <c r="F2315" s="172" t="str">
        <f t="shared" si="108"/>
        <v>2019-20</v>
      </c>
      <c r="G2315" s="68"/>
      <c r="H2315" s="167" t="s">
        <v>279</v>
      </c>
      <c r="I2315" s="173">
        <v>150735.53351548137</v>
      </c>
      <c r="J2315" s="168">
        <f>IFERROR(MIN('MP Calculations'!$E$30/I2315,1),"-")</f>
        <v>0.24630200300931615</v>
      </c>
      <c r="K2315" s="12"/>
      <c r="L2315" s="159">
        <v>1</v>
      </c>
      <c r="M2315" s="159" t="s">
        <v>284</v>
      </c>
      <c r="N2315" s="159">
        <v>180177.59</v>
      </c>
      <c r="O2315" s="185">
        <f t="shared" si="109"/>
        <v>180177.59</v>
      </c>
      <c r="P2315" s="215">
        <f t="shared" si="110"/>
        <v>44378.10131439133</v>
      </c>
      <c r="Q2315" s="215" cm="1">
        <f t="array" ref="Q2315">IF(P2315="-",0,P2315/(1+'General inputs'!$H$32)^IFERROR(INDEX('MP Calculations'!$C$40:$C$130,MATCH(F2315,'MP Calculations'!$D$40:$D$130,0),0),-1))</f>
        <v>50207.87887693059</v>
      </c>
    </row>
    <row r="2316" spans="3:17">
      <c r="C2316" s="159"/>
      <c r="D2316" s="165" t="s">
        <v>289</v>
      </c>
      <c r="E2316" s="161">
        <v>43997</v>
      </c>
      <c r="F2316" s="172" t="str">
        <f t="shared" si="108"/>
        <v>2019-20</v>
      </c>
      <c r="G2316" s="68"/>
      <c r="H2316" s="167" t="s">
        <v>279</v>
      </c>
      <c r="I2316" s="173">
        <v>150735.53351548137</v>
      </c>
      <c r="J2316" s="168">
        <f>IFERROR(MIN('MP Calculations'!$E$30/I2316,1),"-")</f>
        <v>0.24630200300931615</v>
      </c>
      <c r="K2316" s="12"/>
      <c r="L2316" s="159">
        <v>6</v>
      </c>
      <c r="M2316" s="159" t="s">
        <v>280</v>
      </c>
      <c r="N2316" s="159">
        <v>726</v>
      </c>
      <c r="O2316" s="185">
        <f t="shared" si="109"/>
        <v>4356</v>
      </c>
      <c r="P2316" s="215">
        <f t="shared" si="110"/>
        <v>1072.8915251085812</v>
      </c>
      <c r="Q2316" s="215" cm="1">
        <f t="array" ref="Q2316">IF(P2316="-",0,P2316/(1+'General inputs'!$H$32)^IFERROR(INDEX('MP Calculations'!$C$40:$C$130,MATCH(F2316,'MP Calculations'!$D$40:$D$130,0),0),-1))</f>
        <v>1213.8330876104496</v>
      </c>
    </row>
    <row r="2317" spans="3:17">
      <c r="C2317" s="159"/>
      <c r="D2317" s="165" t="s">
        <v>720</v>
      </c>
      <c r="E2317" s="161">
        <v>43998</v>
      </c>
      <c r="F2317" s="172" t="str">
        <f t="shared" si="108"/>
        <v>2019-20</v>
      </c>
      <c r="G2317" s="68"/>
      <c r="H2317" s="167" t="s">
        <v>279</v>
      </c>
      <c r="I2317" s="173">
        <v>150735.53351548137</v>
      </c>
      <c r="J2317" s="168">
        <f>IFERROR(MIN('MP Calculations'!$E$30/I2317,1),"-")</f>
        <v>0.24630200300931615</v>
      </c>
      <c r="K2317" s="12"/>
      <c r="L2317" s="159">
        <v>1</v>
      </c>
      <c r="M2317" s="159" t="s">
        <v>284</v>
      </c>
      <c r="N2317" s="159">
        <v>32383.52</v>
      </c>
      <c r="O2317" s="185">
        <f t="shared" si="109"/>
        <v>32383.52</v>
      </c>
      <c r="P2317" s="215">
        <f t="shared" si="110"/>
        <v>7976.1258404922501</v>
      </c>
      <c r="Q2317" s="215" cm="1">
        <f t="array" ref="Q2317">IF(P2317="-",0,P2317/(1+'General inputs'!$H$32)^IFERROR(INDEX('MP Calculations'!$C$40:$C$130,MATCH(F2317,'MP Calculations'!$D$40:$D$130,0),0),-1))</f>
        <v>9023.9182895534304</v>
      </c>
    </row>
    <row r="2318" spans="3:17">
      <c r="C2318" s="159"/>
      <c r="D2318" s="165" t="s">
        <v>721</v>
      </c>
      <c r="E2318" s="161">
        <v>43998</v>
      </c>
      <c r="F2318" s="172" t="str">
        <f t="shared" si="108"/>
        <v>2019-20</v>
      </c>
      <c r="G2318" s="68"/>
      <c r="H2318" s="167" t="s">
        <v>279</v>
      </c>
      <c r="I2318" s="173">
        <v>150735.53351548137</v>
      </c>
      <c r="J2318" s="168">
        <f>IFERROR(MIN('MP Calculations'!$E$30/I2318,1),"-")</f>
        <v>0.24630200300931615</v>
      </c>
      <c r="K2318" s="12"/>
      <c r="L2318" s="159">
        <v>1</v>
      </c>
      <c r="M2318" s="159" t="s">
        <v>284</v>
      </c>
      <c r="N2318" s="159">
        <v>36982.75</v>
      </c>
      <c r="O2318" s="185">
        <f t="shared" si="109"/>
        <v>36982.75</v>
      </c>
      <c r="P2318" s="215">
        <f t="shared" si="110"/>
        <v>9108.9254017927869</v>
      </c>
      <c r="Q2318" s="215" cm="1">
        <f t="array" ref="Q2318">IF(P2318="-",0,P2318/(1+'General inputs'!$H$32)^IFERROR(INDEX('MP Calculations'!$C$40:$C$130,MATCH(F2318,'MP Calculations'!$D$40:$D$130,0),0),-1))</f>
        <v>10305.529297710136</v>
      </c>
    </row>
    <row r="2319" spans="3:17">
      <c r="C2319" s="159"/>
      <c r="D2319" s="165" t="s">
        <v>369</v>
      </c>
      <c r="E2319" s="161">
        <v>44000</v>
      </c>
      <c r="F2319" s="172" t="str">
        <f t="shared" si="108"/>
        <v>2019-20</v>
      </c>
      <c r="G2319" s="68"/>
      <c r="H2319" s="167" t="s">
        <v>279</v>
      </c>
      <c r="I2319" s="173">
        <v>150735.53351548137</v>
      </c>
      <c r="J2319" s="168">
        <f>IFERROR(MIN('MP Calculations'!$E$30/I2319,1),"-")</f>
        <v>0.24630200300931615</v>
      </c>
      <c r="K2319" s="12"/>
      <c r="L2319" s="159">
        <v>1</v>
      </c>
      <c r="M2319" s="159" t="s">
        <v>284</v>
      </c>
      <c r="N2319" s="159">
        <v>29574.75</v>
      </c>
      <c r="O2319" s="185">
        <f t="shared" si="109"/>
        <v>29574.75</v>
      </c>
      <c r="P2319" s="215">
        <f t="shared" si="110"/>
        <v>7284.3201634997731</v>
      </c>
      <c r="Q2319" s="215" cm="1">
        <f t="array" ref="Q2319">IF(P2319="-",0,P2319/(1+'General inputs'!$H$32)^IFERROR(INDEX('MP Calculations'!$C$40:$C$130,MATCH(F2319,'MP Calculations'!$D$40:$D$130,0),0),-1))</f>
        <v>8241.2328071182601</v>
      </c>
    </row>
    <row r="2320" spans="3:17">
      <c r="C2320" s="159"/>
      <c r="D2320" s="165" t="s">
        <v>281</v>
      </c>
      <c r="E2320" s="161">
        <v>44001</v>
      </c>
      <c r="F2320" s="172" t="str">
        <f t="shared" si="108"/>
        <v>2019-20</v>
      </c>
      <c r="G2320" s="68"/>
      <c r="H2320" s="167" t="s">
        <v>279</v>
      </c>
      <c r="I2320" s="173">
        <v>150735.53351548137</v>
      </c>
      <c r="J2320" s="168">
        <f>IFERROR(MIN('MP Calculations'!$E$30/I2320,1),"-")</f>
        <v>0.24630200300931615</v>
      </c>
      <c r="K2320" s="12"/>
      <c r="L2320" s="159">
        <v>12.000083999999999</v>
      </c>
      <c r="M2320" s="159" t="s">
        <v>280</v>
      </c>
      <c r="N2320" s="159">
        <v>940</v>
      </c>
      <c r="O2320" s="185">
        <f t="shared" si="109"/>
        <v>11280.078959999999</v>
      </c>
      <c r="P2320" s="215">
        <f t="shared" si="110"/>
        <v>2778.3060419512435</v>
      </c>
      <c r="Q2320" s="215" cm="1">
        <f t="array" ref="Q2320">IF(P2320="-",0,P2320/(1+'General inputs'!$H$32)^IFERROR(INDEX('MP Calculations'!$C$40:$C$130,MATCH(F2320,'MP Calculations'!$D$40:$D$130,0),0),-1))</f>
        <v>3143.2812379491429</v>
      </c>
    </row>
    <row r="2321" spans="3:17">
      <c r="C2321" s="159"/>
      <c r="D2321" s="165" t="s">
        <v>722</v>
      </c>
      <c r="E2321" s="161">
        <v>44004</v>
      </c>
      <c r="F2321" s="172" t="str">
        <f t="shared" si="108"/>
        <v>2019-20</v>
      </c>
      <c r="G2321" s="68"/>
      <c r="H2321" s="167" t="s">
        <v>279</v>
      </c>
      <c r="I2321" s="173">
        <v>150735.53351548137</v>
      </c>
      <c r="J2321" s="168">
        <f>IFERROR(MIN('MP Calculations'!$E$30/I2321,1),"-")</f>
        <v>0.24630200300931615</v>
      </c>
      <c r="K2321" s="12"/>
      <c r="L2321" s="159">
        <v>1</v>
      </c>
      <c r="M2321" s="159" t="s">
        <v>284</v>
      </c>
      <c r="N2321" s="159">
        <v>23192.67</v>
      </c>
      <c r="O2321" s="185">
        <f t="shared" si="109"/>
        <v>23192.67</v>
      </c>
      <c r="P2321" s="215">
        <f t="shared" si="110"/>
        <v>5712.401076134076</v>
      </c>
      <c r="Q2321" s="215" cm="1">
        <f t="array" ref="Q2321">IF(P2321="-",0,P2321/(1+'General inputs'!$H$32)^IFERROR(INDEX('MP Calculations'!$C$40:$C$130,MATCH(F2321,'MP Calculations'!$D$40:$D$130,0),0),-1))</f>
        <v>6462.8168585928015</v>
      </c>
    </row>
    <row r="2322" spans="3:17">
      <c r="C2322" s="159"/>
      <c r="D2322" s="165" t="s">
        <v>278</v>
      </c>
      <c r="E2322" s="161">
        <v>44008</v>
      </c>
      <c r="F2322" s="172" t="str">
        <f t="shared" si="108"/>
        <v>2019-20</v>
      </c>
      <c r="G2322" s="68"/>
      <c r="H2322" s="167" t="s">
        <v>279</v>
      </c>
      <c r="I2322" s="173">
        <v>150735.53351548137</v>
      </c>
      <c r="J2322" s="168">
        <f>IFERROR(MIN('MP Calculations'!$E$30/I2322,1),"-")</f>
        <v>0.24630200300931615</v>
      </c>
      <c r="K2322" s="12"/>
      <c r="L2322" s="159">
        <v>2.5285769999999999</v>
      </c>
      <c r="M2322" s="159" t="s">
        <v>280</v>
      </c>
      <c r="N2322" s="159">
        <v>350</v>
      </c>
      <c r="O2322" s="185">
        <f t="shared" si="109"/>
        <v>885.00194999999997</v>
      </c>
      <c r="P2322" s="215">
        <f t="shared" si="110"/>
        <v>217.97775295215067</v>
      </c>
      <c r="Q2322" s="215" cm="1">
        <f t="array" ref="Q2322">IF(P2322="-",0,P2322/(1+'General inputs'!$H$32)^IFERROR(INDEX('MP Calculations'!$C$40:$C$130,MATCH(F2322,'MP Calculations'!$D$40:$D$130,0),0),-1))</f>
        <v>246.61263762850521</v>
      </c>
    </row>
    <row r="2323" spans="3:17">
      <c r="C2323" s="159"/>
      <c r="D2323" s="165" t="s">
        <v>278</v>
      </c>
      <c r="E2323" s="161">
        <v>44008</v>
      </c>
      <c r="F2323" s="172" t="str">
        <f t="shared" si="108"/>
        <v>2019-20</v>
      </c>
      <c r="G2323" s="68"/>
      <c r="H2323" s="167" t="s">
        <v>279</v>
      </c>
      <c r="I2323" s="173">
        <v>150735.53351548137</v>
      </c>
      <c r="J2323" s="168">
        <f>IFERROR(MIN('MP Calculations'!$E$30/I2323,1),"-")</f>
        <v>0.24630200300931615</v>
      </c>
      <c r="K2323" s="12"/>
      <c r="L2323" s="159">
        <v>3.471438</v>
      </c>
      <c r="M2323" s="159" t="s">
        <v>280</v>
      </c>
      <c r="N2323" s="159">
        <v>350</v>
      </c>
      <c r="O2323" s="185">
        <f t="shared" si="109"/>
        <v>1215.0033000000001</v>
      </c>
      <c r="P2323" s="215">
        <f t="shared" si="110"/>
        <v>299.2577464529291</v>
      </c>
      <c r="Q2323" s="215" cm="1">
        <f t="array" ref="Q2323">IF(P2323="-",0,P2323/(1+'General inputs'!$H$32)^IFERROR(INDEX('MP Calculations'!$C$40:$C$130,MATCH(F2323,'MP Calculations'!$D$40:$D$130,0),0),-1))</f>
        <v>338.57006590814638</v>
      </c>
    </row>
    <row r="2324" spans="3:17">
      <c r="C2324" s="159"/>
      <c r="D2324" s="165" t="s">
        <v>723</v>
      </c>
      <c r="E2324" s="161">
        <v>44013</v>
      </c>
      <c r="F2324" s="172" t="str">
        <f t="shared" si="108"/>
        <v>2020-21</v>
      </c>
      <c r="G2324" s="68"/>
      <c r="H2324" s="167" t="s">
        <v>279</v>
      </c>
      <c r="I2324" s="173">
        <v>150735.53351548137</v>
      </c>
      <c r="J2324" s="168">
        <f>IFERROR(MIN('MP Calculations'!$E$30/I2324,1),"-")</f>
        <v>0.24630200300931615</v>
      </c>
      <c r="K2324" s="12"/>
      <c r="L2324" s="159">
        <v>1</v>
      </c>
      <c r="M2324" s="159" t="s">
        <v>284</v>
      </c>
      <c r="N2324" s="159">
        <v>231144.9</v>
      </c>
      <c r="O2324" s="185">
        <f t="shared" si="109"/>
        <v>231144.9</v>
      </c>
      <c r="P2324" s="215">
        <f t="shared" si="110"/>
        <v>56931.451855388077</v>
      </c>
      <c r="Q2324" s="215" cm="1">
        <f t="array" ref="Q2324">IF(P2324="-",0,P2324/(1+'General inputs'!$H$32)^IFERROR(INDEX('MP Calculations'!$C$40:$C$130,MATCH(F2324,'MP Calculations'!$D$40:$D$130,0),0),-1))</f>
        <v>61814.120892313593</v>
      </c>
    </row>
    <row r="2325" spans="3:17">
      <c r="C2325" s="159"/>
      <c r="D2325" s="165" t="s">
        <v>292</v>
      </c>
      <c r="E2325" s="161">
        <v>44032</v>
      </c>
      <c r="F2325" s="172" t="str">
        <f t="shared" si="108"/>
        <v>2020-21</v>
      </c>
      <c r="G2325" s="68"/>
      <c r="H2325" s="167" t="s">
        <v>279</v>
      </c>
      <c r="I2325" s="173">
        <v>150735.53351548137</v>
      </c>
      <c r="J2325" s="168">
        <f>IFERROR(MIN('MP Calculations'!$E$30/I2325,1),"-")</f>
        <v>0.24630200300931615</v>
      </c>
      <c r="K2325" s="12"/>
      <c r="L2325" s="159">
        <v>7.500006</v>
      </c>
      <c r="M2325" s="159" t="s">
        <v>280</v>
      </c>
      <c r="N2325" s="159">
        <v>1787</v>
      </c>
      <c r="O2325" s="185">
        <f t="shared" si="109"/>
        <v>13402.510721999999</v>
      </c>
      <c r="P2325" s="215">
        <f t="shared" si="110"/>
        <v>3301.0652361824359</v>
      </c>
      <c r="Q2325" s="215" cm="1">
        <f t="array" ref="Q2325">IF(P2325="-",0,P2325/(1+'General inputs'!$H$32)^IFERROR(INDEX('MP Calculations'!$C$40:$C$130,MATCH(F2325,'MP Calculations'!$D$40:$D$130,0),0),-1))</f>
        <v>3584.1777950983869</v>
      </c>
    </row>
    <row r="2326" spans="3:17">
      <c r="C2326" s="159"/>
      <c r="D2326" s="165" t="s">
        <v>282</v>
      </c>
      <c r="E2326" s="161">
        <v>44034</v>
      </c>
      <c r="F2326" s="172" t="str">
        <f t="shared" ref="F2326:F2389" si="111">IF(E2326="","-",IF(OR(E2326&lt;$E$15,E2326&gt;$E$16),"ERROR - date outside of range",IF(MONTH(E2326)&gt;=7,YEAR(E2326)&amp;"-"&amp;IF(YEAR(E2326)=1999,"00",IF(AND(YEAR(E2326)&gt;=2000,YEAR(E2326)&lt;2009),"0","")&amp;RIGHT(YEAR(E2326),2)+1),RIGHT(YEAR(E2326),4)-1&amp;"-"&amp;RIGHT(YEAR(E2326),2))))</f>
        <v>2020-21</v>
      </c>
      <c r="G2326" s="68"/>
      <c r="H2326" s="167" t="s">
        <v>279</v>
      </c>
      <c r="I2326" s="173">
        <v>150735.53351548137</v>
      </c>
      <c r="J2326" s="168">
        <f>IFERROR(MIN('MP Calculations'!$E$30/I2326,1),"-")</f>
        <v>0.24630200300931615</v>
      </c>
      <c r="K2326" s="12"/>
      <c r="L2326" s="159">
        <v>0.250056</v>
      </c>
      <c r="M2326" s="159" t="s">
        <v>280</v>
      </c>
      <c r="N2326" s="159">
        <v>511</v>
      </c>
      <c r="O2326" s="185">
        <f t="shared" ref="O2326:O2389" si="112">IF(N2326="","-",L2326*N2326)</f>
        <v>127.778616</v>
      </c>
      <c r="P2326" s="215">
        <f t="shared" ref="P2326:P2389" si="113">IF(O2326="-","-",IF(OR(E2326&lt;$E$15,E2326&gt;$E$16),0,O2326*J2326))</f>
        <v>31.472129062558253</v>
      </c>
      <c r="Q2326" s="215" cm="1">
        <f t="array" ref="Q2326">IF(P2326="-",0,P2326/(1+'General inputs'!$H$32)^IFERROR(INDEX('MP Calculations'!$C$40:$C$130,MATCH(F2326,'MP Calculations'!$D$40:$D$130,0),0),-1))</f>
        <v>34.171304739479503</v>
      </c>
    </row>
    <row r="2327" spans="3:17">
      <c r="C2327" s="159"/>
      <c r="D2327" s="165" t="s">
        <v>282</v>
      </c>
      <c r="E2327" s="161">
        <v>44034</v>
      </c>
      <c r="F2327" s="172" t="str">
        <f t="shared" si="111"/>
        <v>2020-21</v>
      </c>
      <c r="G2327" s="68"/>
      <c r="H2327" s="167" t="s">
        <v>279</v>
      </c>
      <c r="I2327" s="173">
        <v>150735.53351548137</v>
      </c>
      <c r="J2327" s="168">
        <f>IFERROR(MIN('MP Calculations'!$E$30/I2327,1),"-")</f>
        <v>0.24630200300931615</v>
      </c>
      <c r="K2327" s="12"/>
      <c r="L2327" s="159">
        <v>0.249918</v>
      </c>
      <c r="M2327" s="159" t="s">
        <v>280</v>
      </c>
      <c r="N2327" s="159">
        <v>511</v>
      </c>
      <c r="O2327" s="185">
        <f t="shared" si="112"/>
        <v>127.70809800000001</v>
      </c>
      <c r="P2327" s="215">
        <f t="shared" si="113"/>
        <v>31.454760337910045</v>
      </c>
      <c r="Q2327" s="215" cm="1">
        <f t="array" ref="Q2327">IF(P2327="-",0,P2327/(1+'General inputs'!$H$32)^IFERROR(INDEX('MP Calculations'!$C$40:$C$130,MATCH(F2327,'MP Calculations'!$D$40:$D$130,0),0),-1))</f>
        <v>34.152446403530568</v>
      </c>
    </row>
    <row r="2328" spans="3:17">
      <c r="C2328" s="159"/>
      <c r="D2328" s="165" t="s">
        <v>282</v>
      </c>
      <c r="E2328" s="161">
        <v>44034</v>
      </c>
      <c r="F2328" s="172" t="str">
        <f t="shared" si="111"/>
        <v>2020-21</v>
      </c>
      <c r="G2328" s="68"/>
      <c r="H2328" s="167" t="s">
        <v>279</v>
      </c>
      <c r="I2328" s="173">
        <v>150735.53351548137</v>
      </c>
      <c r="J2328" s="168">
        <f>IFERROR(MIN('MP Calculations'!$E$30/I2328,1),"-")</f>
        <v>0.24630200300931615</v>
      </c>
      <c r="K2328" s="12"/>
      <c r="L2328" s="159">
        <v>0.89995599999999998</v>
      </c>
      <c r="M2328" s="159" t="s">
        <v>280</v>
      </c>
      <c r="N2328" s="159">
        <v>511</v>
      </c>
      <c r="O2328" s="185">
        <f t="shared" si="112"/>
        <v>459.87751600000001</v>
      </c>
      <c r="P2328" s="215">
        <f t="shared" si="113"/>
        <v>113.26875332974883</v>
      </c>
      <c r="Q2328" s="215" cm="1">
        <f t="array" ref="Q2328">IF(P2328="-",0,P2328/(1+'General inputs'!$H$32)^IFERROR(INDEX('MP Calculations'!$C$40:$C$130,MATCH(F2328,'MP Calculations'!$D$40:$D$130,0),0),-1))</f>
        <v>122.98313469032144</v>
      </c>
    </row>
    <row r="2329" spans="3:17">
      <c r="C2329" s="159"/>
      <c r="D2329" s="165" t="s">
        <v>282</v>
      </c>
      <c r="E2329" s="161">
        <v>44034</v>
      </c>
      <c r="F2329" s="172" t="str">
        <f t="shared" si="111"/>
        <v>2020-21</v>
      </c>
      <c r="G2329" s="68"/>
      <c r="H2329" s="167" t="s">
        <v>279</v>
      </c>
      <c r="I2329" s="173">
        <v>150735.53351548137</v>
      </c>
      <c r="J2329" s="168">
        <f>IFERROR(MIN('MP Calculations'!$E$30/I2329,1),"-")</f>
        <v>0.24630200300931615</v>
      </c>
      <c r="K2329" s="12"/>
      <c r="L2329" s="159">
        <v>1.399983</v>
      </c>
      <c r="M2329" s="159" t="s">
        <v>280</v>
      </c>
      <c r="N2329" s="159">
        <v>511</v>
      </c>
      <c r="O2329" s="185">
        <f t="shared" si="112"/>
        <v>715.39131299999997</v>
      </c>
      <c r="P2329" s="215">
        <f t="shared" si="113"/>
        <v>176.20231332736464</v>
      </c>
      <c r="Q2329" s="215" cm="1">
        <f t="array" ref="Q2329">IF(P2329="-",0,P2329/(1+'General inputs'!$H$32)^IFERROR(INDEX('MP Calculations'!$C$40:$C$130,MATCH(F2329,'MP Calculations'!$D$40:$D$130,0),0),-1))</f>
        <v>191.31412852757276</v>
      </c>
    </row>
    <row r="2330" spans="3:17">
      <c r="C2330" s="159"/>
      <c r="D2330" s="165" t="s">
        <v>282</v>
      </c>
      <c r="E2330" s="161">
        <v>44062</v>
      </c>
      <c r="F2330" s="172" t="str">
        <f t="shared" si="111"/>
        <v>2020-21</v>
      </c>
      <c r="G2330" s="68"/>
      <c r="H2330" s="167" t="s">
        <v>279</v>
      </c>
      <c r="I2330" s="173">
        <v>150735.53351548137</v>
      </c>
      <c r="J2330" s="168">
        <f>IFERROR(MIN('MP Calculations'!$E$30/I2330,1),"-")</f>
        <v>0.24630200300931615</v>
      </c>
      <c r="K2330" s="12"/>
      <c r="L2330" s="159">
        <v>1.617666</v>
      </c>
      <c r="M2330" s="159" t="s">
        <v>280</v>
      </c>
      <c r="N2330" s="159">
        <v>511</v>
      </c>
      <c r="O2330" s="185">
        <f t="shared" si="112"/>
        <v>826.62732600000004</v>
      </c>
      <c r="P2330" s="215">
        <f t="shared" si="113"/>
        <v>203.59996613603496</v>
      </c>
      <c r="Q2330" s="215" cm="1">
        <f t="array" ref="Q2330">IF(P2330="-",0,P2330/(1+'General inputs'!$H$32)^IFERROR(INDEX('MP Calculations'!$C$40:$C$130,MATCH(F2330,'MP Calculations'!$D$40:$D$130,0),0),-1))</f>
        <v>221.06151363172592</v>
      </c>
    </row>
    <row r="2331" spans="3:17">
      <c r="C2331" s="159"/>
      <c r="D2331" s="165" t="s">
        <v>282</v>
      </c>
      <c r="E2331" s="161">
        <v>44062</v>
      </c>
      <c r="F2331" s="172" t="str">
        <f t="shared" si="111"/>
        <v>2020-21</v>
      </c>
      <c r="G2331" s="68"/>
      <c r="H2331" s="167" t="s">
        <v>279</v>
      </c>
      <c r="I2331" s="173">
        <v>150735.53351548137</v>
      </c>
      <c r="J2331" s="168">
        <f>IFERROR(MIN('MP Calculations'!$E$30/I2331,1),"-")</f>
        <v>0.24630200300931615</v>
      </c>
      <c r="K2331" s="12"/>
      <c r="L2331" s="159">
        <v>1.0999730000000001</v>
      </c>
      <c r="M2331" s="159" t="s">
        <v>280</v>
      </c>
      <c r="N2331" s="159">
        <v>511</v>
      </c>
      <c r="O2331" s="185">
        <f t="shared" si="112"/>
        <v>562.08620300000007</v>
      </c>
      <c r="P2331" s="215">
        <f t="shared" si="113"/>
        <v>138.44295766280109</v>
      </c>
      <c r="Q2331" s="215" cm="1">
        <f t="array" ref="Q2331">IF(P2331="-",0,P2331/(1+'General inputs'!$H$32)^IFERROR(INDEX('MP Calculations'!$C$40:$C$130,MATCH(F2331,'MP Calculations'!$D$40:$D$130,0),0),-1))</f>
        <v>150.31637948379358</v>
      </c>
    </row>
    <row r="2332" spans="3:17">
      <c r="C2332" s="159"/>
      <c r="D2332" s="165" t="s">
        <v>291</v>
      </c>
      <c r="E2332" s="161">
        <v>44062</v>
      </c>
      <c r="F2332" s="172" t="str">
        <f t="shared" si="111"/>
        <v>2020-21</v>
      </c>
      <c r="G2332" s="68"/>
      <c r="H2332" s="167" t="s">
        <v>279</v>
      </c>
      <c r="I2332" s="173">
        <v>150735.53351548137</v>
      </c>
      <c r="J2332" s="168">
        <f>IFERROR(MIN('MP Calculations'!$E$30/I2332,1),"-")</f>
        <v>0.24630200300931615</v>
      </c>
      <c r="K2332" s="12"/>
      <c r="L2332" s="159">
        <v>4.2499219999999998</v>
      </c>
      <c r="M2332" s="159" t="s">
        <v>280</v>
      </c>
      <c r="N2332" s="159">
        <v>589</v>
      </c>
      <c r="O2332" s="185">
        <f t="shared" si="112"/>
        <v>2503.2040579999998</v>
      </c>
      <c r="P2332" s="215">
        <f t="shared" si="113"/>
        <v>616.54417342644831</v>
      </c>
      <c r="Q2332" s="215" cm="1">
        <f t="array" ref="Q2332">IF(P2332="-",0,P2332/(1+'General inputs'!$H$32)^IFERROR(INDEX('MP Calculations'!$C$40:$C$130,MATCH(F2332,'MP Calculations'!$D$40:$D$130,0),0),-1))</f>
        <v>669.42146791619439</v>
      </c>
    </row>
    <row r="2333" spans="3:17">
      <c r="C2333" s="159"/>
      <c r="D2333" s="165" t="s">
        <v>291</v>
      </c>
      <c r="E2333" s="161">
        <v>44062</v>
      </c>
      <c r="F2333" s="172" t="str">
        <f t="shared" si="111"/>
        <v>2020-21</v>
      </c>
      <c r="G2333" s="68"/>
      <c r="H2333" s="167" t="s">
        <v>279</v>
      </c>
      <c r="I2333" s="173">
        <v>150735.53351548137</v>
      </c>
      <c r="J2333" s="168">
        <f>IFERROR(MIN('MP Calculations'!$E$30/I2333,1),"-")</f>
        <v>0.24630200300931615</v>
      </c>
      <c r="K2333" s="12"/>
      <c r="L2333" s="159">
        <v>14.033424999999999</v>
      </c>
      <c r="M2333" s="159" t="s">
        <v>280</v>
      </c>
      <c r="N2333" s="159">
        <v>589</v>
      </c>
      <c r="O2333" s="185">
        <f t="shared" si="112"/>
        <v>8265.687324999999</v>
      </c>
      <c r="P2333" s="215">
        <f t="shared" si="113"/>
        <v>2035.8553443962162</v>
      </c>
      <c r="Q2333" s="215" cm="1">
        <f t="array" ref="Q2333">IF(P2333="-",0,P2333/(1+'General inputs'!$H$32)^IFERROR(INDEX('MP Calculations'!$C$40:$C$130,MATCH(F2333,'MP Calculations'!$D$40:$D$130,0),0),-1))</f>
        <v>2210.4584421530135</v>
      </c>
    </row>
    <row r="2334" spans="3:17">
      <c r="C2334" s="159"/>
      <c r="D2334" s="165" t="s">
        <v>291</v>
      </c>
      <c r="E2334" s="161">
        <v>44062</v>
      </c>
      <c r="F2334" s="172" t="str">
        <f t="shared" si="111"/>
        <v>2020-21</v>
      </c>
      <c r="G2334" s="68"/>
      <c r="H2334" s="167" t="s">
        <v>279</v>
      </c>
      <c r="I2334" s="173">
        <v>150735.53351548137</v>
      </c>
      <c r="J2334" s="168">
        <f>IFERROR(MIN('MP Calculations'!$E$30/I2334,1),"-")</f>
        <v>0.24630200300931615</v>
      </c>
      <c r="K2334" s="12"/>
      <c r="L2334" s="159">
        <v>2.6403029999999998</v>
      </c>
      <c r="M2334" s="159" t="s">
        <v>280</v>
      </c>
      <c r="N2334" s="159">
        <v>589</v>
      </c>
      <c r="O2334" s="185">
        <f t="shared" si="112"/>
        <v>1555.138467</v>
      </c>
      <c r="P2334" s="215">
        <f t="shared" si="113"/>
        <v>383.03371937893729</v>
      </c>
      <c r="Q2334" s="215" cm="1">
        <f t="array" ref="Q2334">IF(P2334="-",0,P2334/(1+'General inputs'!$H$32)^IFERROR(INDEX('MP Calculations'!$C$40:$C$130,MATCH(F2334,'MP Calculations'!$D$40:$D$130,0),0),-1))</f>
        <v>415.88422328775255</v>
      </c>
    </row>
    <row r="2335" spans="3:17">
      <c r="C2335" s="159"/>
      <c r="D2335" s="165" t="s">
        <v>278</v>
      </c>
      <c r="E2335" s="161">
        <v>44062</v>
      </c>
      <c r="F2335" s="172" t="str">
        <f t="shared" si="111"/>
        <v>2020-21</v>
      </c>
      <c r="G2335" s="68"/>
      <c r="H2335" s="167" t="s">
        <v>279</v>
      </c>
      <c r="I2335" s="173">
        <v>150735.53351548137</v>
      </c>
      <c r="J2335" s="168">
        <f>IFERROR(MIN('MP Calculations'!$E$30/I2335,1),"-")</f>
        <v>0.24630200300931615</v>
      </c>
      <c r="K2335" s="12"/>
      <c r="L2335" s="159">
        <v>2.281765</v>
      </c>
      <c r="M2335" s="159" t="s">
        <v>280</v>
      </c>
      <c r="N2335" s="159">
        <v>350</v>
      </c>
      <c r="O2335" s="185">
        <f t="shared" si="112"/>
        <v>798.61775</v>
      </c>
      <c r="P2335" s="215">
        <f t="shared" si="113"/>
        <v>196.70115146379328</v>
      </c>
      <c r="Q2335" s="215" cm="1">
        <f t="array" ref="Q2335">IF(P2335="-",0,P2335/(1+'General inputs'!$H$32)^IFERROR(INDEX('MP Calculations'!$C$40:$C$130,MATCH(F2335,'MP Calculations'!$D$40:$D$130,0),0),-1))</f>
        <v>213.57102901793408</v>
      </c>
    </row>
    <row r="2336" spans="3:17">
      <c r="C2336" s="159"/>
      <c r="D2336" s="165" t="s">
        <v>291</v>
      </c>
      <c r="E2336" s="161">
        <v>44062</v>
      </c>
      <c r="F2336" s="172" t="str">
        <f t="shared" si="111"/>
        <v>2020-21</v>
      </c>
      <c r="G2336" s="68"/>
      <c r="H2336" s="167" t="s">
        <v>279</v>
      </c>
      <c r="I2336" s="173">
        <v>150735.53351548137</v>
      </c>
      <c r="J2336" s="168">
        <f>IFERROR(MIN('MP Calculations'!$E$30/I2336,1),"-")</f>
        <v>0.24630200300931615</v>
      </c>
      <c r="K2336" s="12"/>
      <c r="L2336" s="159">
        <v>32.814082999999997</v>
      </c>
      <c r="M2336" s="159" t="s">
        <v>280</v>
      </c>
      <c r="N2336" s="159">
        <v>589</v>
      </c>
      <c r="O2336" s="185">
        <f t="shared" si="112"/>
        <v>19327.494886999997</v>
      </c>
      <c r="P2336" s="215">
        <f t="shared" si="113"/>
        <v>4760.4007038204154</v>
      </c>
      <c r="Q2336" s="215" cm="1">
        <f t="array" ref="Q2336">IF(P2336="-",0,P2336/(1+'General inputs'!$H$32)^IFERROR(INDEX('MP Calculations'!$C$40:$C$130,MATCH(F2336,'MP Calculations'!$D$40:$D$130,0),0),-1))</f>
        <v>5168.6717097828705</v>
      </c>
    </row>
    <row r="2337" spans="3:17">
      <c r="C2337" s="159"/>
      <c r="D2337" s="165" t="s">
        <v>291</v>
      </c>
      <c r="E2337" s="161">
        <v>44062</v>
      </c>
      <c r="F2337" s="172" t="str">
        <f t="shared" si="111"/>
        <v>2020-21</v>
      </c>
      <c r="G2337" s="68"/>
      <c r="H2337" s="167" t="s">
        <v>279</v>
      </c>
      <c r="I2337" s="173">
        <v>150735.53351548137</v>
      </c>
      <c r="J2337" s="168">
        <f>IFERROR(MIN('MP Calculations'!$E$30/I2337,1),"-")</f>
        <v>0.24630200300931615</v>
      </c>
      <c r="K2337" s="12"/>
      <c r="L2337" s="159">
        <v>6.543304</v>
      </c>
      <c r="M2337" s="159" t="s">
        <v>280</v>
      </c>
      <c r="N2337" s="159">
        <v>589</v>
      </c>
      <c r="O2337" s="185">
        <f t="shared" si="112"/>
        <v>3854.0060560000002</v>
      </c>
      <c r="P2337" s="215">
        <f t="shared" si="113"/>
        <v>949.24941120283472</v>
      </c>
      <c r="Q2337" s="215" cm="1">
        <f t="array" ref="Q2337">IF(P2337="-",0,P2337/(1+'General inputs'!$H$32)^IFERROR(INDEX('MP Calculations'!$C$40:$C$130,MATCH(F2337,'MP Calculations'!$D$40:$D$130,0),0),-1))</f>
        <v>1030.6608377052348</v>
      </c>
    </row>
    <row r="2338" spans="3:17">
      <c r="C2338" s="159"/>
      <c r="D2338" s="165" t="s">
        <v>291</v>
      </c>
      <c r="E2338" s="161">
        <v>44062</v>
      </c>
      <c r="F2338" s="172" t="str">
        <f t="shared" si="111"/>
        <v>2020-21</v>
      </c>
      <c r="G2338" s="68"/>
      <c r="H2338" s="167" t="s">
        <v>279</v>
      </c>
      <c r="I2338" s="173">
        <v>150735.53351548137</v>
      </c>
      <c r="J2338" s="168">
        <f>IFERROR(MIN('MP Calculations'!$E$30/I2338,1),"-")</f>
        <v>0.24630200300931615</v>
      </c>
      <c r="K2338" s="12"/>
      <c r="L2338" s="159">
        <v>0.52595499999999995</v>
      </c>
      <c r="M2338" s="159" t="s">
        <v>280</v>
      </c>
      <c r="N2338" s="159">
        <v>589</v>
      </c>
      <c r="O2338" s="185">
        <f t="shared" si="112"/>
        <v>309.78749499999998</v>
      </c>
      <c r="P2338" s="215">
        <f t="shared" si="113"/>
        <v>76.301280525738505</v>
      </c>
      <c r="Q2338" s="215" cm="1">
        <f t="array" ref="Q2338">IF(P2338="-",0,P2338/(1+'General inputs'!$H$32)^IFERROR(INDEX('MP Calculations'!$C$40:$C$130,MATCH(F2338,'MP Calculations'!$D$40:$D$130,0),0),-1))</f>
        <v>82.845183548747954</v>
      </c>
    </row>
    <row r="2339" spans="3:17">
      <c r="C2339" s="159"/>
      <c r="D2339" s="165" t="s">
        <v>291</v>
      </c>
      <c r="E2339" s="161">
        <v>44062</v>
      </c>
      <c r="F2339" s="172" t="str">
        <f t="shared" si="111"/>
        <v>2020-21</v>
      </c>
      <c r="G2339" s="68"/>
      <c r="H2339" s="167" t="s">
        <v>279</v>
      </c>
      <c r="I2339" s="173">
        <v>150735.53351548137</v>
      </c>
      <c r="J2339" s="168">
        <f>IFERROR(MIN('MP Calculations'!$E$30/I2339,1),"-")</f>
        <v>0.24630200300931615</v>
      </c>
      <c r="K2339" s="12"/>
      <c r="L2339" s="159">
        <v>32.281984999999999</v>
      </c>
      <c r="M2339" s="159" t="s">
        <v>280</v>
      </c>
      <c r="N2339" s="159">
        <v>589</v>
      </c>
      <c r="O2339" s="185">
        <f t="shared" si="112"/>
        <v>19014.089164999998</v>
      </c>
      <c r="P2339" s="215">
        <f t="shared" si="113"/>
        <v>4683.2082467372347</v>
      </c>
      <c r="Q2339" s="215" cm="1">
        <f t="array" ref="Q2339">IF(P2339="-",0,P2339/(1+'General inputs'!$H$32)^IFERROR(INDEX('MP Calculations'!$C$40:$C$130,MATCH(F2339,'MP Calculations'!$D$40:$D$130,0),0),-1))</f>
        <v>5084.8589188104079</v>
      </c>
    </row>
    <row r="2340" spans="3:17">
      <c r="C2340" s="159"/>
      <c r="D2340" s="165" t="s">
        <v>291</v>
      </c>
      <c r="E2340" s="161">
        <v>44062</v>
      </c>
      <c r="F2340" s="172" t="str">
        <f t="shared" si="111"/>
        <v>2020-21</v>
      </c>
      <c r="G2340" s="68"/>
      <c r="H2340" s="167" t="s">
        <v>279</v>
      </c>
      <c r="I2340" s="173">
        <v>150735.53351548137</v>
      </c>
      <c r="J2340" s="168">
        <f>IFERROR(MIN('MP Calculations'!$E$30/I2340,1),"-")</f>
        <v>0.24630200300931615</v>
      </c>
      <c r="K2340" s="12"/>
      <c r="L2340" s="159">
        <v>40.357377</v>
      </c>
      <c r="M2340" s="159" t="s">
        <v>280</v>
      </c>
      <c r="N2340" s="159">
        <v>589</v>
      </c>
      <c r="O2340" s="185">
        <f t="shared" si="112"/>
        <v>23770.495052999999</v>
      </c>
      <c r="P2340" s="215">
        <f t="shared" si="113"/>
        <v>5854.7205440769403</v>
      </c>
      <c r="Q2340" s="215" cm="1">
        <f t="array" ref="Q2340">IF(P2340="-",0,P2340/(1+'General inputs'!$H$32)^IFERROR(INDEX('MP Calculations'!$C$40:$C$130,MATCH(F2340,'MP Calculations'!$D$40:$D$130,0),0),-1))</f>
        <v>6356.8447968191558</v>
      </c>
    </row>
    <row r="2341" spans="3:17">
      <c r="C2341" s="159"/>
      <c r="D2341" s="165" t="s">
        <v>291</v>
      </c>
      <c r="E2341" s="161">
        <v>44062</v>
      </c>
      <c r="F2341" s="172" t="str">
        <f t="shared" si="111"/>
        <v>2020-21</v>
      </c>
      <c r="G2341" s="68"/>
      <c r="H2341" s="167" t="s">
        <v>279</v>
      </c>
      <c r="I2341" s="173">
        <v>150735.53351548137</v>
      </c>
      <c r="J2341" s="168">
        <f>IFERROR(MIN('MP Calculations'!$E$30/I2341,1),"-")</f>
        <v>0.24630200300931615</v>
      </c>
      <c r="K2341" s="12"/>
      <c r="L2341" s="159">
        <v>0.99997800000000003</v>
      </c>
      <c r="M2341" s="159" t="s">
        <v>280</v>
      </c>
      <c r="N2341" s="159">
        <v>589</v>
      </c>
      <c r="O2341" s="185">
        <f t="shared" si="112"/>
        <v>588.98704199999997</v>
      </c>
      <c r="P2341" s="215">
        <f t="shared" si="113"/>
        <v>145.06868819113222</v>
      </c>
      <c r="Q2341" s="215" cm="1">
        <f t="array" ref="Q2341">IF(P2341="-",0,P2341/(1+'General inputs'!$H$32)^IFERROR(INDEX('MP Calculations'!$C$40:$C$130,MATCH(F2341,'MP Calculations'!$D$40:$D$130,0),0),-1))</f>
        <v>157.51035916515653</v>
      </c>
    </row>
    <row r="2342" spans="3:17">
      <c r="C2342" s="159"/>
      <c r="D2342" s="165" t="s">
        <v>278</v>
      </c>
      <c r="E2342" s="161">
        <v>44062</v>
      </c>
      <c r="F2342" s="172" t="str">
        <f t="shared" si="111"/>
        <v>2020-21</v>
      </c>
      <c r="G2342" s="68"/>
      <c r="H2342" s="167" t="s">
        <v>279</v>
      </c>
      <c r="I2342" s="173">
        <v>150735.53351548137</v>
      </c>
      <c r="J2342" s="168">
        <f>IFERROR(MIN('MP Calculations'!$E$30/I2342,1),"-")</f>
        <v>0.24630200300931615</v>
      </c>
      <c r="K2342" s="12"/>
      <c r="L2342" s="159">
        <v>0.73501099999999997</v>
      </c>
      <c r="M2342" s="159" t="s">
        <v>280</v>
      </c>
      <c r="N2342" s="159">
        <v>350</v>
      </c>
      <c r="O2342" s="185">
        <f t="shared" si="112"/>
        <v>257.25385</v>
      </c>
      <c r="P2342" s="215">
        <f t="shared" si="113"/>
        <v>63.362138536858168</v>
      </c>
      <c r="Q2342" s="215" cm="1">
        <f t="array" ref="Q2342">IF(P2342="-",0,P2342/(1+'General inputs'!$H$32)^IFERROR(INDEX('MP Calculations'!$C$40:$C$130,MATCH(F2342,'MP Calculations'!$D$40:$D$130,0),0),-1))</f>
        <v>68.796328986333279</v>
      </c>
    </row>
    <row r="2343" spans="3:17">
      <c r="C2343" s="159"/>
      <c r="D2343" s="165" t="s">
        <v>291</v>
      </c>
      <c r="E2343" s="161">
        <v>44062</v>
      </c>
      <c r="F2343" s="172" t="str">
        <f t="shared" si="111"/>
        <v>2020-21</v>
      </c>
      <c r="G2343" s="68"/>
      <c r="H2343" s="167" t="s">
        <v>279</v>
      </c>
      <c r="I2343" s="173">
        <v>150735.53351548137</v>
      </c>
      <c r="J2343" s="168">
        <f>IFERROR(MIN('MP Calculations'!$E$30/I2343,1),"-")</f>
        <v>0.24630200300931615</v>
      </c>
      <c r="K2343" s="12"/>
      <c r="L2343" s="159">
        <v>3.9854470000000002</v>
      </c>
      <c r="M2343" s="159" t="s">
        <v>280</v>
      </c>
      <c r="N2343" s="159">
        <v>589</v>
      </c>
      <c r="O2343" s="185">
        <f t="shared" si="112"/>
        <v>2347.4282830000002</v>
      </c>
      <c r="P2343" s="215">
        <f t="shared" si="113"/>
        <v>578.17628802361992</v>
      </c>
      <c r="Q2343" s="215" cm="1">
        <f t="array" ref="Q2343">IF(P2343="-",0,P2343/(1+'General inputs'!$H$32)^IFERROR(INDEX('MP Calculations'!$C$40:$C$130,MATCH(F2343,'MP Calculations'!$D$40:$D$130,0),0),-1))</f>
        <v>627.76299918967777</v>
      </c>
    </row>
    <row r="2344" spans="3:17">
      <c r="C2344" s="159"/>
      <c r="D2344" s="165" t="s">
        <v>282</v>
      </c>
      <c r="E2344" s="161">
        <v>44062</v>
      </c>
      <c r="F2344" s="172" t="str">
        <f t="shared" si="111"/>
        <v>2020-21</v>
      </c>
      <c r="G2344" s="68"/>
      <c r="H2344" s="167" t="s">
        <v>279</v>
      </c>
      <c r="I2344" s="173">
        <v>150735.53351548137</v>
      </c>
      <c r="J2344" s="168">
        <f>IFERROR(MIN('MP Calculations'!$E$30/I2344,1),"-")</f>
        <v>0.24630200300931615</v>
      </c>
      <c r="K2344" s="12"/>
      <c r="L2344" s="159">
        <v>9.396922</v>
      </c>
      <c r="M2344" s="159" t="s">
        <v>280</v>
      </c>
      <c r="N2344" s="159">
        <v>511</v>
      </c>
      <c r="O2344" s="185">
        <f t="shared" si="112"/>
        <v>4801.8271420000001</v>
      </c>
      <c r="P2344" s="215">
        <f t="shared" si="113"/>
        <v>1182.6996431790999</v>
      </c>
      <c r="Q2344" s="215" cm="1">
        <f t="array" ref="Q2344">IF(P2344="-",0,P2344/(1+'General inputs'!$H$32)^IFERROR(INDEX('MP Calculations'!$C$40:$C$130,MATCH(F2344,'MP Calculations'!$D$40:$D$130,0),0),-1))</f>
        <v>1284.1326953767125</v>
      </c>
    </row>
    <row r="2345" spans="3:17">
      <c r="C2345" s="159"/>
      <c r="D2345" s="165" t="s">
        <v>289</v>
      </c>
      <c r="E2345" s="161">
        <v>44068</v>
      </c>
      <c r="F2345" s="172" t="str">
        <f t="shared" si="111"/>
        <v>2020-21</v>
      </c>
      <c r="G2345" s="68"/>
      <c r="H2345" s="167" t="s">
        <v>279</v>
      </c>
      <c r="I2345" s="173">
        <v>150735.53351548137</v>
      </c>
      <c r="J2345" s="168">
        <f>IFERROR(MIN('MP Calculations'!$E$30/I2345,1),"-")</f>
        <v>0.24630200300931615</v>
      </c>
      <c r="K2345" s="12"/>
      <c r="L2345" s="159">
        <v>6</v>
      </c>
      <c r="M2345" s="159" t="s">
        <v>280</v>
      </c>
      <c r="N2345" s="159">
        <v>726</v>
      </c>
      <c r="O2345" s="185">
        <f t="shared" si="112"/>
        <v>4356</v>
      </c>
      <c r="P2345" s="215">
        <f t="shared" si="113"/>
        <v>1072.8915251085812</v>
      </c>
      <c r="Q2345" s="215" cm="1">
        <f t="array" ref="Q2345">IF(P2345="-",0,P2345/(1+'General inputs'!$H$32)^IFERROR(INDEX('MP Calculations'!$C$40:$C$130,MATCH(F2345,'MP Calculations'!$D$40:$D$130,0),0),-1))</f>
        <v>1164.9069938679938</v>
      </c>
    </row>
    <row r="2346" spans="3:17">
      <c r="C2346" s="159"/>
      <c r="D2346" s="165" t="s">
        <v>724</v>
      </c>
      <c r="E2346" s="161">
        <v>44068</v>
      </c>
      <c r="F2346" s="172" t="str">
        <f t="shared" si="111"/>
        <v>2020-21</v>
      </c>
      <c r="G2346" s="68"/>
      <c r="H2346" s="167" t="s">
        <v>279</v>
      </c>
      <c r="I2346" s="173">
        <v>150735.53351548137</v>
      </c>
      <c r="J2346" s="168">
        <f>IFERROR(MIN('MP Calculations'!$E$30/I2346,1),"-")</f>
        <v>0.24630200300931615</v>
      </c>
      <c r="K2346" s="12"/>
      <c r="L2346" s="159">
        <v>1</v>
      </c>
      <c r="M2346" s="159" t="s">
        <v>284</v>
      </c>
      <c r="N2346" s="159">
        <v>26695.07</v>
      </c>
      <c r="O2346" s="185">
        <f t="shared" si="112"/>
        <v>26695.07</v>
      </c>
      <c r="P2346" s="215">
        <f t="shared" si="113"/>
        <v>6575.0492114739054</v>
      </c>
      <c r="Q2346" s="215" cm="1">
        <f t="array" ref="Q2346">IF(P2346="-",0,P2346/(1+'General inputs'!$H$32)^IFERROR(INDEX('MP Calculations'!$C$40:$C$130,MATCH(F2346,'MP Calculations'!$D$40:$D$130,0),0),-1))</f>
        <v>7138.9517320467548</v>
      </c>
    </row>
    <row r="2347" spans="3:17">
      <c r="C2347" s="159"/>
      <c r="D2347" s="165" t="s">
        <v>282</v>
      </c>
      <c r="E2347" s="161">
        <v>44069</v>
      </c>
      <c r="F2347" s="172" t="str">
        <f t="shared" si="111"/>
        <v>2020-21</v>
      </c>
      <c r="G2347" s="68"/>
      <c r="H2347" s="167" t="s">
        <v>279</v>
      </c>
      <c r="I2347" s="173">
        <v>150735.53351548137</v>
      </c>
      <c r="J2347" s="168">
        <f>IFERROR(MIN('MP Calculations'!$E$30/I2347,1),"-")</f>
        <v>0.24630200300931615</v>
      </c>
      <c r="K2347" s="12"/>
      <c r="L2347" s="159">
        <v>10.175228000000001</v>
      </c>
      <c r="M2347" s="159" t="s">
        <v>280</v>
      </c>
      <c r="N2347" s="159">
        <v>511</v>
      </c>
      <c r="O2347" s="185">
        <f t="shared" si="112"/>
        <v>5199.5415080000002</v>
      </c>
      <c r="P2347" s="215">
        <f t="shared" si="113"/>
        <v>1280.6574881504803</v>
      </c>
      <c r="Q2347" s="215" cm="1">
        <f t="array" ref="Q2347">IF(P2347="-",0,P2347/(1+'General inputs'!$H$32)^IFERROR(INDEX('MP Calculations'!$C$40:$C$130,MATCH(F2347,'MP Calculations'!$D$40:$D$130,0),0),-1))</f>
        <v>1390.4917969642183</v>
      </c>
    </row>
    <row r="2348" spans="3:17">
      <c r="C2348" s="159"/>
      <c r="D2348" s="165" t="s">
        <v>289</v>
      </c>
      <c r="E2348" s="161">
        <v>44100</v>
      </c>
      <c r="F2348" s="172" t="str">
        <f t="shared" si="111"/>
        <v>2020-21</v>
      </c>
      <c r="G2348" s="68"/>
      <c r="H2348" s="167" t="s">
        <v>279</v>
      </c>
      <c r="I2348" s="173">
        <v>150735.53351548137</v>
      </c>
      <c r="J2348" s="168">
        <f>IFERROR(MIN('MP Calculations'!$E$30/I2348,1),"-")</f>
        <v>0.24630200300931615</v>
      </c>
      <c r="K2348" s="12"/>
      <c r="L2348" s="159">
        <v>11.630559</v>
      </c>
      <c r="M2348" s="159" t="s">
        <v>280</v>
      </c>
      <c r="N2348" s="159">
        <v>726</v>
      </c>
      <c r="O2348" s="185">
        <f t="shared" si="112"/>
        <v>8443.7858340000002</v>
      </c>
      <c r="P2348" s="215">
        <f t="shared" si="113"/>
        <v>2079.7213638958892</v>
      </c>
      <c r="Q2348" s="215" cm="1">
        <f t="array" ref="Q2348">IF(P2348="-",0,P2348/(1+'General inputs'!$H$32)^IFERROR(INDEX('MP Calculations'!$C$40:$C$130,MATCH(F2348,'MP Calculations'!$D$40:$D$130,0),0),-1))</f>
        <v>2258.0865869490567</v>
      </c>
    </row>
    <row r="2349" spans="3:17">
      <c r="C2349" s="159"/>
      <c r="D2349" s="165" t="s">
        <v>289</v>
      </c>
      <c r="E2349" s="161">
        <v>44100</v>
      </c>
      <c r="F2349" s="172" t="str">
        <f t="shared" si="111"/>
        <v>2020-21</v>
      </c>
      <c r="G2349" s="68"/>
      <c r="H2349" s="167" t="s">
        <v>279</v>
      </c>
      <c r="I2349" s="173">
        <v>150735.53351548137</v>
      </c>
      <c r="J2349" s="168">
        <f>IFERROR(MIN('MP Calculations'!$E$30/I2349,1),"-")</f>
        <v>0.24630200300931615</v>
      </c>
      <c r="K2349" s="12"/>
      <c r="L2349" s="159">
        <v>2.999978</v>
      </c>
      <c r="M2349" s="159" t="s">
        <v>280</v>
      </c>
      <c r="N2349" s="159">
        <v>726</v>
      </c>
      <c r="O2349" s="185">
        <f t="shared" si="112"/>
        <v>2177.9840279999999</v>
      </c>
      <c r="P2349" s="215">
        <f t="shared" si="113"/>
        <v>536.44182861869842</v>
      </c>
      <c r="Q2349" s="215" cm="1">
        <f t="array" ref="Q2349">IF(P2349="-",0,P2349/(1+'General inputs'!$H$32)^IFERROR(INDEX('MP Calculations'!$C$40:$C$130,MATCH(F2349,'MP Calculations'!$D$40:$D$130,0),0),-1))</f>
        <v>582.44922560835255</v>
      </c>
    </row>
    <row r="2350" spans="3:17">
      <c r="C2350" s="159"/>
      <c r="D2350" s="165" t="s">
        <v>289</v>
      </c>
      <c r="E2350" s="161">
        <v>44100</v>
      </c>
      <c r="F2350" s="172" t="str">
        <f t="shared" si="111"/>
        <v>2020-21</v>
      </c>
      <c r="G2350" s="68"/>
      <c r="H2350" s="167" t="s">
        <v>279</v>
      </c>
      <c r="I2350" s="173">
        <v>150735.53351548137</v>
      </c>
      <c r="J2350" s="168">
        <f>IFERROR(MIN('MP Calculations'!$E$30/I2350,1),"-")</f>
        <v>0.24630200300931615</v>
      </c>
      <c r="K2350" s="12"/>
      <c r="L2350" s="159">
        <v>2.5000110000000002</v>
      </c>
      <c r="M2350" s="159" t="s">
        <v>280</v>
      </c>
      <c r="N2350" s="159">
        <v>726</v>
      </c>
      <c r="O2350" s="185">
        <f t="shared" si="112"/>
        <v>1815.0079860000001</v>
      </c>
      <c r="P2350" s="215">
        <f t="shared" si="113"/>
        <v>447.04010242970486</v>
      </c>
      <c r="Q2350" s="215" cm="1">
        <f t="array" ref="Q2350">IF(P2350="-",0,P2350/(1+'General inputs'!$H$32)^IFERROR(INDEX('MP Calculations'!$C$40:$C$130,MATCH(F2350,'MP Calculations'!$D$40:$D$130,0),0),-1))</f>
        <v>485.38004977448617</v>
      </c>
    </row>
    <row r="2351" spans="3:17">
      <c r="C2351" s="159"/>
      <c r="D2351" s="165" t="s">
        <v>289</v>
      </c>
      <c r="E2351" s="161">
        <v>44100</v>
      </c>
      <c r="F2351" s="172" t="str">
        <f t="shared" si="111"/>
        <v>2020-21</v>
      </c>
      <c r="G2351" s="68"/>
      <c r="H2351" s="167" t="s">
        <v>279</v>
      </c>
      <c r="I2351" s="173">
        <v>150735.53351548137</v>
      </c>
      <c r="J2351" s="168">
        <f>IFERROR(MIN('MP Calculations'!$E$30/I2351,1),"-")</f>
        <v>0.24630200300931615</v>
      </c>
      <c r="K2351" s="12"/>
      <c r="L2351" s="159">
        <v>0.49996699999999999</v>
      </c>
      <c r="M2351" s="159" t="s">
        <v>280</v>
      </c>
      <c r="N2351" s="159">
        <v>726</v>
      </c>
      <c r="O2351" s="185">
        <f t="shared" si="112"/>
        <v>362.97604200000001</v>
      </c>
      <c r="P2351" s="215">
        <f t="shared" si="113"/>
        <v>89.401726188993663</v>
      </c>
      <c r="Q2351" s="215" cm="1">
        <f t="array" ref="Q2351">IF(P2351="-",0,P2351/(1+'General inputs'!$H$32)^IFERROR(INDEX('MP Calculations'!$C$40:$C$130,MATCH(F2351,'MP Calculations'!$D$40:$D$130,0),0),-1))</f>
        <v>97.069175833866538</v>
      </c>
    </row>
    <row r="2352" spans="3:17">
      <c r="C2352" s="159"/>
      <c r="D2352" s="165" t="s">
        <v>278</v>
      </c>
      <c r="E2352" s="161">
        <v>44101</v>
      </c>
      <c r="F2352" s="172" t="str">
        <f t="shared" si="111"/>
        <v>2020-21</v>
      </c>
      <c r="G2352" s="68"/>
      <c r="H2352" s="167" t="s">
        <v>279</v>
      </c>
      <c r="I2352" s="173">
        <v>150735.53351548137</v>
      </c>
      <c r="J2352" s="168">
        <f>IFERROR(MIN('MP Calculations'!$E$30/I2352,1),"-")</f>
        <v>0.24630200300931615</v>
      </c>
      <c r="K2352" s="12"/>
      <c r="L2352" s="159">
        <v>5.4999979999999997</v>
      </c>
      <c r="M2352" s="159" t="s">
        <v>280</v>
      </c>
      <c r="N2352" s="159">
        <v>350</v>
      </c>
      <c r="O2352" s="185">
        <f t="shared" si="112"/>
        <v>1924.9992999999999</v>
      </c>
      <c r="P2352" s="215">
        <f t="shared" si="113"/>
        <v>474.13118338153146</v>
      </c>
      <c r="Q2352" s="215" cm="1">
        <f t="array" ref="Q2352">IF(P2352="-",0,P2352/(1+'General inputs'!$H$32)^IFERROR(INDEX('MP Calculations'!$C$40:$C$130,MATCH(F2352,'MP Calculations'!$D$40:$D$130,0),0),-1))</f>
        <v>514.79457019306517</v>
      </c>
    </row>
    <row r="2353" spans="3:17">
      <c r="C2353" s="159"/>
      <c r="D2353" s="165" t="s">
        <v>278</v>
      </c>
      <c r="E2353" s="161">
        <v>44148</v>
      </c>
      <c r="F2353" s="172" t="str">
        <f t="shared" si="111"/>
        <v>2020-21</v>
      </c>
      <c r="G2353" s="68"/>
      <c r="H2353" s="167" t="s">
        <v>279</v>
      </c>
      <c r="I2353" s="173">
        <v>150735.53351548137</v>
      </c>
      <c r="J2353" s="168">
        <f>IFERROR(MIN('MP Calculations'!$E$30/I2353,1),"-")</f>
        <v>0.24630200300931615</v>
      </c>
      <c r="K2353" s="12"/>
      <c r="L2353" s="159">
        <v>0.13799900000000001</v>
      </c>
      <c r="M2353" s="159" t="s">
        <v>280</v>
      </c>
      <c r="N2353" s="159">
        <v>350</v>
      </c>
      <c r="O2353" s="185">
        <f t="shared" si="112"/>
        <v>48.299650000000007</v>
      </c>
      <c r="P2353" s="215">
        <f t="shared" si="113"/>
        <v>11.896300539648918</v>
      </c>
      <c r="Q2353" s="215" cm="1">
        <f t="array" ref="Q2353">IF(P2353="-",0,P2353/(1+'General inputs'!$H$32)^IFERROR(INDEX('MP Calculations'!$C$40:$C$130,MATCH(F2353,'MP Calculations'!$D$40:$D$130,0),0),-1))</f>
        <v>12.916574859131369</v>
      </c>
    </row>
    <row r="2354" spans="3:17">
      <c r="C2354" s="159"/>
      <c r="D2354" s="165" t="s">
        <v>278</v>
      </c>
      <c r="E2354" s="161">
        <v>44148</v>
      </c>
      <c r="F2354" s="172" t="str">
        <f t="shared" si="111"/>
        <v>2020-21</v>
      </c>
      <c r="G2354" s="68"/>
      <c r="H2354" s="167" t="s">
        <v>279</v>
      </c>
      <c r="I2354" s="173">
        <v>150735.53351548137</v>
      </c>
      <c r="J2354" s="168">
        <f>IFERROR(MIN('MP Calculations'!$E$30/I2354,1),"-")</f>
        <v>0.24630200300931615</v>
      </c>
      <c r="K2354" s="12"/>
      <c r="L2354" s="159">
        <v>9.9766999999999995E-2</v>
      </c>
      <c r="M2354" s="159" t="s">
        <v>280</v>
      </c>
      <c r="N2354" s="159">
        <v>350</v>
      </c>
      <c r="O2354" s="185">
        <f t="shared" si="112"/>
        <v>34.91845</v>
      </c>
      <c r="P2354" s="215">
        <f t="shared" si="113"/>
        <v>8.6004841769806557</v>
      </c>
      <c r="Q2354" s="215" cm="1">
        <f t="array" ref="Q2354">IF(P2354="-",0,P2354/(1+'General inputs'!$H$32)^IFERROR(INDEX('MP Calculations'!$C$40:$C$130,MATCH(F2354,'MP Calculations'!$D$40:$D$130,0),0),-1))</f>
        <v>9.3380961019352267</v>
      </c>
    </row>
    <row r="2355" spans="3:17">
      <c r="C2355" s="159"/>
      <c r="D2355" s="165" t="s">
        <v>292</v>
      </c>
      <c r="E2355" s="161">
        <v>44182</v>
      </c>
      <c r="F2355" s="172" t="str">
        <f t="shared" si="111"/>
        <v>2020-21</v>
      </c>
      <c r="G2355" s="68"/>
      <c r="H2355" s="167" t="s">
        <v>279</v>
      </c>
      <c r="I2355" s="173">
        <v>150735.53351548137</v>
      </c>
      <c r="J2355" s="168">
        <f>IFERROR(MIN('MP Calculations'!$E$30/I2355,1),"-")</f>
        <v>0.24630200300931615</v>
      </c>
      <c r="K2355" s="12"/>
      <c r="L2355" s="159">
        <v>2.0000119999999999</v>
      </c>
      <c r="M2355" s="159" t="s">
        <v>280</v>
      </c>
      <c r="N2355" s="159">
        <v>1787</v>
      </c>
      <c r="O2355" s="185">
        <f t="shared" si="112"/>
        <v>3574.021444</v>
      </c>
      <c r="P2355" s="215">
        <f t="shared" si="113"/>
        <v>880.28864045544844</v>
      </c>
      <c r="Q2355" s="215" cm="1">
        <f t="array" ref="Q2355">IF(P2355="-",0,P2355/(1+'General inputs'!$H$32)^IFERROR(INDEX('MP Calculations'!$C$40:$C$130,MATCH(F2355,'MP Calculations'!$D$40:$D$130,0),0),-1))</f>
        <v>955.78571541546967</v>
      </c>
    </row>
    <row r="2356" spans="3:17">
      <c r="C2356" s="159"/>
      <c r="D2356" s="165" t="s">
        <v>292</v>
      </c>
      <c r="E2356" s="161">
        <v>44182</v>
      </c>
      <c r="F2356" s="172" t="str">
        <f t="shared" si="111"/>
        <v>2020-21</v>
      </c>
      <c r="G2356" s="68"/>
      <c r="H2356" s="167" t="s">
        <v>279</v>
      </c>
      <c r="I2356" s="173">
        <v>150735.53351548137</v>
      </c>
      <c r="J2356" s="168">
        <f>IFERROR(MIN('MP Calculations'!$E$30/I2356,1),"-")</f>
        <v>0.24630200300931615</v>
      </c>
      <c r="K2356" s="12"/>
      <c r="L2356" s="159">
        <v>0.99999099999999996</v>
      </c>
      <c r="M2356" s="159" t="s">
        <v>280</v>
      </c>
      <c r="N2356" s="159">
        <v>1787</v>
      </c>
      <c r="O2356" s="185">
        <f t="shared" si="112"/>
        <v>1786.983917</v>
      </c>
      <c r="P2356" s="215">
        <f t="shared" si="113"/>
        <v>440.13771810253354</v>
      </c>
      <c r="Q2356" s="215" cm="1">
        <f t="array" ref="Q2356">IF(P2356="-",0,P2356/(1+'General inputs'!$H$32)^IFERROR(INDEX('MP Calculations'!$C$40:$C$130,MATCH(F2356,'MP Calculations'!$D$40:$D$130,0),0),-1))</f>
        <v>477.8856893578793</v>
      </c>
    </row>
    <row r="2357" spans="3:17">
      <c r="C2357" s="159"/>
      <c r="D2357" s="165" t="s">
        <v>292</v>
      </c>
      <c r="E2357" s="161">
        <v>44182</v>
      </c>
      <c r="F2357" s="172" t="str">
        <f t="shared" si="111"/>
        <v>2020-21</v>
      </c>
      <c r="G2357" s="68"/>
      <c r="H2357" s="167" t="s">
        <v>279</v>
      </c>
      <c r="I2357" s="173">
        <v>150735.53351548137</v>
      </c>
      <c r="J2357" s="168">
        <f>IFERROR(MIN('MP Calculations'!$E$30/I2357,1),"-")</f>
        <v>0.24630200300931615</v>
      </c>
      <c r="K2357" s="12"/>
      <c r="L2357" s="159">
        <v>3.0000460000000002</v>
      </c>
      <c r="M2357" s="159" t="s">
        <v>280</v>
      </c>
      <c r="N2357" s="159">
        <v>1787</v>
      </c>
      <c r="O2357" s="185">
        <f t="shared" si="112"/>
        <v>5361.0822020000005</v>
      </c>
      <c r="P2357" s="215">
        <f t="shared" si="113"/>
        <v>1320.4452846501954</v>
      </c>
      <c r="Q2357" s="215" cm="1">
        <f t="array" ref="Q2357">IF(P2357="-",0,P2357/(1+'General inputs'!$H$32)^IFERROR(INDEX('MP Calculations'!$C$40:$C$130,MATCH(F2357,'MP Calculations'!$D$40:$D$130,0),0),-1))</f>
        <v>1433.6919540429351</v>
      </c>
    </row>
    <row r="2358" spans="3:17">
      <c r="C2358" s="159"/>
      <c r="D2358" s="165" t="s">
        <v>278</v>
      </c>
      <c r="E2358" s="161">
        <v>44205</v>
      </c>
      <c r="F2358" s="172" t="str">
        <f t="shared" si="111"/>
        <v>2020-21</v>
      </c>
      <c r="G2358" s="68"/>
      <c r="H2358" s="167" t="s">
        <v>279</v>
      </c>
      <c r="I2358" s="173">
        <v>150735.53351548137</v>
      </c>
      <c r="J2358" s="168">
        <f>IFERROR(MIN('MP Calculations'!$E$30/I2358,1),"-")</f>
        <v>0.24630200300931615</v>
      </c>
      <c r="K2358" s="12"/>
      <c r="L2358" s="159">
        <v>5.6000459999999999</v>
      </c>
      <c r="M2358" s="159" t="s">
        <v>280</v>
      </c>
      <c r="N2358" s="159">
        <v>350</v>
      </c>
      <c r="O2358" s="185">
        <f t="shared" si="112"/>
        <v>1960.0161000000001</v>
      </c>
      <c r="P2358" s="215">
        <f t="shared" si="113"/>
        <v>482.75589136050814</v>
      </c>
      <c r="Q2358" s="215" cm="1">
        <f t="array" ref="Q2358">IF(P2358="-",0,P2358/(1+'General inputs'!$H$32)^IFERROR(INDEX('MP Calculations'!$C$40:$C$130,MATCH(F2358,'MP Calculations'!$D$40:$D$130,0),0),-1))</f>
        <v>524.1589676271509</v>
      </c>
    </row>
    <row r="2359" spans="3:17">
      <c r="C2359" s="159"/>
      <c r="D2359" s="165" t="s">
        <v>289</v>
      </c>
      <c r="E2359" s="161">
        <v>44207</v>
      </c>
      <c r="F2359" s="172" t="str">
        <f t="shared" si="111"/>
        <v>2020-21</v>
      </c>
      <c r="G2359" s="68"/>
      <c r="H2359" s="167" t="s">
        <v>279</v>
      </c>
      <c r="I2359" s="173">
        <v>150735.53351548137</v>
      </c>
      <c r="J2359" s="168">
        <f>IFERROR(MIN('MP Calculations'!$E$30/I2359,1),"-")</f>
        <v>0.24630200300931615</v>
      </c>
      <c r="K2359" s="12"/>
      <c r="L2359" s="159">
        <v>5.5000400000000003</v>
      </c>
      <c r="M2359" s="159" t="s">
        <v>280</v>
      </c>
      <c r="N2359" s="159">
        <v>726</v>
      </c>
      <c r="O2359" s="185">
        <f t="shared" si="112"/>
        <v>3993.0290400000004</v>
      </c>
      <c r="P2359" s="215">
        <f t="shared" si="113"/>
        <v>983.49105062636681</v>
      </c>
      <c r="Q2359" s="215" cm="1">
        <f t="array" ref="Q2359">IF(P2359="-",0,P2359/(1+'General inputs'!$H$32)^IFERROR(INDEX('MP Calculations'!$C$40:$C$130,MATCH(F2359,'MP Calculations'!$D$40:$D$130,0),0),-1))</f>
        <v>1067.8391770922867</v>
      </c>
    </row>
    <row r="2360" spans="3:17">
      <c r="C2360" s="159"/>
      <c r="D2360" s="165" t="s">
        <v>292</v>
      </c>
      <c r="E2360" s="161">
        <v>44215</v>
      </c>
      <c r="F2360" s="172" t="str">
        <f t="shared" si="111"/>
        <v>2020-21</v>
      </c>
      <c r="G2360" s="68"/>
      <c r="H2360" s="167" t="s">
        <v>279</v>
      </c>
      <c r="I2360" s="173">
        <v>150735.53351548137</v>
      </c>
      <c r="J2360" s="168">
        <f>IFERROR(MIN('MP Calculations'!$E$30/I2360,1),"-")</f>
        <v>0.24630200300931615</v>
      </c>
      <c r="K2360" s="12"/>
      <c r="L2360" s="159">
        <v>8.0000850000000003</v>
      </c>
      <c r="M2360" s="159" t="s">
        <v>280</v>
      </c>
      <c r="N2360" s="159">
        <v>1787</v>
      </c>
      <c r="O2360" s="185">
        <f t="shared" si="112"/>
        <v>14296.151895000001</v>
      </c>
      <c r="P2360" s="215">
        <f t="shared" si="113"/>
        <v>3521.170847063931</v>
      </c>
      <c r="Q2360" s="215" cm="1">
        <f t="array" ref="Q2360">IF(P2360="-",0,P2360/(1+'General inputs'!$H$32)^IFERROR(INDEX('MP Calculations'!$C$40:$C$130,MATCH(F2360,'MP Calculations'!$D$40:$D$130,0),0),-1))</f>
        <v>3823.1605435915226</v>
      </c>
    </row>
    <row r="2361" spans="3:17">
      <c r="C2361" s="159"/>
      <c r="D2361" s="165" t="s">
        <v>278</v>
      </c>
      <c r="E2361" s="161">
        <v>44252</v>
      </c>
      <c r="F2361" s="172" t="str">
        <f t="shared" si="111"/>
        <v>2020-21</v>
      </c>
      <c r="G2361" s="68"/>
      <c r="H2361" s="167" t="s">
        <v>279</v>
      </c>
      <c r="I2361" s="173">
        <v>150735.53351548137</v>
      </c>
      <c r="J2361" s="168">
        <f>IFERROR(MIN('MP Calculations'!$E$30/I2361,1),"-")</f>
        <v>0.24630200300931615</v>
      </c>
      <c r="K2361" s="12"/>
      <c r="L2361" s="159">
        <v>28.632605000000002</v>
      </c>
      <c r="M2361" s="159" t="s">
        <v>280</v>
      </c>
      <c r="N2361" s="159">
        <v>350</v>
      </c>
      <c r="O2361" s="185">
        <f t="shared" si="112"/>
        <v>10021.411750000001</v>
      </c>
      <c r="P2361" s="215">
        <f t="shared" si="113"/>
        <v>2468.2937870060964</v>
      </c>
      <c r="Q2361" s="215" cm="1">
        <f t="array" ref="Q2361">IF(P2361="-",0,P2361/(1+'General inputs'!$H$32)^IFERROR(INDEX('MP Calculations'!$C$40:$C$130,MATCH(F2361,'MP Calculations'!$D$40:$D$130,0),0),-1))</f>
        <v>2679.9845353548876</v>
      </c>
    </row>
    <row r="2362" spans="3:17">
      <c r="C2362" s="159"/>
      <c r="D2362" s="165" t="s">
        <v>278</v>
      </c>
      <c r="E2362" s="161">
        <v>44252</v>
      </c>
      <c r="F2362" s="172" t="str">
        <f t="shared" si="111"/>
        <v>2020-21</v>
      </c>
      <c r="G2362" s="68"/>
      <c r="H2362" s="167" t="s">
        <v>279</v>
      </c>
      <c r="I2362" s="173">
        <v>150735.53351548137</v>
      </c>
      <c r="J2362" s="168">
        <f>IFERROR(MIN('MP Calculations'!$E$30/I2362,1),"-")</f>
        <v>0.24630200300931615</v>
      </c>
      <c r="K2362" s="12"/>
      <c r="L2362" s="159">
        <v>1.058872</v>
      </c>
      <c r="M2362" s="159" t="s">
        <v>280</v>
      </c>
      <c r="N2362" s="159">
        <v>350</v>
      </c>
      <c r="O2362" s="185">
        <f t="shared" si="112"/>
        <v>370.60520000000002</v>
      </c>
      <c r="P2362" s="215">
        <f t="shared" si="113"/>
        <v>91.280803085668225</v>
      </c>
      <c r="Q2362" s="215" cm="1">
        <f t="array" ref="Q2362">IF(P2362="-",0,P2362/(1+'General inputs'!$H$32)^IFERROR(INDEX('MP Calculations'!$C$40:$C$130,MATCH(F2362,'MP Calculations'!$D$40:$D$130,0),0),-1))</f>
        <v>99.109409881507489</v>
      </c>
    </row>
    <row r="2363" spans="3:17">
      <c r="C2363" s="159"/>
      <c r="D2363" s="165" t="s">
        <v>278</v>
      </c>
      <c r="E2363" s="161">
        <v>44252</v>
      </c>
      <c r="F2363" s="172" t="str">
        <f t="shared" si="111"/>
        <v>2020-21</v>
      </c>
      <c r="G2363" s="68"/>
      <c r="H2363" s="167" t="s">
        <v>279</v>
      </c>
      <c r="I2363" s="173">
        <v>150735.53351548137</v>
      </c>
      <c r="J2363" s="168">
        <f>IFERROR(MIN('MP Calculations'!$E$30/I2363,1),"-")</f>
        <v>0.24630200300931615</v>
      </c>
      <c r="K2363" s="12"/>
      <c r="L2363" s="159">
        <v>0.77681599999999995</v>
      </c>
      <c r="M2363" s="159" t="s">
        <v>280</v>
      </c>
      <c r="N2363" s="159">
        <v>350</v>
      </c>
      <c r="O2363" s="185">
        <f t="shared" si="112"/>
        <v>271.88560000000001</v>
      </c>
      <c r="P2363" s="215">
        <f t="shared" si="113"/>
        <v>66.965967869389729</v>
      </c>
      <c r="Q2363" s="215" cm="1">
        <f t="array" ref="Q2363">IF(P2363="-",0,P2363/(1+'General inputs'!$H$32)^IFERROR(INDEX('MP Calculations'!$C$40:$C$130,MATCH(F2363,'MP Calculations'!$D$40:$D$130,0),0),-1))</f>
        <v>72.709237137740089</v>
      </c>
    </row>
    <row r="2364" spans="3:17">
      <c r="C2364" s="159"/>
      <c r="D2364" s="165" t="s">
        <v>278</v>
      </c>
      <c r="E2364" s="161">
        <v>44252</v>
      </c>
      <c r="F2364" s="172" t="str">
        <f t="shared" si="111"/>
        <v>2020-21</v>
      </c>
      <c r="G2364" s="68"/>
      <c r="H2364" s="167" t="s">
        <v>279</v>
      </c>
      <c r="I2364" s="173">
        <v>150735.53351548137</v>
      </c>
      <c r="J2364" s="168">
        <f>IFERROR(MIN('MP Calculations'!$E$30/I2364,1),"-")</f>
        <v>0.24630200300931615</v>
      </c>
      <c r="K2364" s="12"/>
      <c r="L2364" s="159">
        <v>27.250121</v>
      </c>
      <c r="M2364" s="159" t="s">
        <v>280</v>
      </c>
      <c r="N2364" s="159">
        <v>350</v>
      </c>
      <c r="O2364" s="185">
        <f t="shared" si="112"/>
        <v>9537.5423499999997</v>
      </c>
      <c r="P2364" s="215">
        <f t="shared" si="113"/>
        <v>2349.1157845911803</v>
      </c>
      <c r="Q2364" s="215" cm="1">
        <f t="array" ref="Q2364">IF(P2364="-",0,P2364/(1+'General inputs'!$H$32)^IFERROR(INDEX('MP Calculations'!$C$40:$C$130,MATCH(F2364,'MP Calculations'!$D$40:$D$130,0),0),-1))</f>
        <v>2550.5853507408588</v>
      </c>
    </row>
    <row r="2365" spans="3:17">
      <c r="C2365" s="159"/>
      <c r="D2365" s="165" t="s">
        <v>278</v>
      </c>
      <c r="E2365" s="161">
        <v>44280</v>
      </c>
      <c r="F2365" s="172" t="str">
        <f t="shared" si="111"/>
        <v>2020-21</v>
      </c>
      <c r="G2365" s="68"/>
      <c r="H2365" s="167" t="s">
        <v>279</v>
      </c>
      <c r="I2365" s="173">
        <v>150735.53351548137</v>
      </c>
      <c r="J2365" s="168">
        <f>IFERROR(MIN('MP Calculations'!$E$30/I2365,1),"-")</f>
        <v>0.24630200300931615</v>
      </c>
      <c r="K2365" s="12"/>
      <c r="L2365" s="159">
        <v>0.60005600000000003</v>
      </c>
      <c r="M2365" s="159" t="s">
        <v>280</v>
      </c>
      <c r="N2365" s="159">
        <v>350</v>
      </c>
      <c r="O2365" s="185">
        <f t="shared" si="112"/>
        <v>210.01960000000003</v>
      </c>
      <c r="P2365" s="215">
        <f t="shared" si="113"/>
        <v>51.728248151215382</v>
      </c>
      <c r="Q2365" s="215" cm="1">
        <f t="array" ref="Q2365">IF(P2365="-",0,P2365/(1+'General inputs'!$H$32)^IFERROR(INDEX('MP Calculations'!$C$40:$C$130,MATCH(F2365,'MP Calculations'!$D$40:$D$130,0),0),-1))</f>
        <v>56.164669625656231</v>
      </c>
    </row>
    <row r="2366" spans="3:17">
      <c r="C2366" s="159"/>
      <c r="D2366" s="165" t="s">
        <v>278</v>
      </c>
      <c r="E2366" s="161">
        <v>44280</v>
      </c>
      <c r="F2366" s="172" t="str">
        <f t="shared" si="111"/>
        <v>2020-21</v>
      </c>
      <c r="G2366" s="68"/>
      <c r="H2366" s="167" t="s">
        <v>279</v>
      </c>
      <c r="I2366" s="173">
        <v>150735.53351548137</v>
      </c>
      <c r="J2366" s="168">
        <f>IFERROR(MIN('MP Calculations'!$E$30/I2366,1),"-")</f>
        <v>0.24630200300931615</v>
      </c>
      <c r="K2366" s="12"/>
      <c r="L2366" s="159">
        <v>0.90005199999999996</v>
      </c>
      <c r="M2366" s="159" t="s">
        <v>280</v>
      </c>
      <c r="N2366" s="159">
        <v>350</v>
      </c>
      <c r="O2366" s="185">
        <f t="shared" si="112"/>
        <v>315.01819999999998</v>
      </c>
      <c r="P2366" s="215">
        <f t="shared" si="113"/>
        <v>77.589613644389345</v>
      </c>
      <c r="Q2366" s="215" cm="1">
        <f t="array" ref="Q2366">IF(P2366="-",0,P2366/(1+'General inputs'!$H$32)^IFERROR(INDEX('MP Calculations'!$C$40:$C$130,MATCH(F2366,'MP Calculations'!$D$40:$D$130,0),0),-1))</f>
        <v>84.244009268986773</v>
      </c>
    </row>
    <row r="2367" spans="3:17">
      <c r="C2367" s="159"/>
      <c r="D2367" s="165" t="s">
        <v>278</v>
      </c>
      <c r="E2367" s="161">
        <v>44300</v>
      </c>
      <c r="F2367" s="172" t="str">
        <f t="shared" si="111"/>
        <v>2020-21</v>
      </c>
      <c r="G2367" s="68"/>
      <c r="H2367" s="167" t="s">
        <v>279</v>
      </c>
      <c r="I2367" s="173">
        <v>150735.53351548137</v>
      </c>
      <c r="J2367" s="168">
        <f>IFERROR(MIN('MP Calculations'!$E$30/I2367,1),"-")</f>
        <v>0.24630200300931615</v>
      </c>
      <c r="K2367" s="12"/>
      <c r="L2367" s="159">
        <v>7.6700949999999999</v>
      </c>
      <c r="M2367" s="159" t="s">
        <v>280</v>
      </c>
      <c r="N2367" s="159">
        <v>350</v>
      </c>
      <c r="O2367" s="185">
        <f t="shared" si="112"/>
        <v>2684.53325</v>
      </c>
      <c r="P2367" s="215">
        <f t="shared" si="113"/>
        <v>661.20591662010929</v>
      </c>
      <c r="Q2367" s="215" cm="1">
        <f t="array" ref="Q2367">IF(P2367="-",0,P2367/(1+'General inputs'!$H$32)^IFERROR(INDEX('MP Calculations'!$C$40:$C$130,MATCH(F2367,'MP Calculations'!$D$40:$D$130,0),0),-1))</f>
        <v>717.91358085311651</v>
      </c>
    </row>
    <row r="2368" spans="3:17">
      <c r="C2368" s="159"/>
      <c r="D2368" s="165" t="s">
        <v>278</v>
      </c>
      <c r="E2368" s="161">
        <v>44300</v>
      </c>
      <c r="F2368" s="172" t="str">
        <f t="shared" si="111"/>
        <v>2020-21</v>
      </c>
      <c r="G2368" s="68"/>
      <c r="H2368" s="167" t="s">
        <v>279</v>
      </c>
      <c r="I2368" s="173">
        <v>150735.53351548137</v>
      </c>
      <c r="J2368" s="168">
        <f>IFERROR(MIN('MP Calculations'!$E$30/I2368,1),"-")</f>
        <v>0.24630200300931615</v>
      </c>
      <c r="K2368" s="12"/>
      <c r="L2368" s="159">
        <v>1.3700650000000001</v>
      </c>
      <c r="M2368" s="159" t="s">
        <v>280</v>
      </c>
      <c r="N2368" s="159">
        <v>350</v>
      </c>
      <c r="O2368" s="185">
        <f t="shared" si="112"/>
        <v>479.52275000000003</v>
      </c>
      <c r="P2368" s="215">
        <f t="shared" si="113"/>
        <v>118.10741381353556</v>
      </c>
      <c r="Q2368" s="215" cm="1">
        <f t="array" ref="Q2368">IF(P2368="-",0,P2368/(1+'General inputs'!$H$32)^IFERROR(INDEX('MP Calculations'!$C$40:$C$130,MATCH(F2368,'MP Calculations'!$D$40:$D$130,0),0),-1))</f>
        <v>128.23677805183965</v>
      </c>
    </row>
    <row r="2369" spans="3:17">
      <c r="C2369" s="159"/>
      <c r="D2369" s="165" t="s">
        <v>278</v>
      </c>
      <c r="E2369" s="161">
        <v>44300</v>
      </c>
      <c r="F2369" s="172" t="str">
        <f t="shared" si="111"/>
        <v>2020-21</v>
      </c>
      <c r="G2369" s="68"/>
      <c r="H2369" s="167" t="s">
        <v>279</v>
      </c>
      <c r="I2369" s="173">
        <v>150735.53351548137</v>
      </c>
      <c r="J2369" s="168">
        <f>IFERROR(MIN('MP Calculations'!$E$30/I2369,1),"-")</f>
        <v>0.24630200300931615</v>
      </c>
      <c r="K2369" s="12"/>
      <c r="L2369" s="159">
        <v>59.528638000000001</v>
      </c>
      <c r="M2369" s="159" t="s">
        <v>280</v>
      </c>
      <c r="N2369" s="159">
        <v>350</v>
      </c>
      <c r="O2369" s="185">
        <f t="shared" si="112"/>
        <v>20835.023300000001</v>
      </c>
      <c r="P2369" s="215">
        <f t="shared" si="113"/>
        <v>5131.7079715357722</v>
      </c>
      <c r="Q2369" s="215" cm="1">
        <f t="array" ref="Q2369">IF(P2369="-",0,P2369/(1+'General inputs'!$H$32)^IFERROR(INDEX('MP Calculations'!$C$40:$C$130,MATCH(F2369,'MP Calculations'!$D$40:$D$130,0),0),-1))</f>
        <v>5571.823774006567</v>
      </c>
    </row>
    <row r="2370" spans="3:17">
      <c r="C2370" s="159"/>
      <c r="D2370" s="165" t="s">
        <v>278</v>
      </c>
      <c r="E2370" s="161">
        <v>44300</v>
      </c>
      <c r="F2370" s="172" t="str">
        <f t="shared" si="111"/>
        <v>2020-21</v>
      </c>
      <c r="G2370" s="68"/>
      <c r="H2370" s="167" t="s">
        <v>279</v>
      </c>
      <c r="I2370" s="173">
        <v>150735.53351548137</v>
      </c>
      <c r="J2370" s="168">
        <f>IFERROR(MIN('MP Calculations'!$E$30/I2370,1),"-")</f>
        <v>0.24630200300931615</v>
      </c>
      <c r="K2370" s="12"/>
      <c r="L2370" s="159">
        <v>48.928963000000003</v>
      </c>
      <c r="M2370" s="159" t="s">
        <v>280</v>
      </c>
      <c r="N2370" s="159">
        <v>350</v>
      </c>
      <c r="O2370" s="185">
        <f t="shared" si="112"/>
        <v>17125.137050000001</v>
      </c>
      <c r="P2370" s="215">
        <f t="shared" si="113"/>
        <v>4217.9555572240515</v>
      </c>
      <c r="Q2370" s="215" cm="1">
        <f t="array" ref="Q2370">IF(P2370="-",0,P2370/(1+'General inputs'!$H$32)^IFERROR(INDEX('MP Calculations'!$C$40:$C$130,MATCH(F2370,'MP Calculations'!$D$40:$D$130,0),0),-1))</f>
        <v>4579.7042976338162</v>
      </c>
    </row>
    <row r="2371" spans="3:17">
      <c r="C2371" s="159"/>
      <c r="D2371" s="165" t="s">
        <v>278</v>
      </c>
      <c r="E2371" s="161">
        <v>44300</v>
      </c>
      <c r="F2371" s="172" t="str">
        <f t="shared" si="111"/>
        <v>2020-21</v>
      </c>
      <c r="G2371" s="68"/>
      <c r="H2371" s="167" t="s">
        <v>279</v>
      </c>
      <c r="I2371" s="173">
        <v>150735.53351548137</v>
      </c>
      <c r="J2371" s="168">
        <f>IFERROR(MIN('MP Calculations'!$E$30/I2371,1),"-")</f>
        <v>0.24630200300931615</v>
      </c>
      <c r="K2371" s="12"/>
      <c r="L2371" s="159">
        <v>30.699964999999999</v>
      </c>
      <c r="M2371" s="159" t="s">
        <v>280</v>
      </c>
      <c r="N2371" s="159">
        <v>350</v>
      </c>
      <c r="O2371" s="185">
        <f t="shared" si="112"/>
        <v>10744.98775</v>
      </c>
      <c r="P2371" s="215">
        <f t="shared" si="113"/>
        <v>2646.5120051355652</v>
      </c>
      <c r="Q2371" s="215" cm="1">
        <f t="array" ref="Q2371">IF(P2371="-",0,P2371/(1+'General inputs'!$H$32)^IFERROR(INDEX('MP Calculations'!$C$40:$C$130,MATCH(F2371,'MP Calculations'!$D$40:$D$130,0),0),-1))</f>
        <v>2873.4874607440124</v>
      </c>
    </row>
    <row r="2372" spans="3:17">
      <c r="C2372" s="159"/>
      <c r="D2372" s="165" t="s">
        <v>278</v>
      </c>
      <c r="E2372" s="161">
        <v>44314</v>
      </c>
      <c r="F2372" s="172" t="str">
        <f t="shared" si="111"/>
        <v>2020-21</v>
      </c>
      <c r="G2372" s="68"/>
      <c r="H2372" s="167" t="s">
        <v>279</v>
      </c>
      <c r="I2372" s="173">
        <v>150735.53351548137</v>
      </c>
      <c r="J2372" s="168">
        <f>IFERROR(MIN('MP Calculations'!$E$30/I2372,1),"-")</f>
        <v>0.24630200300931615</v>
      </c>
      <c r="K2372" s="12"/>
      <c r="L2372" s="159">
        <v>4.2999580000000002</v>
      </c>
      <c r="M2372" s="159" t="s">
        <v>280</v>
      </c>
      <c r="N2372" s="159">
        <v>350</v>
      </c>
      <c r="O2372" s="185">
        <f t="shared" si="112"/>
        <v>1504.9853000000001</v>
      </c>
      <c r="P2372" s="215">
        <f t="shared" si="113"/>
        <v>370.68089388957657</v>
      </c>
      <c r="Q2372" s="215" cm="1">
        <f t="array" ref="Q2372">IF(P2372="-",0,P2372/(1+'General inputs'!$H$32)^IFERROR(INDEX('MP Calculations'!$C$40:$C$130,MATCH(F2372,'MP Calculations'!$D$40:$D$130,0),0),-1))</f>
        <v>402.47197007312229</v>
      </c>
    </row>
    <row r="2373" spans="3:17">
      <c r="C2373" s="159"/>
      <c r="D2373" s="165" t="s">
        <v>278</v>
      </c>
      <c r="E2373" s="161">
        <v>44320</v>
      </c>
      <c r="F2373" s="172" t="str">
        <f t="shared" si="111"/>
        <v>2020-21</v>
      </c>
      <c r="G2373" s="68"/>
      <c r="H2373" s="167" t="s">
        <v>279</v>
      </c>
      <c r="I2373" s="173">
        <v>150735.53351548137</v>
      </c>
      <c r="J2373" s="168">
        <f>IFERROR(MIN('MP Calculations'!$E$30/I2373,1),"-")</f>
        <v>0.24630200300931615</v>
      </c>
      <c r="K2373" s="12"/>
      <c r="L2373" s="159">
        <v>11.000031</v>
      </c>
      <c r="M2373" s="159" t="s">
        <v>280</v>
      </c>
      <c r="N2373" s="159">
        <v>350</v>
      </c>
      <c r="O2373" s="185">
        <f t="shared" si="112"/>
        <v>3850.0108500000001</v>
      </c>
      <c r="P2373" s="215">
        <f t="shared" si="113"/>
        <v>948.26538396259991</v>
      </c>
      <c r="Q2373" s="215" cm="1">
        <f t="array" ref="Q2373">IF(P2373="-",0,P2373/(1+'General inputs'!$H$32)^IFERROR(INDEX('MP Calculations'!$C$40:$C$130,MATCH(F2373,'MP Calculations'!$D$40:$D$130,0),0),-1))</f>
        <v>1029.5924163527684</v>
      </c>
    </row>
    <row r="2374" spans="3:17">
      <c r="C2374" s="159"/>
      <c r="D2374" s="165" t="s">
        <v>278</v>
      </c>
      <c r="E2374" s="161">
        <v>44320</v>
      </c>
      <c r="F2374" s="172" t="str">
        <f t="shared" si="111"/>
        <v>2020-21</v>
      </c>
      <c r="G2374" s="68"/>
      <c r="H2374" s="167" t="s">
        <v>279</v>
      </c>
      <c r="I2374" s="173">
        <v>150735.53351548137</v>
      </c>
      <c r="J2374" s="168">
        <f>IFERROR(MIN('MP Calculations'!$E$30/I2374,1),"-")</f>
        <v>0.24630200300931615</v>
      </c>
      <c r="K2374" s="12"/>
      <c r="L2374" s="159">
        <v>17.499960000000002</v>
      </c>
      <c r="M2374" s="159" t="s">
        <v>280</v>
      </c>
      <c r="N2374" s="159">
        <v>350</v>
      </c>
      <c r="O2374" s="185">
        <f t="shared" si="112"/>
        <v>6124.9860000000008</v>
      </c>
      <c r="P2374" s="215">
        <f t="shared" si="113"/>
        <v>1508.5963202040195</v>
      </c>
      <c r="Q2374" s="215" cm="1">
        <f t="array" ref="Q2374">IF(P2374="-",0,P2374/(1+'General inputs'!$H$32)^IFERROR(INDEX('MP Calculations'!$C$40:$C$130,MATCH(F2374,'MP Calculations'!$D$40:$D$130,0),0),-1))</f>
        <v>1637.9795750099975</v>
      </c>
    </row>
    <row r="2375" spans="3:17">
      <c r="C2375" s="159"/>
      <c r="D2375" s="165" t="s">
        <v>291</v>
      </c>
      <c r="E2375" s="161">
        <v>44343</v>
      </c>
      <c r="F2375" s="172" t="str">
        <f t="shared" si="111"/>
        <v>2020-21</v>
      </c>
      <c r="G2375" s="68"/>
      <c r="H2375" s="167" t="s">
        <v>279</v>
      </c>
      <c r="I2375" s="173">
        <v>150735.53351548137</v>
      </c>
      <c r="J2375" s="168">
        <f>IFERROR(MIN('MP Calculations'!$E$30/I2375,1),"-")</f>
        <v>0.24630200300931615</v>
      </c>
      <c r="K2375" s="12"/>
      <c r="L2375" s="159">
        <v>47.838175</v>
      </c>
      <c r="M2375" s="159" t="s">
        <v>280</v>
      </c>
      <c r="N2375" s="159">
        <v>589</v>
      </c>
      <c r="O2375" s="185">
        <f t="shared" si="112"/>
        <v>28176.685075000001</v>
      </c>
      <c r="P2375" s="215">
        <f t="shared" si="113"/>
        <v>6939.9739721352034</v>
      </c>
      <c r="Q2375" s="215" cm="1">
        <f t="array" ref="Q2375">IF(P2375="-",0,P2375/(1+'General inputs'!$H$32)^IFERROR(INDEX('MP Calculations'!$C$40:$C$130,MATCH(F2375,'MP Calculations'!$D$40:$D$130,0),0),-1))</f>
        <v>7535.173899881408</v>
      </c>
    </row>
    <row r="2376" spans="3:17">
      <c r="C2376" s="159"/>
      <c r="D2376" s="165" t="s">
        <v>291</v>
      </c>
      <c r="E2376" s="161">
        <v>44343</v>
      </c>
      <c r="F2376" s="172" t="str">
        <f t="shared" si="111"/>
        <v>2020-21</v>
      </c>
      <c r="G2376" s="68"/>
      <c r="H2376" s="167" t="s">
        <v>279</v>
      </c>
      <c r="I2376" s="173">
        <v>150735.53351548137</v>
      </c>
      <c r="J2376" s="168">
        <f>IFERROR(MIN('MP Calculations'!$E$30/I2376,1),"-")</f>
        <v>0.24630200300931615</v>
      </c>
      <c r="K2376" s="12"/>
      <c r="L2376" s="159">
        <v>0.90210900000000005</v>
      </c>
      <c r="M2376" s="159" t="s">
        <v>280</v>
      </c>
      <c r="N2376" s="159">
        <v>589</v>
      </c>
      <c r="O2376" s="185">
        <f t="shared" si="112"/>
        <v>531.34220100000005</v>
      </c>
      <c r="P2376" s="215">
        <f t="shared" si="113"/>
        <v>130.87064838967868</v>
      </c>
      <c r="Q2376" s="215" cm="1">
        <f t="array" ref="Q2376">IF(P2376="-",0,P2376/(1+'General inputs'!$H$32)^IFERROR(INDEX('MP Calculations'!$C$40:$C$130,MATCH(F2376,'MP Calculations'!$D$40:$D$130,0),0),-1))</f>
        <v>142.09463867817109</v>
      </c>
    </row>
    <row r="2377" spans="3:17">
      <c r="C2377" s="159"/>
      <c r="D2377" s="165" t="s">
        <v>291</v>
      </c>
      <c r="E2377" s="161">
        <v>44343</v>
      </c>
      <c r="F2377" s="172" t="str">
        <f t="shared" si="111"/>
        <v>2020-21</v>
      </c>
      <c r="G2377" s="68"/>
      <c r="H2377" s="167" t="s">
        <v>279</v>
      </c>
      <c r="I2377" s="173">
        <v>150735.53351548137</v>
      </c>
      <c r="J2377" s="168">
        <f>IFERROR(MIN('MP Calculations'!$E$30/I2377,1),"-")</f>
        <v>0.24630200300931615</v>
      </c>
      <c r="K2377" s="12"/>
      <c r="L2377" s="159">
        <v>100.89506799999999</v>
      </c>
      <c r="M2377" s="159" t="s">
        <v>280</v>
      </c>
      <c r="N2377" s="159">
        <v>589</v>
      </c>
      <c r="O2377" s="185">
        <f t="shared" si="112"/>
        <v>59427.195051999995</v>
      </c>
      <c r="P2377" s="215">
        <f t="shared" si="113"/>
        <v>14637.037174532921</v>
      </c>
      <c r="Q2377" s="215" cm="1">
        <f t="array" ref="Q2377">IF(P2377="-",0,P2377/(1+'General inputs'!$H$32)^IFERROR(INDEX('MP Calculations'!$C$40:$C$130,MATCH(F2377,'MP Calculations'!$D$40:$D$130,0),0),-1))</f>
        <v>15892.368030769565</v>
      </c>
    </row>
    <row r="2378" spans="3:17">
      <c r="C2378" s="159"/>
      <c r="D2378" s="165" t="s">
        <v>278</v>
      </c>
      <c r="E2378" s="161">
        <v>44343</v>
      </c>
      <c r="F2378" s="172" t="str">
        <f t="shared" si="111"/>
        <v>2020-21</v>
      </c>
      <c r="G2378" s="68"/>
      <c r="H2378" s="167" t="s">
        <v>279</v>
      </c>
      <c r="I2378" s="173">
        <v>150735.53351548137</v>
      </c>
      <c r="J2378" s="168">
        <f>IFERROR(MIN('MP Calculations'!$E$30/I2378,1),"-")</f>
        <v>0.24630200300931615</v>
      </c>
      <c r="K2378" s="12"/>
      <c r="L2378" s="159">
        <v>3.06325</v>
      </c>
      <c r="M2378" s="159" t="s">
        <v>280</v>
      </c>
      <c r="N2378" s="159">
        <v>350</v>
      </c>
      <c r="O2378" s="185">
        <f t="shared" si="112"/>
        <v>1072.1375</v>
      </c>
      <c r="P2378" s="215">
        <f t="shared" si="113"/>
        <v>264.06961375140071</v>
      </c>
      <c r="Q2378" s="215" cm="1">
        <f t="array" ref="Q2378">IF(P2378="-",0,P2378/(1+'General inputs'!$H$32)^IFERROR(INDEX('MP Calculations'!$C$40:$C$130,MATCH(F2378,'MP Calculations'!$D$40:$D$130,0),0),-1))</f>
        <v>286.71728010517592</v>
      </c>
    </row>
    <row r="2379" spans="3:17">
      <c r="C2379" s="159"/>
      <c r="D2379" s="165" t="s">
        <v>278</v>
      </c>
      <c r="E2379" s="161">
        <v>44343</v>
      </c>
      <c r="F2379" s="172" t="str">
        <f t="shared" si="111"/>
        <v>2020-21</v>
      </c>
      <c r="G2379" s="68"/>
      <c r="H2379" s="167" t="s">
        <v>279</v>
      </c>
      <c r="I2379" s="173">
        <v>150735.53351548137</v>
      </c>
      <c r="J2379" s="168">
        <f>IFERROR(MIN('MP Calculations'!$E$30/I2379,1),"-")</f>
        <v>0.24630200300931615</v>
      </c>
      <c r="K2379" s="12"/>
      <c r="L2379" s="159">
        <v>2.3484400000000001</v>
      </c>
      <c r="M2379" s="159" t="s">
        <v>280</v>
      </c>
      <c r="N2379" s="159">
        <v>350</v>
      </c>
      <c r="O2379" s="185">
        <f t="shared" si="112"/>
        <v>821.95400000000006</v>
      </c>
      <c r="P2379" s="215">
        <f t="shared" si="113"/>
        <v>202.44891658151946</v>
      </c>
      <c r="Q2379" s="215" cm="1">
        <f t="array" ref="Q2379">IF(P2379="-",0,P2379/(1+'General inputs'!$H$32)^IFERROR(INDEX('MP Calculations'!$C$40:$C$130,MATCH(F2379,'MP Calculations'!$D$40:$D$130,0),0),-1))</f>
        <v>219.81174546321694</v>
      </c>
    </row>
    <row r="2380" spans="3:17">
      <c r="C2380" s="159"/>
      <c r="D2380" s="165" t="s">
        <v>278</v>
      </c>
      <c r="E2380" s="161">
        <v>44343</v>
      </c>
      <c r="F2380" s="172" t="str">
        <f t="shared" si="111"/>
        <v>2020-21</v>
      </c>
      <c r="G2380" s="68"/>
      <c r="H2380" s="167" t="s">
        <v>279</v>
      </c>
      <c r="I2380" s="173">
        <v>150735.53351548137</v>
      </c>
      <c r="J2380" s="168">
        <f>IFERROR(MIN('MP Calculations'!$E$30/I2380,1),"-")</f>
        <v>0.24630200300931615</v>
      </c>
      <c r="K2380" s="12"/>
      <c r="L2380" s="159">
        <v>13.402348999999999</v>
      </c>
      <c r="M2380" s="159" t="s">
        <v>280</v>
      </c>
      <c r="N2380" s="159">
        <v>350</v>
      </c>
      <c r="O2380" s="185">
        <f t="shared" si="112"/>
        <v>4690.82215</v>
      </c>
      <c r="P2380" s="215">
        <f t="shared" si="113"/>
        <v>1155.3588913054668</v>
      </c>
      <c r="Q2380" s="215" cm="1">
        <f t="array" ref="Q2380">IF(P2380="-",0,P2380/(1+'General inputs'!$H$32)^IFERROR(INDEX('MP Calculations'!$C$40:$C$130,MATCH(F2380,'MP Calculations'!$D$40:$D$130,0),0),-1))</f>
        <v>1254.447091259389</v>
      </c>
    </row>
    <row r="2381" spans="3:17">
      <c r="C2381" s="159"/>
      <c r="D2381" s="165" t="s">
        <v>278</v>
      </c>
      <c r="E2381" s="161">
        <v>44343</v>
      </c>
      <c r="F2381" s="172" t="str">
        <f t="shared" si="111"/>
        <v>2020-21</v>
      </c>
      <c r="G2381" s="68"/>
      <c r="H2381" s="167" t="s">
        <v>279</v>
      </c>
      <c r="I2381" s="173">
        <v>150735.53351548137</v>
      </c>
      <c r="J2381" s="168">
        <f>IFERROR(MIN('MP Calculations'!$E$30/I2381,1),"-")</f>
        <v>0.24630200300931615</v>
      </c>
      <c r="K2381" s="12"/>
      <c r="L2381" s="159">
        <v>6.0000159999999996</v>
      </c>
      <c r="M2381" s="159" t="s">
        <v>280</v>
      </c>
      <c r="N2381" s="159">
        <v>350</v>
      </c>
      <c r="O2381" s="185">
        <f t="shared" si="112"/>
        <v>2100.0056</v>
      </c>
      <c r="P2381" s="215">
        <f t="shared" si="113"/>
        <v>517.23558561078073</v>
      </c>
      <c r="Q2381" s="215" cm="1">
        <f t="array" ref="Q2381">IF(P2381="-",0,P2381/(1+'General inputs'!$H$32)^IFERROR(INDEX('MP Calculations'!$C$40:$C$130,MATCH(F2381,'MP Calculations'!$D$40:$D$130,0),0),-1))</f>
        <v>561.59577837510381</v>
      </c>
    </row>
    <row r="2382" spans="3:17">
      <c r="C2382" s="159"/>
      <c r="D2382" s="165" t="s">
        <v>278</v>
      </c>
      <c r="E2382" s="161">
        <v>44343</v>
      </c>
      <c r="F2382" s="172" t="str">
        <f t="shared" si="111"/>
        <v>2020-21</v>
      </c>
      <c r="G2382" s="68"/>
      <c r="H2382" s="167" t="s">
        <v>279</v>
      </c>
      <c r="I2382" s="173">
        <v>150735.53351548137</v>
      </c>
      <c r="J2382" s="168">
        <f>IFERROR(MIN('MP Calculations'!$E$30/I2382,1),"-")</f>
        <v>0.24630200300931615</v>
      </c>
      <c r="K2382" s="12"/>
      <c r="L2382" s="159">
        <v>1.4734419999999999</v>
      </c>
      <c r="M2382" s="159" t="s">
        <v>280</v>
      </c>
      <c r="N2382" s="159">
        <v>350</v>
      </c>
      <c r="O2382" s="185">
        <f t="shared" si="112"/>
        <v>515.7047</v>
      </c>
      <c r="P2382" s="215">
        <f t="shared" si="113"/>
        <v>127.01910057131849</v>
      </c>
      <c r="Q2382" s="215" cm="1">
        <f t="array" ref="Q2382">IF(P2382="-",0,P2382/(1+'General inputs'!$H$32)^IFERROR(INDEX('MP Calculations'!$C$40:$C$130,MATCH(F2382,'MP Calculations'!$D$40:$D$130,0),0),-1))</f>
        <v>137.91276671271706</v>
      </c>
    </row>
    <row r="2383" spans="3:17">
      <c r="C2383" s="159"/>
      <c r="D2383" s="165" t="s">
        <v>278</v>
      </c>
      <c r="E2383" s="161">
        <v>44349</v>
      </c>
      <c r="F2383" s="172" t="str">
        <f t="shared" si="111"/>
        <v>2020-21</v>
      </c>
      <c r="G2383" s="68"/>
      <c r="H2383" s="167" t="s">
        <v>279</v>
      </c>
      <c r="I2383" s="173">
        <v>150735.53351548137</v>
      </c>
      <c r="J2383" s="168">
        <f>IFERROR(MIN('MP Calculations'!$E$30/I2383,1),"-")</f>
        <v>0.24630200300931615</v>
      </c>
      <c r="K2383" s="12"/>
      <c r="L2383" s="159">
        <v>25.769521999999998</v>
      </c>
      <c r="M2383" s="159" t="s">
        <v>280</v>
      </c>
      <c r="N2383" s="159">
        <v>350</v>
      </c>
      <c r="O2383" s="185">
        <f t="shared" si="112"/>
        <v>9019.332699999999</v>
      </c>
      <c r="P2383" s="215">
        <f t="shared" si="113"/>
        <v>2221.4797098174231</v>
      </c>
      <c r="Q2383" s="215" cm="1">
        <f t="array" ref="Q2383">IF(P2383="-",0,P2383/(1+'General inputs'!$H$32)^IFERROR(INDEX('MP Calculations'!$C$40:$C$130,MATCH(F2383,'MP Calculations'!$D$40:$D$130,0),0),-1))</f>
        <v>2412.0026956502052</v>
      </c>
    </row>
    <row r="2384" spans="3:17">
      <c r="C2384" s="159"/>
      <c r="D2384" s="165" t="s">
        <v>278</v>
      </c>
      <c r="E2384" s="161">
        <v>44349</v>
      </c>
      <c r="F2384" s="172" t="str">
        <f t="shared" si="111"/>
        <v>2020-21</v>
      </c>
      <c r="G2384" s="68"/>
      <c r="H2384" s="167" t="s">
        <v>279</v>
      </c>
      <c r="I2384" s="173">
        <v>150735.53351548137</v>
      </c>
      <c r="J2384" s="168">
        <f>IFERROR(MIN('MP Calculations'!$E$30/I2384,1),"-")</f>
        <v>0.24630200300931615</v>
      </c>
      <c r="K2384" s="12"/>
      <c r="L2384" s="159">
        <v>12.900022999999999</v>
      </c>
      <c r="M2384" s="159" t="s">
        <v>280</v>
      </c>
      <c r="N2384" s="159">
        <v>350</v>
      </c>
      <c r="O2384" s="185">
        <f t="shared" si="112"/>
        <v>4515.0080499999995</v>
      </c>
      <c r="P2384" s="215">
        <f t="shared" si="113"/>
        <v>1112.0555263181866</v>
      </c>
      <c r="Q2384" s="215" cm="1">
        <f t="array" ref="Q2384">IF(P2384="-",0,P2384/(1+'General inputs'!$H$32)^IFERROR(INDEX('MP Calculations'!$C$40:$C$130,MATCH(F2384,'MP Calculations'!$D$40:$D$130,0),0),-1))</f>
        <v>1207.4298564773399</v>
      </c>
    </row>
    <row r="2385" spans="3:17">
      <c r="C2385" s="159"/>
      <c r="D2385" s="165" t="s">
        <v>278</v>
      </c>
      <c r="E2385" s="161">
        <v>44349</v>
      </c>
      <c r="F2385" s="172" t="str">
        <f t="shared" si="111"/>
        <v>2020-21</v>
      </c>
      <c r="G2385" s="68"/>
      <c r="H2385" s="167" t="s">
        <v>279</v>
      </c>
      <c r="I2385" s="173">
        <v>150735.53351548137</v>
      </c>
      <c r="J2385" s="168">
        <f>IFERROR(MIN('MP Calculations'!$E$30/I2385,1),"-")</f>
        <v>0.24630200300931615</v>
      </c>
      <c r="K2385" s="12"/>
      <c r="L2385" s="159">
        <v>0.89998699999999998</v>
      </c>
      <c r="M2385" s="159" t="s">
        <v>280</v>
      </c>
      <c r="N2385" s="159">
        <v>350</v>
      </c>
      <c r="O2385" s="185">
        <f t="shared" si="112"/>
        <v>314.99545000000001</v>
      </c>
      <c r="P2385" s="215">
        <f t="shared" si="113"/>
        <v>77.584010273820894</v>
      </c>
      <c r="Q2385" s="215" cm="1">
        <f t="array" ref="Q2385">IF(P2385="-",0,P2385/(1+'General inputs'!$H$32)^IFERROR(INDEX('MP Calculations'!$C$40:$C$130,MATCH(F2385,'MP Calculations'!$D$40:$D$130,0),0),-1))</f>
        <v>84.23792533094489</v>
      </c>
    </row>
    <row r="2386" spans="3:17">
      <c r="C2386" s="159"/>
      <c r="D2386" s="165" t="s">
        <v>278</v>
      </c>
      <c r="E2386" s="161">
        <v>44350</v>
      </c>
      <c r="F2386" s="172" t="str">
        <f t="shared" si="111"/>
        <v>2020-21</v>
      </c>
      <c r="G2386" s="68"/>
      <c r="H2386" s="167" t="s">
        <v>279</v>
      </c>
      <c r="I2386" s="173">
        <v>150735.53351548137</v>
      </c>
      <c r="J2386" s="168">
        <f>IFERROR(MIN('MP Calculations'!$E$30/I2386,1),"-")</f>
        <v>0.24630200300931615</v>
      </c>
      <c r="K2386" s="12"/>
      <c r="L2386" s="159">
        <v>25.386265999999999</v>
      </c>
      <c r="M2386" s="159" t="s">
        <v>280</v>
      </c>
      <c r="N2386" s="159">
        <v>350</v>
      </c>
      <c r="O2386" s="185">
        <f t="shared" si="112"/>
        <v>8885.1931000000004</v>
      </c>
      <c r="P2386" s="215">
        <f t="shared" si="113"/>
        <v>2188.4408576545552</v>
      </c>
      <c r="Q2386" s="215" cm="1">
        <f t="array" ref="Q2386">IF(P2386="-",0,P2386/(1+'General inputs'!$H$32)^IFERROR(INDEX('MP Calculations'!$C$40:$C$130,MATCH(F2386,'MP Calculations'!$D$40:$D$130,0),0),-1))</f>
        <v>2376.1302993704408</v>
      </c>
    </row>
    <row r="2387" spans="3:17">
      <c r="C2387" s="159"/>
      <c r="D2387" s="165" t="s">
        <v>278</v>
      </c>
      <c r="E2387" s="161">
        <v>44350</v>
      </c>
      <c r="F2387" s="172" t="str">
        <f t="shared" si="111"/>
        <v>2020-21</v>
      </c>
      <c r="G2387" s="68"/>
      <c r="H2387" s="167" t="s">
        <v>279</v>
      </c>
      <c r="I2387" s="173">
        <v>150735.53351548137</v>
      </c>
      <c r="J2387" s="168">
        <f>IFERROR(MIN('MP Calculations'!$E$30/I2387,1),"-")</f>
        <v>0.24630200300931615</v>
      </c>
      <c r="K2387" s="12"/>
      <c r="L2387" s="159">
        <v>5.4137230000000001</v>
      </c>
      <c r="M2387" s="159" t="s">
        <v>280</v>
      </c>
      <c r="N2387" s="159">
        <v>350</v>
      </c>
      <c r="O2387" s="185">
        <f t="shared" si="112"/>
        <v>1894.80305</v>
      </c>
      <c r="P2387" s="215">
        <f t="shared" si="113"/>
        <v>466.69378652316141</v>
      </c>
      <c r="Q2387" s="215" cm="1">
        <f t="array" ref="Q2387">IF(P2387="-",0,P2387/(1+'General inputs'!$H$32)^IFERROR(INDEX('MP Calculations'!$C$40:$C$130,MATCH(F2387,'MP Calculations'!$D$40:$D$130,0),0),-1))</f>
        <v>506.71931243053393</v>
      </c>
    </row>
    <row r="2388" spans="3:17">
      <c r="C2388" s="159"/>
      <c r="D2388" s="165" t="s">
        <v>278</v>
      </c>
      <c r="E2388" s="161">
        <v>44350</v>
      </c>
      <c r="F2388" s="172" t="str">
        <f t="shared" si="111"/>
        <v>2020-21</v>
      </c>
      <c r="G2388" s="68"/>
      <c r="H2388" s="167" t="s">
        <v>279</v>
      </c>
      <c r="I2388" s="173">
        <v>150735.53351548137</v>
      </c>
      <c r="J2388" s="168">
        <f>IFERROR(MIN('MP Calculations'!$E$30/I2388,1),"-")</f>
        <v>0.24630200300931615</v>
      </c>
      <c r="K2388" s="12"/>
      <c r="L2388" s="159">
        <v>0.30093700000000001</v>
      </c>
      <c r="M2388" s="159" t="s">
        <v>280</v>
      </c>
      <c r="N2388" s="159">
        <v>350</v>
      </c>
      <c r="O2388" s="185">
        <f t="shared" si="112"/>
        <v>105.32795</v>
      </c>
      <c r="P2388" s="215">
        <f t="shared" si="113"/>
        <v>25.942485057865103</v>
      </c>
      <c r="Q2388" s="215" cm="1">
        <f t="array" ref="Q2388">IF(P2388="-",0,P2388/(1+'General inputs'!$H$32)^IFERROR(INDEX('MP Calculations'!$C$40:$C$130,MATCH(F2388,'MP Calculations'!$D$40:$D$130,0),0),-1))</f>
        <v>28.167416346367851</v>
      </c>
    </row>
    <row r="2389" spans="3:17">
      <c r="C2389" s="159"/>
      <c r="D2389" s="165" t="s">
        <v>278</v>
      </c>
      <c r="E2389" s="161">
        <v>44350</v>
      </c>
      <c r="F2389" s="172" t="str">
        <f t="shared" si="111"/>
        <v>2020-21</v>
      </c>
      <c r="G2389" s="68"/>
      <c r="H2389" s="167" t="s">
        <v>279</v>
      </c>
      <c r="I2389" s="173">
        <v>150735.53351548137</v>
      </c>
      <c r="J2389" s="168">
        <f>IFERROR(MIN('MP Calculations'!$E$30/I2389,1),"-")</f>
        <v>0.24630200300931615</v>
      </c>
      <c r="K2389" s="12"/>
      <c r="L2389" s="159">
        <v>0.90630100000000002</v>
      </c>
      <c r="M2389" s="159" t="s">
        <v>280</v>
      </c>
      <c r="N2389" s="159">
        <v>350</v>
      </c>
      <c r="O2389" s="185">
        <f t="shared" si="112"/>
        <v>317.20535000000001</v>
      </c>
      <c r="P2389" s="215">
        <f t="shared" si="113"/>
        <v>78.12831307027119</v>
      </c>
      <c r="Q2389" s="215" cm="1">
        <f t="array" ref="Q2389">IF(P2389="-",0,P2389/(1+'General inputs'!$H$32)^IFERROR(INDEX('MP Calculations'!$C$40:$C$130,MATCH(F2389,'MP Calculations'!$D$40:$D$130,0),0),-1))</f>
        <v>84.828909712429947</v>
      </c>
    </row>
    <row r="2390" spans="3:17">
      <c r="C2390" s="159"/>
      <c r="D2390" s="165" t="s">
        <v>282</v>
      </c>
      <c r="E2390" s="161">
        <v>44377</v>
      </c>
      <c r="F2390" s="172" t="str">
        <f t="shared" ref="F2390:F2453" si="114">IF(E2390="","-",IF(OR(E2390&lt;$E$15,E2390&gt;$E$16),"ERROR - date outside of range",IF(MONTH(E2390)&gt;=7,YEAR(E2390)&amp;"-"&amp;IF(YEAR(E2390)=1999,"00",IF(AND(YEAR(E2390)&gt;=2000,YEAR(E2390)&lt;2009),"0","")&amp;RIGHT(YEAR(E2390),2)+1),RIGHT(YEAR(E2390),4)-1&amp;"-"&amp;RIGHT(YEAR(E2390),2))))</f>
        <v>2020-21</v>
      </c>
      <c r="G2390" s="68"/>
      <c r="H2390" s="167" t="s">
        <v>279</v>
      </c>
      <c r="I2390" s="173">
        <v>150735.53351548137</v>
      </c>
      <c r="J2390" s="168">
        <f>IFERROR(MIN('MP Calculations'!$E$30/I2390,1),"-")</f>
        <v>0.24630200300931615</v>
      </c>
      <c r="K2390" s="12"/>
      <c r="L2390" s="159">
        <v>6.991892</v>
      </c>
      <c r="M2390" s="159" t="s">
        <v>280</v>
      </c>
      <c r="N2390" s="159">
        <v>511</v>
      </c>
      <c r="O2390" s="185">
        <f t="shared" ref="O2390:O2453" si="115">IF(N2390="","-",L2390*N2390)</f>
        <v>3572.856812</v>
      </c>
      <c r="P2390" s="215">
        <f t="shared" ref="P2390:P2453" si="116">IF(O2390="-","-",IF(OR(E2390&lt;$E$15,E2390&gt;$E$16),0,O2390*J2390))</f>
        <v>880.00178926107969</v>
      </c>
      <c r="Q2390" s="215" cm="1">
        <f t="array" ref="Q2390">IF(P2390="-",0,P2390/(1+'General inputs'!$H$32)^IFERROR(INDEX('MP Calculations'!$C$40:$C$130,MATCH(F2390,'MP Calculations'!$D$40:$D$130,0),0),-1))</f>
        <v>955.47426271526706</v>
      </c>
    </row>
    <row r="2391" spans="3:17">
      <c r="C2391" s="159"/>
      <c r="D2391" s="165" t="s">
        <v>282</v>
      </c>
      <c r="E2391" s="161">
        <v>44377</v>
      </c>
      <c r="F2391" s="172" t="str">
        <f t="shared" si="114"/>
        <v>2020-21</v>
      </c>
      <c r="G2391" s="68"/>
      <c r="H2391" s="167" t="s">
        <v>279</v>
      </c>
      <c r="I2391" s="173">
        <v>150735.53351548137</v>
      </c>
      <c r="J2391" s="168">
        <f>IFERROR(MIN('MP Calculations'!$E$30/I2391,1),"-")</f>
        <v>0.24630200300931615</v>
      </c>
      <c r="K2391" s="12"/>
      <c r="L2391" s="159">
        <v>0.28339999999999999</v>
      </c>
      <c r="M2391" s="159" t="s">
        <v>280</v>
      </c>
      <c r="N2391" s="159">
        <v>511</v>
      </c>
      <c r="O2391" s="185">
        <f t="shared" si="115"/>
        <v>144.81739999999999</v>
      </c>
      <c r="P2391" s="215">
        <f t="shared" si="116"/>
        <v>35.668815690601342</v>
      </c>
      <c r="Q2391" s="215" cm="1">
        <f t="array" ref="Q2391">IF(P2391="-",0,P2391/(1+'General inputs'!$H$32)^IFERROR(INDEX('MP Calculations'!$C$40:$C$130,MATCH(F2391,'MP Calculations'!$D$40:$D$130,0),0),-1))</f>
        <v>38.727915999490079</v>
      </c>
    </row>
    <row r="2392" spans="3:17">
      <c r="C2392" s="159"/>
      <c r="D2392" s="165" t="s">
        <v>278</v>
      </c>
      <c r="E2392" s="161">
        <v>44377</v>
      </c>
      <c r="F2392" s="172" t="str">
        <f t="shared" si="114"/>
        <v>2020-21</v>
      </c>
      <c r="G2392" s="68"/>
      <c r="H2392" s="167" t="s">
        <v>279</v>
      </c>
      <c r="I2392" s="173">
        <v>150735.53351548137</v>
      </c>
      <c r="J2392" s="168">
        <f>IFERROR(MIN('MP Calculations'!$E$30/I2392,1),"-")</f>
        <v>0.24630200300931615</v>
      </c>
      <c r="K2392" s="12"/>
      <c r="L2392" s="159">
        <v>4.1162570000000001</v>
      </c>
      <c r="M2392" s="159" t="s">
        <v>280</v>
      </c>
      <c r="N2392" s="159">
        <v>350</v>
      </c>
      <c r="O2392" s="185">
        <f t="shared" si="115"/>
        <v>1440.68995</v>
      </c>
      <c r="P2392" s="215">
        <f t="shared" si="116"/>
        <v>354.84482040039154</v>
      </c>
      <c r="Q2392" s="215" cm="1">
        <f t="array" ref="Q2392">IF(P2392="-",0,P2392/(1+'General inputs'!$H$32)^IFERROR(INDEX('MP Calculations'!$C$40:$C$130,MATCH(F2392,'MP Calculations'!$D$40:$D$130,0),0),-1))</f>
        <v>385.27773157721077</v>
      </c>
    </row>
    <row r="2393" spans="3:17">
      <c r="C2393" s="159"/>
      <c r="D2393" s="165" t="s">
        <v>278</v>
      </c>
      <c r="E2393" s="161">
        <v>44377</v>
      </c>
      <c r="F2393" s="172" t="str">
        <f t="shared" si="114"/>
        <v>2020-21</v>
      </c>
      <c r="G2393" s="68"/>
      <c r="H2393" s="167" t="s">
        <v>279</v>
      </c>
      <c r="I2393" s="173">
        <v>150735.53351548137</v>
      </c>
      <c r="J2393" s="168">
        <f>IFERROR(MIN('MP Calculations'!$E$30/I2393,1),"-")</f>
        <v>0.24630200300931615</v>
      </c>
      <c r="K2393" s="12"/>
      <c r="L2393" s="159">
        <v>16.668738000000001</v>
      </c>
      <c r="M2393" s="159" t="s">
        <v>280</v>
      </c>
      <c r="N2393" s="159">
        <v>350</v>
      </c>
      <c r="O2393" s="185">
        <f t="shared" si="115"/>
        <v>5834.0583000000006</v>
      </c>
      <c r="P2393" s="215">
        <f t="shared" si="116"/>
        <v>1436.9402449631259</v>
      </c>
      <c r="Q2393" s="215" cm="1">
        <f t="array" ref="Q2393">IF(P2393="-",0,P2393/(1+'General inputs'!$H$32)^IFERROR(INDEX('MP Calculations'!$C$40:$C$130,MATCH(F2393,'MP Calculations'!$D$40:$D$130,0),0),-1))</f>
        <v>1560.1779881321438</v>
      </c>
    </row>
    <row r="2394" spans="3:17">
      <c r="C2394" s="159"/>
      <c r="D2394" s="165" t="s">
        <v>282</v>
      </c>
      <c r="E2394" s="161">
        <v>44377</v>
      </c>
      <c r="F2394" s="172" t="str">
        <f t="shared" si="114"/>
        <v>2020-21</v>
      </c>
      <c r="G2394" s="68"/>
      <c r="H2394" s="167" t="s">
        <v>279</v>
      </c>
      <c r="I2394" s="173">
        <v>150735.53351548137</v>
      </c>
      <c r="J2394" s="168">
        <f>IFERROR(MIN('MP Calculations'!$E$30/I2394,1),"-")</f>
        <v>0.24630200300931615</v>
      </c>
      <c r="K2394" s="12"/>
      <c r="L2394" s="159">
        <v>4.5412889999999999</v>
      </c>
      <c r="M2394" s="159" t="s">
        <v>280</v>
      </c>
      <c r="N2394" s="159">
        <v>511</v>
      </c>
      <c r="O2394" s="185">
        <f t="shared" si="115"/>
        <v>2320.5986790000002</v>
      </c>
      <c r="P2394" s="215">
        <f t="shared" si="116"/>
        <v>571.56810281847311</v>
      </c>
      <c r="Q2394" s="215" cm="1">
        <f t="array" ref="Q2394">IF(P2394="-",0,P2394/(1+'General inputs'!$H$32)^IFERROR(INDEX('MP Calculations'!$C$40:$C$130,MATCH(F2394,'MP Calculations'!$D$40:$D$130,0),0),-1))</f>
        <v>620.5880695885968</v>
      </c>
    </row>
    <row r="2395" spans="3:17">
      <c r="C2395" s="159"/>
      <c r="D2395" s="165" t="s">
        <v>278</v>
      </c>
      <c r="E2395" s="161">
        <v>44377</v>
      </c>
      <c r="F2395" s="172" t="str">
        <f t="shared" si="114"/>
        <v>2020-21</v>
      </c>
      <c r="G2395" s="68"/>
      <c r="H2395" s="167" t="s">
        <v>279</v>
      </c>
      <c r="I2395" s="173">
        <v>150735.53351548137</v>
      </c>
      <c r="J2395" s="168">
        <f>IFERROR(MIN('MP Calculations'!$E$30/I2395,1),"-")</f>
        <v>0.24630200300931615</v>
      </c>
      <c r="K2395" s="12"/>
      <c r="L2395" s="159">
        <v>50.483220000000003</v>
      </c>
      <c r="M2395" s="159" t="s">
        <v>280</v>
      </c>
      <c r="N2395" s="159">
        <v>350</v>
      </c>
      <c r="O2395" s="185">
        <f t="shared" si="115"/>
        <v>17669.127</v>
      </c>
      <c r="P2395" s="215">
        <f t="shared" si="116"/>
        <v>4351.9413715259898</v>
      </c>
      <c r="Q2395" s="215" cm="1">
        <f t="array" ref="Q2395">IF(P2395="-",0,P2395/(1+'General inputs'!$H$32)^IFERROR(INDEX('MP Calculations'!$C$40:$C$130,MATCH(F2395,'MP Calculations'!$D$40:$D$130,0),0),-1))</f>
        <v>4725.1812713135459</v>
      </c>
    </row>
    <row r="2396" spans="3:17">
      <c r="C2396" s="159"/>
      <c r="D2396" s="165" t="s">
        <v>278</v>
      </c>
      <c r="E2396" s="161">
        <v>44377</v>
      </c>
      <c r="F2396" s="172" t="str">
        <f t="shared" si="114"/>
        <v>2020-21</v>
      </c>
      <c r="G2396" s="68"/>
      <c r="H2396" s="167" t="s">
        <v>279</v>
      </c>
      <c r="I2396" s="173">
        <v>150735.53351548137</v>
      </c>
      <c r="J2396" s="168">
        <f>IFERROR(MIN('MP Calculations'!$E$30/I2396,1),"-")</f>
        <v>0.24630200300931615</v>
      </c>
      <c r="K2396" s="12"/>
      <c r="L2396" s="159">
        <v>6.9808329999999996</v>
      </c>
      <c r="M2396" s="159" t="s">
        <v>280</v>
      </c>
      <c r="N2396" s="159">
        <v>350</v>
      </c>
      <c r="O2396" s="185">
        <f t="shared" si="115"/>
        <v>2443.2915499999999</v>
      </c>
      <c r="P2396" s="215">
        <f t="shared" si="116"/>
        <v>601.78760270073667</v>
      </c>
      <c r="Q2396" s="215" cm="1">
        <f t="array" ref="Q2396">IF(P2396="-",0,P2396/(1+'General inputs'!$H$32)^IFERROR(INDEX('MP Calculations'!$C$40:$C$130,MATCH(F2396,'MP Calculations'!$D$40:$D$130,0),0),-1))</f>
        <v>653.39931465876282</v>
      </c>
    </row>
    <row r="2397" spans="3:17">
      <c r="C2397" s="159"/>
      <c r="D2397" s="165" t="s">
        <v>278</v>
      </c>
      <c r="E2397" s="161">
        <v>44377</v>
      </c>
      <c r="F2397" s="172" t="str">
        <f t="shared" si="114"/>
        <v>2020-21</v>
      </c>
      <c r="G2397" s="68"/>
      <c r="H2397" s="167" t="s">
        <v>279</v>
      </c>
      <c r="I2397" s="173">
        <v>150735.53351548137</v>
      </c>
      <c r="J2397" s="168">
        <f>IFERROR(MIN('MP Calculations'!$E$30/I2397,1),"-")</f>
        <v>0.24630200300931615</v>
      </c>
      <c r="K2397" s="12"/>
      <c r="L2397" s="159">
        <v>1.695303</v>
      </c>
      <c r="M2397" s="159" t="s">
        <v>280</v>
      </c>
      <c r="N2397" s="159">
        <v>350</v>
      </c>
      <c r="O2397" s="185">
        <f t="shared" si="115"/>
        <v>593.35604999999998</v>
      </c>
      <c r="P2397" s="215">
        <f t="shared" si="116"/>
        <v>146.14478361269593</v>
      </c>
      <c r="Q2397" s="215" cm="1">
        <f t="array" ref="Q2397">IF(P2397="-",0,P2397/(1+'General inputs'!$H$32)^IFERROR(INDEX('MP Calculations'!$C$40:$C$130,MATCH(F2397,'MP Calculations'!$D$40:$D$130,0),0),-1))</f>
        <v>158.67874483445522</v>
      </c>
    </row>
    <row r="2398" spans="3:17">
      <c r="C2398" s="159"/>
      <c r="D2398" s="165" t="s">
        <v>278</v>
      </c>
      <c r="E2398" s="161">
        <v>44377</v>
      </c>
      <c r="F2398" s="172" t="str">
        <f t="shared" si="114"/>
        <v>2020-21</v>
      </c>
      <c r="G2398" s="68"/>
      <c r="H2398" s="167" t="s">
        <v>279</v>
      </c>
      <c r="I2398" s="173">
        <v>150735.53351548137</v>
      </c>
      <c r="J2398" s="168">
        <f>IFERROR(MIN('MP Calculations'!$E$30/I2398,1),"-")</f>
        <v>0.24630200300931615</v>
      </c>
      <c r="K2398" s="12"/>
      <c r="L2398" s="159">
        <v>49.325915000000002</v>
      </c>
      <c r="M2398" s="159" t="s">
        <v>280</v>
      </c>
      <c r="N2398" s="159">
        <v>350</v>
      </c>
      <c r="O2398" s="185">
        <f t="shared" si="115"/>
        <v>17264.070250000001</v>
      </c>
      <c r="P2398" s="215">
        <f t="shared" si="116"/>
        <v>4252.1750826685457</v>
      </c>
      <c r="Q2398" s="215" cm="1">
        <f t="array" ref="Q2398">IF(P2398="-",0,P2398/(1+'General inputs'!$H$32)^IFERROR(INDEX('MP Calculations'!$C$40:$C$130,MATCH(F2398,'MP Calculations'!$D$40:$D$130,0),0),-1))</f>
        <v>4616.8586264585319</v>
      </c>
    </row>
    <row r="2399" spans="3:17">
      <c r="C2399" s="159"/>
      <c r="D2399" s="165" t="s">
        <v>278</v>
      </c>
      <c r="E2399" s="161">
        <v>44377</v>
      </c>
      <c r="F2399" s="172" t="str">
        <f t="shared" si="114"/>
        <v>2020-21</v>
      </c>
      <c r="G2399" s="68"/>
      <c r="H2399" s="167" t="s">
        <v>279</v>
      </c>
      <c r="I2399" s="173">
        <v>150735.53351548137</v>
      </c>
      <c r="J2399" s="168">
        <f>IFERROR(MIN('MP Calculations'!$E$30/I2399,1),"-")</f>
        <v>0.24630200300931615</v>
      </c>
      <c r="K2399" s="12"/>
      <c r="L2399" s="159">
        <v>41.253951000000001</v>
      </c>
      <c r="M2399" s="159" t="s">
        <v>280</v>
      </c>
      <c r="N2399" s="159">
        <v>350</v>
      </c>
      <c r="O2399" s="185">
        <f t="shared" si="115"/>
        <v>14438.88285</v>
      </c>
      <c r="P2399" s="215">
        <f t="shared" si="116"/>
        <v>3556.3257671718634</v>
      </c>
      <c r="Q2399" s="215" cm="1">
        <f t="array" ref="Q2399">IF(P2399="-",0,P2399/(1+'General inputs'!$H$32)^IFERROR(INDEX('MP Calculations'!$C$40:$C$130,MATCH(F2399,'MP Calculations'!$D$40:$D$130,0),0),-1))</f>
        <v>3861.3304902675918</v>
      </c>
    </row>
    <row r="2400" spans="3:17">
      <c r="C2400" s="159"/>
      <c r="D2400" s="165" t="s">
        <v>278</v>
      </c>
      <c r="E2400" s="161">
        <v>44377</v>
      </c>
      <c r="F2400" s="172" t="str">
        <f t="shared" si="114"/>
        <v>2020-21</v>
      </c>
      <c r="G2400" s="68"/>
      <c r="H2400" s="167" t="s">
        <v>279</v>
      </c>
      <c r="I2400" s="173">
        <v>150735.53351548137</v>
      </c>
      <c r="J2400" s="168">
        <f>IFERROR(MIN('MP Calculations'!$E$30/I2400,1),"-")</f>
        <v>0.24630200300931615</v>
      </c>
      <c r="K2400" s="12"/>
      <c r="L2400" s="159">
        <v>11.820997999999999</v>
      </c>
      <c r="M2400" s="159" t="s">
        <v>280</v>
      </c>
      <c r="N2400" s="159">
        <v>350</v>
      </c>
      <c r="O2400" s="185">
        <f t="shared" si="115"/>
        <v>4137.3492999999999</v>
      </c>
      <c r="P2400" s="215">
        <f t="shared" si="116"/>
        <v>1019.037419739192</v>
      </c>
      <c r="Q2400" s="215" cm="1">
        <f t="array" ref="Q2400">IF(P2400="-",0,P2400/(1+'General inputs'!$H$32)^IFERROR(INDEX('MP Calculations'!$C$40:$C$130,MATCH(F2400,'MP Calculations'!$D$40:$D$130,0),0),-1))</f>
        <v>1106.4341450057043</v>
      </c>
    </row>
    <row r="2401" spans="3:17">
      <c r="C2401" s="159"/>
      <c r="D2401" s="165" t="s">
        <v>278</v>
      </c>
      <c r="E2401" s="161">
        <v>44377</v>
      </c>
      <c r="F2401" s="172" t="str">
        <f t="shared" si="114"/>
        <v>2020-21</v>
      </c>
      <c r="G2401" s="68"/>
      <c r="H2401" s="167" t="s">
        <v>279</v>
      </c>
      <c r="I2401" s="173">
        <v>150735.53351548137</v>
      </c>
      <c r="J2401" s="168">
        <f>IFERROR(MIN('MP Calculations'!$E$30/I2401,1),"-")</f>
        <v>0.24630200300931615</v>
      </c>
      <c r="K2401" s="12"/>
      <c r="L2401" s="159">
        <v>1.1940470000000001</v>
      </c>
      <c r="M2401" s="159" t="s">
        <v>280</v>
      </c>
      <c r="N2401" s="159">
        <v>350</v>
      </c>
      <c r="O2401" s="185">
        <f t="shared" si="115"/>
        <v>417.91645000000005</v>
      </c>
      <c r="P2401" s="215">
        <f t="shared" si="116"/>
        <v>102.93365872554274</v>
      </c>
      <c r="Q2401" s="215" cm="1">
        <f t="array" ref="Q2401">IF(P2401="-",0,P2401/(1+'General inputs'!$H$32)^IFERROR(INDEX('MP Calculations'!$C$40:$C$130,MATCH(F2401,'MP Calculations'!$D$40:$D$130,0),0),-1))</f>
        <v>111.76166103248021</v>
      </c>
    </row>
    <row r="2402" spans="3:17">
      <c r="C2402" s="159"/>
      <c r="D2402" s="165" t="s">
        <v>278</v>
      </c>
      <c r="E2402" s="161">
        <v>44377</v>
      </c>
      <c r="F2402" s="172" t="str">
        <f t="shared" si="114"/>
        <v>2020-21</v>
      </c>
      <c r="G2402" s="68"/>
      <c r="H2402" s="167" t="s">
        <v>279</v>
      </c>
      <c r="I2402" s="173">
        <v>150735.53351548137</v>
      </c>
      <c r="J2402" s="168">
        <f>IFERROR(MIN('MP Calculations'!$E$30/I2402,1),"-")</f>
        <v>0.24630200300931615</v>
      </c>
      <c r="K2402" s="12"/>
      <c r="L2402" s="159">
        <v>29.243841</v>
      </c>
      <c r="M2402" s="159" t="s">
        <v>280</v>
      </c>
      <c r="N2402" s="159">
        <v>350</v>
      </c>
      <c r="O2402" s="185">
        <f t="shared" si="115"/>
        <v>10235.344349999999</v>
      </c>
      <c r="P2402" s="215">
        <f t="shared" si="116"/>
        <v>2520.9858148950871</v>
      </c>
      <c r="Q2402" s="215" cm="1">
        <f t="array" ref="Q2402">IF(P2402="-",0,P2402/(1+'General inputs'!$H$32)^IFERROR(INDEX('MP Calculations'!$C$40:$C$130,MATCH(F2402,'MP Calculations'!$D$40:$D$130,0),0),-1))</f>
        <v>2737.1956423237498</v>
      </c>
    </row>
    <row r="2403" spans="3:17">
      <c r="C2403" s="159"/>
      <c r="D2403" s="165" t="s">
        <v>278</v>
      </c>
      <c r="E2403" s="161">
        <v>44377</v>
      </c>
      <c r="F2403" s="172" t="str">
        <f t="shared" si="114"/>
        <v>2020-21</v>
      </c>
      <c r="G2403" s="68"/>
      <c r="H2403" s="167" t="s">
        <v>279</v>
      </c>
      <c r="I2403" s="173">
        <v>150735.53351548137</v>
      </c>
      <c r="J2403" s="168">
        <f>IFERROR(MIN('MP Calculations'!$E$30/I2403,1),"-")</f>
        <v>0.24630200300931615</v>
      </c>
      <c r="K2403" s="12"/>
      <c r="L2403" s="159">
        <v>79.202310999999995</v>
      </c>
      <c r="M2403" s="159" t="s">
        <v>280</v>
      </c>
      <c r="N2403" s="159">
        <v>350</v>
      </c>
      <c r="O2403" s="185">
        <f t="shared" si="115"/>
        <v>27720.808849999998</v>
      </c>
      <c r="P2403" s="215">
        <f t="shared" si="116"/>
        <v>6827.6907447933772</v>
      </c>
      <c r="Q2403" s="215" cm="1">
        <f t="array" ref="Q2403">IF(P2403="-",0,P2403/(1+'General inputs'!$H$32)^IFERROR(INDEX('MP Calculations'!$C$40:$C$130,MATCH(F2403,'MP Calculations'!$D$40:$D$130,0),0),-1))</f>
        <v>7413.2608138298374</v>
      </c>
    </row>
    <row r="2404" spans="3:17">
      <c r="C2404" s="159"/>
      <c r="D2404" s="165" t="s">
        <v>282</v>
      </c>
      <c r="E2404" s="161">
        <v>44377</v>
      </c>
      <c r="F2404" s="172" t="str">
        <f t="shared" si="114"/>
        <v>2020-21</v>
      </c>
      <c r="G2404" s="68"/>
      <c r="H2404" s="167" t="s">
        <v>279</v>
      </c>
      <c r="I2404" s="173">
        <v>150735.53351548137</v>
      </c>
      <c r="J2404" s="168">
        <f>IFERROR(MIN('MP Calculations'!$E$30/I2404,1),"-")</f>
        <v>0.24630200300931615</v>
      </c>
      <c r="K2404" s="12"/>
      <c r="L2404" s="159">
        <v>53.485013000000002</v>
      </c>
      <c r="M2404" s="159" t="s">
        <v>280</v>
      </c>
      <c r="N2404" s="159">
        <v>511</v>
      </c>
      <c r="O2404" s="185">
        <f t="shared" si="115"/>
        <v>27330.841643</v>
      </c>
      <c r="P2404" s="215">
        <f t="shared" si="116"/>
        <v>6731.6410406013292</v>
      </c>
      <c r="Q2404" s="215" cm="1">
        <f t="array" ref="Q2404">IF(P2404="-",0,P2404/(1+'General inputs'!$H$32)^IFERROR(INDEX('MP Calculations'!$C$40:$C$130,MATCH(F2404,'MP Calculations'!$D$40:$D$130,0),0),-1))</f>
        <v>7308.9735028074629</v>
      </c>
    </row>
    <row r="2405" spans="3:17">
      <c r="C2405" s="159"/>
      <c r="D2405" s="165" t="s">
        <v>278</v>
      </c>
      <c r="E2405" s="161">
        <v>44377</v>
      </c>
      <c r="F2405" s="172" t="str">
        <f t="shared" si="114"/>
        <v>2020-21</v>
      </c>
      <c r="G2405" s="68"/>
      <c r="H2405" s="167" t="s">
        <v>279</v>
      </c>
      <c r="I2405" s="173">
        <v>150735.53351548137</v>
      </c>
      <c r="J2405" s="168">
        <f>IFERROR(MIN('MP Calculations'!$E$30/I2405,1),"-")</f>
        <v>0.24630200300931615</v>
      </c>
      <c r="K2405" s="12"/>
      <c r="L2405" s="159">
        <v>31.000043000000002</v>
      </c>
      <c r="M2405" s="159" t="s">
        <v>280</v>
      </c>
      <c r="N2405" s="159">
        <v>350</v>
      </c>
      <c r="O2405" s="185">
        <f t="shared" si="115"/>
        <v>10850.01505</v>
      </c>
      <c r="P2405" s="215">
        <f t="shared" si="116"/>
        <v>2672.3804394962253</v>
      </c>
      <c r="Q2405" s="215" cm="1">
        <f t="array" ref="Q2405">IF(P2405="-",0,P2405/(1+'General inputs'!$H$32)^IFERROR(INDEX('MP Calculations'!$C$40:$C$130,MATCH(F2405,'MP Calculations'!$D$40:$D$130,0),0),-1))</f>
        <v>2901.57447550918</v>
      </c>
    </row>
    <row r="2406" spans="3:17">
      <c r="C2406" s="159"/>
      <c r="D2406" s="165" t="s">
        <v>282</v>
      </c>
      <c r="E2406" s="161">
        <v>44377</v>
      </c>
      <c r="F2406" s="172" t="str">
        <f t="shared" si="114"/>
        <v>2020-21</v>
      </c>
      <c r="G2406" s="68"/>
      <c r="H2406" s="167" t="s">
        <v>279</v>
      </c>
      <c r="I2406" s="173">
        <v>150735.53351548137</v>
      </c>
      <c r="J2406" s="168">
        <f>IFERROR(MIN('MP Calculations'!$E$30/I2406,1),"-")</f>
        <v>0.24630200300931615</v>
      </c>
      <c r="K2406" s="12"/>
      <c r="L2406" s="159">
        <v>3.0530919999999999</v>
      </c>
      <c r="M2406" s="159" t="s">
        <v>280</v>
      </c>
      <c r="N2406" s="159">
        <v>511</v>
      </c>
      <c r="O2406" s="185">
        <f t="shared" si="115"/>
        <v>1560.1300119999999</v>
      </c>
      <c r="P2406" s="215">
        <f t="shared" si="116"/>
        <v>384.26314691054841</v>
      </c>
      <c r="Q2406" s="215" cm="1">
        <f t="array" ref="Q2406">IF(P2406="-",0,P2406/(1+'General inputs'!$H$32)^IFERROR(INDEX('MP Calculations'!$C$40:$C$130,MATCH(F2406,'MP Calculations'!$D$40:$D$130,0),0),-1))</f>
        <v>417.21909144218478</v>
      </c>
    </row>
    <row r="2407" spans="3:17">
      <c r="C2407" s="159"/>
      <c r="D2407" s="165" t="s">
        <v>282</v>
      </c>
      <c r="E2407" s="161">
        <v>44377</v>
      </c>
      <c r="F2407" s="172" t="str">
        <f t="shared" si="114"/>
        <v>2020-21</v>
      </c>
      <c r="G2407" s="68"/>
      <c r="H2407" s="167" t="s">
        <v>279</v>
      </c>
      <c r="I2407" s="173">
        <v>150735.53351548137</v>
      </c>
      <c r="J2407" s="168">
        <f>IFERROR(MIN('MP Calculations'!$E$30/I2407,1),"-")</f>
        <v>0.24630200300931615</v>
      </c>
      <c r="K2407" s="12"/>
      <c r="L2407" s="159">
        <v>2.05891</v>
      </c>
      <c r="M2407" s="159" t="s">
        <v>280</v>
      </c>
      <c r="N2407" s="159">
        <v>511</v>
      </c>
      <c r="O2407" s="185">
        <f t="shared" si="115"/>
        <v>1052.10301</v>
      </c>
      <c r="P2407" s="215">
        <f t="shared" si="116"/>
        <v>259.13507873513061</v>
      </c>
      <c r="Q2407" s="215" cm="1">
        <f t="array" ref="Q2407">IF(P2407="-",0,P2407/(1+'General inputs'!$H$32)^IFERROR(INDEX('MP Calculations'!$C$40:$C$130,MATCH(F2407,'MP Calculations'!$D$40:$D$130,0),0),-1))</f>
        <v>281.3595396277704</v>
      </c>
    </row>
    <row r="2408" spans="3:17">
      <c r="C2408" s="159"/>
      <c r="D2408" s="165" t="s">
        <v>282</v>
      </c>
      <c r="E2408" s="161">
        <v>44377</v>
      </c>
      <c r="F2408" s="172" t="str">
        <f t="shared" si="114"/>
        <v>2020-21</v>
      </c>
      <c r="G2408" s="68"/>
      <c r="H2408" s="167" t="s">
        <v>279</v>
      </c>
      <c r="I2408" s="173">
        <v>150735.53351548137</v>
      </c>
      <c r="J2408" s="168">
        <f>IFERROR(MIN('MP Calculations'!$E$30/I2408,1),"-")</f>
        <v>0.24630200300931615</v>
      </c>
      <c r="K2408" s="12"/>
      <c r="L2408" s="159">
        <v>52.780985999999999</v>
      </c>
      <c r="M2408" s="159" t="s">
        <v>280</v>
      </c>
      <c r="N2408" s="159">
        <v>511</v>
      </c>
      <c r="O2408" s="185">
        <f t="shared" si="115"/>
        <v>26971.083845999998</v>
      </c>
      <c r="P2408" s="215">
        <f t="shared" si="116"/>
        <v>6643.0319746020095</v>
      </c>
      <c r="Q2408" s="215" cm="1">
        <f t="array" ref="Q2408">IF(P2408="-",0,P2408/(1+'General inputs'!$H$32)^IFERROR(INDEX('MP Calculations'!$C$40:$C$130,MATCH(F2408,'MP Calculations'!$D$40:$D$130,0),0),-1))</f>
        <v>7212.7649688717775</v>
      </c>
    </row>
    <row r="2409" spans="3:17">
      <c r="C2409" s="159"/>
      <c r="D2409" s="165" t="s">
        <v>282</v>
      </c>
      <c r="E2409" s="161">
        <v>44377</v>
      </c>
      <c r="F2409" s="172" t="str">
        <f t="shared" si="114"/>
        <v>2020-21</v>
      </c>
      <c r="G2409" s="68"/>
      <c r="H2409" s="167" t="s">
        <v>279</v>
      </c>
      <c r="I2409" s="173">
        <v>150735.53351548137</v>
      </c>
      <c r="J2409" s="168">
        <f>IFERROR(MIN('MP Calculations'!$E$30/I2409,1),"-")</f>
        <v>0.24630200300931615</v>
      </c>
      <c r="K2409" s="12"/>
      <c r="L2409" s="159">
        <v>26.707405000000001</v>
      </c>
      <c r="M2409" s="159" t="s">
        <v>280</v>
      </c>
      <c r="N2409" s="159">
        <v>511</v>
      </c>
      <c r="O2409" s="185">
        <f t="shared" si="115"/>
        <v>13647.483955000002</v>
      </c>
      <c r="P2409" s="215">
        <f t="shared" si="116"/>
        <v>3361.4026341540043</v>
      </c>
      <c r="Q2409" s="215" cm="1">
        <f t="array" ref="Q2409">IF(P2409="-",0,P2409/(1+'General inputs'!$H$32)^IFERROR(INDEX('MP Calculations'!$C$40:$C$130,MATCH(F2409,'MP Calculations'!$D$40:$D$130,0),0),-1))</f>
        <v>3649.6899696695891</v>
      </c>
    </row>
    <row r="2410" spans="3:17">
      <c r="C2410" s="159"/>
      <c r="D2410" s="165" t="s">
        <v>282</v>
      </c>
      <c r="E2410" s="161">
        <v>44377</v>
      </c>
      <c r="F2410" s="172" t="str">
        <f t="shared" si="114"/>
        <v>2020-21</v>
      </c>
      <c r="G2410" s="68"/>
      <c r="H2410" s="167" t="s">
        <v>279</v>
      </c>
      <c r="I2410" s="173">
        <v>150735.53351548137</v>
      </c>
      <c r="J2410" s="168">
        <f>IFERROR(MIN('MP Calculations'!$E$30/I2410,1),"-")</f>
        <v>0.24630200300931615</v>
      </c>
      <c r="K2410" s="12"/>
      <c r="L2410" s="159">
        <v>0.654833</v>
      </c>
      <c r="M2410" s="159" t="s">
        <v>280</v>
      </c>
      <c r="N2410" s="159">
        <v>511</v>
      </c>
      <c r="O2410" s="185">
        <f t="shared" si="115"/>
        <v>334.619663</v>
      </c>
      <c r="P2410" s="215">
        <f t="shared" si="116"/>
        <v>82.417493243202358</v>
      </c>
      <c r="Q2410" s="215" cm="1">
        <f t="array" ref="Q2410">IF(P2410="-",0,P2410/(1+'General inputs'!$H$32)^IFERROR(INDEX('MP Calculations'!$C$40:$C$130,MATCH(F2410,'MP Calculations'!$D$40:$D$130,0),0),-1))</f>
        <v>89.485947133712386</v>
      </c>
    </row>
    <row r="2411" spans="3:17">
      <c r="C2411" s="159"/>
      <c r="D2411" s="165" t="s">
        <v>282</v>
      </c>
      <c r="E2411" s="161">
        <v>44377</v>
      </c>
      <c r="F2411" s="172" t="str">
        <f t="shared" si="114"/>
        <v>2020-21</v>
      </c>
      <c r="G2411" s="68"/>
      <c r="H2411" s="167" t="s">
        <v>279</v>
      </c>
      <c r="I2411" s="173">
        <v>150735.53351548137</v>
      </c>
      <c r="J2411" s="168">
        <f>IFERROR(MIN('MP Calculations'!$E$30/I2411,1),"-")</f>
        <v>0.24630200300931615</v>
      </c>
      <c r="K2411" s="12"/>
      <c r="L2411" s="159">
        <v>2.6272899999999999</v>
      </c>
      <c r="M2411" s="159" t="s">
        <v>280</v>
      </c>
      <c r="N2411" s="159">
        <v>511</v>
      </c>
      <c r="O2411" s="185">
        <f t="shared" si="115"/>
        <v>1342.54519</v>
      </c>
      <c r="P2411" s="215">
        <f t="shared" si="116"/>
        <v>330.67156942752291</v>
      </c>
      <c r="Q2411" s="215" cm="1">
        <f t="array" ref="Q2411">IF(P2411="-",0,P2411/(1+'General inputs'!$H$32)^IFERROR(INDEX('MP Calculations'!$C$40:$C$130,MATCH(F2411,'MP Calculations'!$D$40:$D$130,0),0),-1))</f>
        <v>359.03128590790504</v>
      </c>
    </row>
    <row r="2412" spans="3:17">
      <c r="C2412" s="159"/>
      <c r="D2412" s="165" t="s">
        <v>278</v>
      </c>
      <c r="E2412" s="161">
        <v>44377</v>
      </c>
      <c r="F2412" s="172" t="str">
        <f t="shared" si="114"/>
        <v>2020-21</v>
      </c>
      <c r="G2412" s="68"/>
      <c r="H2412" s="167" t="s">
        <v>279</v>
      </c>
      <c r="I2412" s="173">
        <v>150735.53351548137</v>
      </c>
      <c r="J2412" s="168">
        <f>IFERROR(MIN('MP Calculations'!$E$30/I2412,1),"-")</f>
        <v>0.24630200300931615</v>
      </c>
      <c r="K2412" s="12"/>
      <c r="L2412" s="159">
        <v>20.473772</v>
      </c>
      <c r="M2412" s="159" t="s">
        <v>280</v>
      </c>
      <c r="N2412" s="159">
        <v>350</v>
      </c>
      <c r="O2412" s="185">
        <f t="shared" si="115"/>
        <v>7165.8202000000001</v>
      </c>
      <c r="P2412" s="215">
        <f t="shared" si="116"/>
        <v>1764.9558684646186</v>
      </c>
      <c r="Q2412" s="215" cm="1">
        <f t="array" ref="Q2412">IF(P2412="-",0,P2412/(1+'General inputs'!$H$32)^IFERROR(INDEX('MP Calculations'!$C$40:$C$130,MATCH(F2412,'MP Calculations'!$D$40:$D$130,0),0),-1))</f>
        <v>1916.3255435676185</v>
      </c>
    </row>
    <row r="2413" spans="3:17">
      <c r="C2413" s="159"/>
      <c r="D2413" s="165" t="s">
        <v>278</v>
      </c>
      <c r="E2413" s="161">
        <v>44377</v>
      </c>
      <c r="F2413" s="172" t="str">
        <f t="shared" si="114"/>
        <v>2020-21</v>
      </c>
      <c r="G2413" s="68"/>
      <c r="H2413" s="167" t="s">
        <v>279</v>
      </c>
      <c r="I2413" s="173">
        <v>150735.53351548137</v>
      </c>
      <c r="J2413" s="168">
        <f>IFERROR(MIN('MP Calculations'!$E$30/I2413,1),"-")</f>
        <v>0.24630200300931615</v>
      </c>
      <c r="K2413" s="12"/>
      <c r="L2413" s="159">
        <v>1.1924889999999999</v>
      </c>
      <c r="M2413" s="159" t="s">
        <v>280</v>
      </c>
      <c r="N2413" s="159">
        <v>350</v>
      </c>
      <c r="O2413" s="185">
        <f t="shared" si="115"/>
        <v>417.37114999999994</v>
      </c>
      <c r="P2413" s="215">
        <f t="shared" si="116"/>
        <v>102.79935024330173</v>
      </c>
      <c r="Q2413" s="215" cm="1">
        <f t="array" ref="Q2413">IF(P2413="-",0,P2413/(1+'General inputs'!$H$32)^IFERROR(INDEX('MP Calculations'!$C$40:$C$130,MATCH(F2413,'MP Calculations'!$D$40:$D$130,0),0),-1))</f>
        <v>111.61583371756828</v>
      </c>
    </row>
    <row r="2414" spans="3:17">
      <c r="C2414" s="159"/>
      <c r="D2414" s="165" t="s">
        <v>278</v>
      </c>
      <c r="E2414" s="161">
        <v>44377</v>
      </c>
      <c r="F2414" s="172" t="str">
        <f t="shared" si="114"/>
        <v>2020-21</v>
      </c>
      <c r="G2414" s="68"/>
      <c r="H2414" s="167" t="s">
        <v>279</v>
      </c>
      <c r="I2414" s="173">
        <v>150735.53351548137</v>
      </c>
      <c r="J2414" s="168">
        <f>IFERROR(MIN('MP Calculations'!$E$30/I2414,1),"-")</f>
        <v>0.24630200300931615</v>
      </c>
      <c r="K2414" s="12"/>
      <c r="L2414" s="159">
        <v>2.9706320000000002</v>
      </c>
      <c r="M2414" s="159" t="s">
        <v>280</v>
      </c>
      <c r="N2414" s="159">
        <v>350</v>
      </c>
      <c r="O2414" s="185">
        <f t="shared" si="115"/>
        <v>1039.7212</v>
      </c>
      <c r="P2414" s="215">
        <f t="shared" si="116"/>
        <v>256.08541413124976</v>
      </c>
      <c r="Q2414" s="215" cm="1">
        <f t="array" ref="Q2414">IF(P2414="-",0,P2414/(1+'General inputs'!$H$32)^IFERROR(INDEX('MP Calculations'!$C$40:$C$130,MATCH(F2414,'MP Calculations'!$D$40:$D$130,0),0),-1))</f>
        <v>278.0483235888023</v>
      </c>
    </row>
    <row r="2415" spans="3:17">
      <c r="C2415" s="159"/>
      <c r="D2415" s="165" t="s">
        <v>278</v>
      </c>
      <c r="E2415" s="161">
        <v>44377</v>
      </c>
      <c r="F2415" s="172" t="str">
        <f t="shared" si="114"/>
        <v>2020-21</v>
      </c>
      <c r="G2415" s="68"/>
      <c r="H2415" s="167" t="s">
        <v>279</v>
      </c>
      <c r="I2415" s="173">
        <v>150735.53351548137</v>
      </c>
      <c r="J2415" s="168">
        <f>IFERROR(MIN('MP Calculations'!$E$30/I2415,1),"-")</f>
        <v>0.24630200300931615</v>
      </c>
      <c r="K2415" s="12"/>
      <c r="L2415" s="159">
        <v>32.071894</v>
      </c>
      <c r="M2415" s="159" t="s">
        <v>280</v>
      </c>
      <c r="N2415" s="159">
        <v>350</v>
      </c>
      <c r="O2415" s="185">
        <f t="shared" si="115"/>
        <v>11225.162899999999</v>
      </c>
      <c r="P2415" s="215">
        <f t="shared" si="116"/>
        <v>2764.7801063758639</v>
      </c>
      <c r="Q2415" s="215" cm="1">
        <f t="array" ref="Q2415">IF(P2415="-",0,P2415/(1+'General inputs'!$H$32)^IFERROR(INDEX('MP Calculations'!$C$40:$C$130,MATCH(F2415,'MP Calculations'!$D$40:$D$130,0),0),-1))</f>
        <v>3001.8987074190841</v>
      </c>
    </row>
    <row r="2416" spans="3:17">
      <c r="C2416" s="159"/>
      <c r="D2416" s="165" t="s">
        <v>278</v>
      </c>
      <c r="E2416" s="161">
        <v>44377</v>
      </c>
      <c r="F2416" s="172" t="str">
        <f t="shared" si="114"/>
        <v>2020-21</v>
      </c>
      <c r="G2416" s="68"/>
      <c r="H2416" s="167" t="s">
        <v>279</v>
      </c>
      <c r="I2416" s="173">
        <v>150735.53351548137</v>
      </c>
      <c r="J2416" s="168">
        <f>IFERROR(MIN('MP Calculations'!$E$30/I2416,1),"-")</f>
        <v>0.24630200300931615</v>
      </c>
      <c r="K2416" s="12"/>
      <c r="L2416" s="159">
        <v>6.3426679999999998</v>
      </c>
      <c r="M2416" s="159" t="s">
        <v>280</v>
      </c>
      <c r="N2416" s="159">
        <v>350</v>
      </c>
      <c r="O2416" s="185">
        <f t="shared" si="115"/>
        <v>2219.9337999999998</v>
      </c>
      <c r="P2416" s="215">
        <f t="shared" si="116"/>
        <v>546.77414148808259</v>
      </c>
      <c r="Q2416" s="215" cm="1">
        <f t="array" ref="Q2416">IF(P2416="-",0,P2416/(1+'General inputs'!$H$32)^IFERROR(INDEX('MP Calculations'!$C$40:$C$130,MATCH(F2416,'MP Calculations'!$D$40:$D$130,0),0),-1))</f>
        <v>593.66767895866656</v>
      </c>
    </row>
    <row r="2417" spans="3:17">
      <c r="C2417" s="159"/>
      <c r="D2417" s="165" t="s">
        <v>278</v>
      </c>
      <c r="E2417" s="161">
        <v>44377</v>
      </c>
      <c r="F2417" s="172" t="str">
        <f t="shared" si="114"/>
        <v>2020-21</v>
      </c>
      <c r="G2417" s="68"/>
      <c r="H2417" s="167" t="s">
        <v>279</v>
      </c>
      <c r="I2417" s="173">
        <v>150735.53351548137</v>
      </c>
      <c r="J2417" s="168">
        <f>IFERROR(MIN('MP Calculations'!$E$30/I2417,1),"-")</f>
        <v>0.24630200300931615</v>
      </c>
      <c r="K2417" s="12"/>
      <c r="L2417" s="159">
        <v>16.587841999999998</v>
      </c>
      <c r="M2417" s="159" t="s">
        <v>280</v>
      </c>
      <c r="N2417" s="159">
        <v>350</v>
      </c>
      <c r="O2417" s="185">
        <f t="shared" si="115"/>
        <v>5805.7446999999993</v>
      </c>
      <c r="P2417" s="215">
        <f t="shared" si="116"/>
        <v>1429.9665485707212</v>
      </c>
      <c r="Q2417" s="215" cm="1">
        <f t="array" ref="Q2417">IF(P2417="-",0,P2417/(1+'General inputs'!$H$32)^IFERROR(INDEX('MP Calculations'!$C$40:$C$130,MATCH(F2417,'MP Calculations'!$D$40:$D$130,0),0),-1))</f>
        <v>1552.6061996423409</v>
      </c>
    </row>
    <row r="2418" spans="3:17">
      <c r="C2418" s="159"/>
      <c r="D2418" s="165" t="s">
        <v>278</v>
      </c>
      <c r="E2418" s="161">
        <v>44377</v>
      </c>
      <c r="F2418" s="172" t="str">
        <f t="shared" si="114"/>
        <v>2020-21</v>
      </c>
      <c r="G2418" s="68"/>
      <c r="H2418" s="167" t="s">
        <v>279</v>
      </c>
      <c r="I2418" s="173">
        <v>150735.53351548137</v>
      </c>
      <c r="J2418" s="168">
        <f>IFERROR(MIN('MP Calculations'!$E$30/I2418,1),"-")</f>
        <v>0.24630200300931615</v>
      </c>
      <c r="K2418" s="12"/>
      <c r="L2418" s="159">
        <v>37.083176999999999</v>
      </c>
      <c r="M2418" s="159" t="s">
        <v>280</v>
      </c>
      <c r="N2418" s="159">
        <v>350</v>
      </c>
      <c r="O2418" s="185">
        <f t="shared" si="115"/>
        <v>12979.11195</v>
      </c>
      <c r="P2418" s="215">
        <f t="shared" si="116"/>
        <v>3196.7812705671513</v>
      </c>
      <c r="Q2418" s="215" cm="1">
        <f t="array" ref="Q2418">IF(P2418="-",0,P2418/(1+'General inputs'!$H$32)^IFERROR(INDEX('MP Calculations'!$C$40:$C$130,MATCH(F2418,'MP Calculations'!$D$40:$D$130,0),0),-1))</f>
        <v>3470.9500194560733</v>
      </c>
    </row>
    <row r="2419" spans="3:17">
      <c r="C2419" s="159"/>
      <c r="D2419" s="165" t="s">
        <v>278</v>
      </c>
      <c r="E2419" s="161">
        <v>44377</v>
      </c>
      <c r="F2419" s="172" t="str">
        <f t="shared" si="114"/>
        <v>2020-21</v>
      </c>
      <c r="G2419" s="68"/>
      <c r="H2419" s="167" t="s">
        <v>279</v>
      </c>
      <c r="I2419" s="173">
        <v>150735.53351548137</v>
      </c>
      <c r="J2419" s="168">
        <f>IFERROR(MIN('MP Calculations'!$E$30/I2419,1),"-")</f>
        <v>0.24630200300931615</v>
      </c>
      <c r="K2419" s="12"/>
      <c r="L2419" s="159">
        <v>11.677254</v>
      </c>
      <c r="M2419" s="159" t="s">
        <v>280</v>
      </c>
      <c r="N2419" s="159">
        <v>350</v>
      </c>
      <c r="O2419" s="185">
        <f t="shared" si="115"/>
        <v>4087.0389</v>
      </c>
      <c r="P2419" s="215">
        <f t="shared" si="116"/>
        <v>1006.6458674469922</v>
      </c>
      <c r="Q2419" s="215" cm="1">
        <f t="array" ref="Q2419">IF(P2419="-",0,P2419/(1+'General inputs'!$H$32)^IFERROR(INDEX('MP Calculations'!$C$40:$C$130,MATCH(F2419,'MP Calculations'!$D$40:$D$130,0),0),-1))</f>
        <v>1092.9798436227161</v>
      </c>
    </row>
    <row r="2420" spans="3:17">
      <c r="C2420" s="159"/>
      <c r="D2420" s="165" t="s">
        <v>278</v>
      </c>
      <c r="E2420" s="161">
        <v>44406</v>
      </c>
      <c r="F2420" s="172" t="str">
        <f t="shared" si="114"/>
        <v>2021-22</v>
      </c>
      <c r="G2420" s="68"/>
      <c r="H2420" s="167" t="s">
        <v>279</v>
      </c>
      <c r="I2420" s="173">
        <v>150735.53351548137</v>
      </c>
      <c r="J2420" s="168">
        <f>IFERROR(MIN('MP Calculations'!$E$30/I2420,1),"-")</f>
        <v>0.24630200300931615</v>
      </c>
      <c r="K2420" s="12"/>
      <c r="L2420" s="159">
        <v>0.70005600000000001</v>
      </c>
      <c r="M2420" s="159" t="s">
        <v>280</v>
      </c>
      <c r="N2420" s="159">
        <v>350</v>
      </c>
      <c r="O2420" s="185">
        <f t="shared" si="115"/>
        <v>245.0196</v>
      </c>
      <c r="P2420" s="215">
        <f t="shared" si="116"/>
        <v>60.348818256541442</v>
      </c>
      <c r="Q2420" s="215" cm="1">
        <f t="array" ref="Q2420">IF(P2420="-",0,P2420/(1+'General inputs'!$H$32)^IFERROR(INDEX('MP Calculations'!$C$40:$C$130,MATCH(F2420,'MP Calculations'!$D$40:$D$130,0),0),-1))</f>
        <v>62.883468623316183</v>
      </c>
    </row>
    <row r="2421" spans="3:17">
      <c r="C2421" s="159"/>
      <c r="D2421" s="165" t="s">
        <v>278</v>
      </c>
      <c r="E2421" s="161">
        <v>44406</v>
      </c>
      <c r="F2421" s="172" t="str">
        <f t="shared" si="114"/>
        <v>2021-22</v>
      </c>
      <c r="G2421" s="68"/>
      <c r="H2421" s="167" t="s">
        <v>279</v>
      </c>
      <c r="I2421" s="173">
        <v>150735.53351548137</v>
      </c>
      <c r="J2421" s="168">
        <f>IFERROR(MIN('MP Calculations'!$E$30/I2421,1),"-")</f>
        <v>0.24630200300931615</v>
      </c>
      <c r="K2421" s="12"/>
      <c r="L2421" s="159">
        <v>0.69995600000000002</v>
      </c>
      <c r="M2421" s="159" t="s">
        <v>280</v>
      </c>
      <c r="N2421" s="159">
        <v>350</v>
      </c>
      <c r="O2421" s="185">
        <f t="shared" si="115"/>
        <v>244.9846</v>
      </c>
      <c r="P2421" s="215">
        <f t="shared" si="116"/>
        <v>60.340197686436113</v>
      </c>
      <c r="Q2421" s="215" cm="1">
        <f t="array" ref="Q2421">IF(P2421="-",0,P2421/(1+'General inputs'!$H$32)^IFERROR(INDEX('MP Calculations'!$C$40:$C$130,MATCH(F2421,'MP Calculations'!$D$40:$D$130,0),0),-1))</f>
        <v>62.874485989266432</v>
      </c>
    </row>
    <row r="2422" spans="3:17">
      <c r="C2422" s="159"/>
      <c r="D2422" s="165" t="s">
        <v>278</v>
      </c>
      <c r="E2422" s="161">
        <v>44406</v>
      </c>
      <c r="F2422" s="172" t="str">
        <f t="shared" si="114"/>
        <v>2021-22</v>
      </c>
      <c r="G2422" s="68"/>
      <c r="H2422" s="167" t="s">
        <v>279</v>
      </c>
      <c r="I2422" s="173">
        <v>150735.53351548137</v>
      </c>
      <c r="J2422" s="168">
        <f>IFERROR(MIN('MP Calculations'!$E$30/I2422,1),"-")</f>
        <v>0.24630200300931615</v>
      </c>
      <c r="K2422" s="12"/>
      <c r="L2422" s="159">
        <v>0.999884</v>
      </c>
      <c r="M2422" s="159" t="s">
        <v>280</v>
      </c>
      <c r="N2422" s="159">
        <v>350</v>
      </c>
      <c r="O2422" s="185">
        <f t="shared" si="115"/>
        <v>349.95940000000002</v>
      </c>
      <c r="P2422" s="215">
        <f t="shared" si="116"/>
        <v>86.195701191938483</v>
      </c>
      <c r="Q2422" s="215" cm="1">
        <f t="array" ref="Q2422">IF(P2422="-",0,P2422/(1+'General inputs'!$H$32)^IFERROR(INDEX('MP Calculations'!$C$40:$C$130,MATCH(F2422,'MP Calculations'!$D$40:$D$130,0),0),-1))</f>
        <v>89.815920641999895</v>
      </c>
    </row>
    <row r="2423" spans="3:17">
      <c r="C2423" s="159"/>
      <c r="D2423" s="165" t="s">
        <v>278</v>
      </c>
      <c r="E2423" s="161">
        <v>44427</v>
      </c>
      <c r="F2423" s="172" t="str">
        <f t="shared" si="114"/>
        <v>2021-22</v>
      </c>
      <c r="G2423" s="68"/>
      <c r="H2423" s="167" t="s">
        <v>279</v>
      </c>
      <c r="I2423" s="173">
        <v>150735.53351548137</v>
      </c>
      <c r="J2423" s="168">
        <f>IFERROR(MIN('MP Calculations'!$E$30/I2423,1),"-")</f>
        <v>0.24630200300931615</v>
      </c>
      <c r="K2423" s="12"/>
      <c r="L2423" s="159">
        <v>96.000039999999998</v>
      </c>
      <c r="M2423" s="159" t="s">
        <v>280</v>
      </c>
      <c r="N2423" s="159">
        <v>350</v>
      </c>
      <c r="O2423" s="185">
        <f t="shared" si="115"/>
        <v>33600.014000000003</v>
      </c>
      <c r="P2423" s="215">
        <f t="shared" si="116"/>
        <v>8275.7507493410649</v>
      </c>
      <c r="Q2423" s="215" cm="1">
        <f t="array" ref="Q2423">IF(P2423="-",0,P2423/(1+'General inputs'!$H$32)^IFERROR(INDEX('MP Calculations'!$C$40:$C$130,MATCH(F2423,'MP Calculations'!$D$40:$D$130,0),0),-1))</f>
        <v>8623.3322808133889</v>
      </c>
    </row>
    <row r="2424" spans="3:17">
      <c r="C2424" s="159"/>
      <c r="D2424" s="165" t="s">
        <v>282</v>
      </c>
      <c r="E2424" s="161">
        <v>44427</v>
      </c>
      <c r="F2424" s="172" t="str">
        <f t="shared" si="114"/>
        <v>2021-22</v>
      </c>
      <c r="G2424" s="68"/>
      <c r="H2424" s="167" t="s">
        <v>279</v>
      </c>
      <c r="I2424" s="173">
        <v>150735.53351548137</v>
      </c>
      <c r="J2424" s="168">
        <f>IFERROR(MIN('MP Calculations'!$E$30/I2424,1),"-")</f>
        <v>0.24630200300931615</v>
      </c>
      <c r="K2424" s="12"/>
      <c r="L2424" s="159">
        <v>111.265114</v>
      </c>
      <c r="M2424" s="159" t="s">
        <v>280</v>
      </c>
      <c r="N2424" s="159">
        <v>511</v>
      </c>
      <c r="O2424" s="185">
        <f t="shared" si="115"/>
        <v>56856.473253999997</v>
      </c>
      <c r="P2424" s="215">
        <f t="shared" si="116"/>
        <v>14003.863246505811</v>
      </c>
      <c r="Q2424" s="215" cm="1">
        <f t="array" ref="Q2424">IF(P2424="-",0,P2424/(1+'General inputs'!$H$32)^IFERROR(INDEX('MP Calculations'!$C$40:$C$130,MATCH(F2424,'MP Calculations'!$D$40:$D$130,0),0),-1))</f>
        <v>14592.025502859055</v>
      </c>
    </row>
    <row r="2425" spans="3:17">
      <c r="C2425" s="159"/>
      <c r="D2425" s="165" t="s">
        <v>282</v>
      </c>
      <c r="E2425" s="161">
        <v>44427</v>
      </c>
      <c r="F2425" s="172" t="str">
        <f t="shared" si="114"/>
        <v>2021-22</v>
      </c>
      <c r="G2425" s="68"/>
      <c r="H2425" s="167" t="s">
        <v>279</v>
      </c>
      <c r="I2425" s="173">
        <v>150735.53351548137</v>
      </c>
      <c r="J2425" s="168">
        <f>IFERROR(MIN('MP Calculations'!$E$30/I2425,1),"-")</f>
        <v>0.24630200300931615</v>
      </c>
      <c r="K2425" s="12"/>
      <c r="L2425" s="159">
        <v>0.48129699999999997</v>
      </c>
      <c r="M2425" s="159" t="s">
        <v>280</v>
      </c>
      <c r="N2425" s="159">
        <v>511</v>
      </c>
      <c r="O2425" s="185">
        <f t="shared" si="115"/>
        <v>245.94276699999998</v>
      </c>
      <c r="P2425" s="215">
        <f t="shared" si="116"/>
        <v>60.576196137753534</v>
      </c>
      <c r="Q2425" s="215" cm="1">
        <f t="array" ref="Q2425">IF(P2425="-",0,P2425/(1+'General inputs'!$H$32)^IFERROR(INDEX('MP Calculations'!$C$40:$C$130,MATCH(F2425,'MP Calculations'!$D$40:$D$130,0),0),-1))</f>
        <v>63.120396375539187</v>
      </c>
    </row>
    <row r="2426" spans="3:17">
      <c r="C2426" s="159"/>
      <c r="D2426" s="165" t="s">
        <v>278</v>
      </c>
      <c r="E2426" s="161">
        <v>44427</v>
      </c>
      <c r="F2426" s="172" t="str">
        <f t="shared" si="114"/>
        <v>2021-22</v>
      </c>
      <c r="G2426" s="68"/>
      <c r="H2426" s="167" t="s">
        <v>279</v>
      </c>
      <c r="I2426" s="173">
        <v>150735.53351548137</v>
      </c>
      <c r="J2426" s="168">
        <f>IFERROR(MIN('MP Calculations'!$E$30/I2426,1),"-")</f>
        <v>0.24630200300931615</v>
      </c>
      <c r="K2426" s="12"/>
      <c r="L2426" s="159">
        <v>6.0183770000000001</v>
      </c>
      <c r="M2426" s="159" t="s">
        <v>280</v>
      </c>
      <c r="N2426" s="159">
        <v>350</v>
      </c>
      <c r="O2426" s="185">
        <f t="shared" si="115"/>
        <v>2106.4319500000001</v>
      </c>
      <c r="P2426" s="215">
        <f t="shared" si="116"/>
        <v>518.81840848781974</v>
      </c>
      <c r="Q2426" s="215" cm="1">
        <f t="array" ref="Q2426">IF(P2426="-",0,P2426/(1+'General inputs'!$H$32)^IFERROR(INDEX('MP Calculations'!$C$40:$C$130,MATCH(F2426,'MP Calculations'!$D$40:$D$130,0),0),-1))</f>
        <v>540.60878164430812</v>
      </c>
    </row>
    <row r="2427" spans="3:17">
      <c r="C2427" s="159"/>
      <c r="D2427" s="165" t="s">
        <v>278</v>
      </c>
      <c r="E2427" s="161">
        <v>44427</v>
      </c>
      <c r="F2427" s="172" t="str">
        <f t="shared" si="114"/>
        <v>2021-22</v>
      </c>
      <c r="G2427" s="68"/>
      <c r="H2427" s="167" t="s">
        <v>279</v>
      </c>
      <c r="I2427" s="173">
        <v>150735.53351548137</v>
      </c>
      <c r="J2427" s="168">
        <f>IFERROR(MIN('MP Calculations'!$E$30/I2427,1),"-")</f>
        <v>0.24630200300931615</v>
      </c>
      <c r="K2427" s="12"/>
      <c r="L2427" s="159">
        <v>1.5883419999999999</v>
      </c>
      <c r="M2427" s="159" t="s">
        <v>280</v>
      </c>
      <c r="N2427" s="159">
        <v>350</v>
      </c>
      <c r="O2427" s="185">
        <f t="shared" si="115"/>
        <v>555.91969999999992</v>
      </c>
      <c r="P2427" s="215">
        <f t="shared" si="116"/>
        <v>136.9241356223381</v>
      </c>
      <c r="Q2427" s="215" cm="1">
        <f t="array" ref="Q2427">IF(P2427="-",0,P2427/(1+'General inputs'!$H$32)^IFERROR(INDEX('MP Calculations'!$C$40:$C$130,MATCH(F2427,'MP Calculations'!$D$40:$D$130,0),0),-1))</f>
        <v>142.67494931847631</v>
      </c>
    </row>
    <row r="2428" spans="3:17">
      <c r="C2428" s="159"/>
      <c r="D2428" s="165" t="s">
        <v>278</v>
      </c>
      <c r="E2428" s="161">
        <v>44427</v>
      </c>
      <c r="F2428" s="172" t="str">
        <f t="shared" si="114"/>
        <v>2021-22</v>
      </c>
      <c r="G2428" s="68"/>
      <c r="H2428" s="167" t="s">
        <v>279</v>
      </c>
      <c r="I2428" s="173">
        <v>150735.53351548137</v>
      </c>
      <c r="J2428" s="168">
        <f>IFERROR(MIN('MP Calculations'!$E$30/I2428,1),"-")</f>
        <v>0.24630200300931615</v>
      </c>
      <c r="K2428" s="12"/>
      <c r="L2428" s="159">
        <v>306.00785300000001</v>
      </c>
      <c r="M2428" s="159" t="s">
        <v>280</v>
      </c>
      <c r="N2428" s="159">
        <v>350</v>
      </c>
      <c r="O2428" s="185">
        <f t="shared" si="115"/>
        <v>107102.74855</v>
      </c>
      <c r="P2428" s="215">
        <f t="shared" si="116"/>
        <v>26379.621495668132</v>
      </c>
      <c r="Q2428" s="215" cm="1">
        <f t="array" ref="Q2428">IF(P2428="-",0,P2428/(1+'General inputs'!$H$32)^IFERROR(INDEX('MP Calculations'!$C$40:$C$130,MATCH(F2428,'MP Calculations'!$D$40:$D$130,0),0),-1))</f>
        <v>27487.565598486195</v>
      </c>
    </row>
    <row r="2429" spans="3:17">
      <c r="C2429" s="159"/>
      <c r="D2429" s="165" t="s">
        <v>278</v>
      </c>
      <c r="E2429" s="161">
        <v>44427</v>
      </c>
      <c r="F2429" s="172" t="str">
        <f t="shared" si="114"/>
        <v>2021-22</v>
      </c>
      <c r="G2429" s="68"/>
      <c r="H2429" s="167" t="s">
        <v>279</v>
      </c>
      <c r="I2429" s="173">
        <v>150735.53351548137</v>
      </c>
      <c r="J2429" s="168">
        <f>IFERROR(MIN('MP Calculations'!$E$30/I2429,1),"-")</f>
        <v>0.24630200300931615</v>
      </c>
      <c r="K2429" s="12"/>
      <c r="L2429" s="159">
        <v>0.49993399999999999</v>
      </c>
      <c r="M2429" s="159" t="s">
        <v>280</v>
      </c>
      <c r="N2429" s="159">
        <v>350</v>
      </c>
      <c r="O2429" s="185">
        <f t="shared" si="115"/>
        <v>174.9769</v>
      </c>
      <c r="P2429" s="215">
        <f t="shared" si="116"/>
        <v>43.097160950360809</v>
      </c>
      <c r="Q2429" s="215" cm="1">
        <f t="array" ref="Q2429">IF(P2429="-",0,P2429/(1+'General inputs'!$H$32)^IFERROR(INDEX('MP Calculations'!$C$40:$C$130,MATCH(F2429,'MP Calculations'!$D$40:$D$130,0),0),-1))</f>
        <v>44.907241710275962</v>
      </c>
    </row>
    <row r="2430" spans="3:17">
      <c r="C2430" s="159"/>
      <c r="D2430" s="165" t="s">
        <v>282</v>
      </c>
      <c r="E2430" s="161">
        <v>44427</v>
      </c>
      <c r="F2430" s="172" t="str">
        <f t="shared" si="114"/>
        <v>2021-22</v>
      </c>
      <c r="G2430" s="68"/>
      <c r="H2430" s="167" t="s">
        <v>279</v>
      </c>
      <c r="I2430" s="173">
        <v>150735.53351548137</v>
      </c>
      <c r="J2430" s="168">
        <f>IFERROR(MIN('MP Calculations'!$E$30/I2430,1),"-")</f>
        <v>0.24630200300931615</v>
      </c>
      <c r="K2430" s="12"/>
      <c r="L2430" s="159">
        <v>0.47175600000000001</v>
      </c>
      <c r="M2430" s="159" t="s">
        <v>280</v>
      </c>
      <c r="N2430" s="159">
        <v>511</v>
      </c>
      <c r="O2430" s="185">
        <f t="shared" si="115"/>
        <v>241.06731600000001</v>
      </c>
      <c r="P2430" s="215">
        <f t="shared" si="116"/>
        <v>59.37536279087977</v>
      </c>
      <c r="Q2430" s="215" cm="1">
        <f t="array" ref="Q2430">IF(P2430="-",0,P2430/(1+'General inputs'!$H$32)^IFERROR(INDEX('MP Calculations'!$C$40:$C$130,MATCH(F2430,'MP Calculations'!$D$40:$D$130,0),0),-1))</f>
        <v>61.869128028096718</v>
      </c>
    </row>
    <row r="2431" spans="3:17">
      <c r="C2431" s="159"/>
      <c r="D2431" s="165" t="s">
        <v>291</v>
      </c>
      <c r="E2431" s="161">
        <v>44448</v>
      </c>
      <c r="F2431" s="172" t="str">
        <f t="shared" si="114"/>
        <v>2021-22</v>
      </c>
      <c r="G2431" s="68"/>
      <c r="H2431" s="167" t="s">
        <v>279</v>
      </c>
      <c r="I2431" s="173">
        <v>150735.53351548137</v>
      </c>
      <c r="J2431" s="168">
        <f>IFERROR(MIN('MP Calculations'!$E$30/I2431,1),"-")</f>
        <v>0.24630200300931615</v>
      </c>
      <c r="K2431" s="12"/>
      <c r="L2431" s="159">
        <v>5.5000169999999997</v>
      </c>
      <c r="M2431" s="159" t="s">
        <v>280</v>
      </c>
      <c r="N2431" s="159">
        <v>589</v>
      </c>
      <c r="O2431" s="185">
        <f t="shared" si="115"/>
        <v>3239.5100129999996</v>
      </c>
      <c r="P2431" s="215">
        <f t="shared" si="116"/>
        <v>797.89780497063566</v>
      </c>
      <c r="Q2431" s="215" cm="1">
        <f t="array" ref="Q2431">IF(P2431="-",0,P2431/(1+'General inputs'!$H$32)^IFERROR(INDEX('MP Calculations'!$C$40:$C$130,MATCH(F2431,'MP Calculations'!$D$40:$D$130,0),0),-1))</f>
        <v>831.40951277940235</v>
      </c>
    </row>
    <row r="2432" spans="3:17">
      <c r="C2432" s="159"/>
      <c r="D2432" s="165" t="s">
        <v>289</v>
      </c>
      <c r="E2432" s="161">
        <v>44455</v>
      </c>
      <c r="F2432" s="172" t="str">
        <f t="shared" si="114"/>
        <v>2021-22</v>
      </c>
      <c r="G2432" s="68"/>
      <c r="H2432" s="167" t="s">
        <v>279</v>
      </c>
      <c r="I2432" s="173">
        <v>150735.53351548137</v>
      </c>
      <c r="J2432" s="168">
        <f>IFERROR(MIN('MP Calculations'!$E$30/I2432,1),"-")</f>
        <v>0.24630200300931615</v>
      </c>
      <c r="K2432" s="12"/>
      <c r="L2432" s="159">
        <v>5.9999820000000001</v>
      </c>
      <c r="M2432" s="159" t="s">
        <v>280</v>
      </c>
      <c r="N2432" s="159">
        <v>726</v>
      </c>
      <c r="O2432" s="185">
        <f t="shared" si="115"/>
        <v>4355.9869319999998</v>
      </c>
      <c r="P2432" s="215">
        <f t="shared" si="116"/>
        <v>1072.8883064340057</v>
      </c>
      <c r="Q2432" s="215" cm="1">
        <f t="array" ref="Q2432">IF(P2432="-",0,P2432/(1+'General inputs'!$H$32)^IFERROR(INDEX('MP Calculations'!$C$40:$C$130,MATCH(F2432,'MP Calculations'!$D$40:$D$130,0),0),-1))</f>
        <v>1117.9496153042339</v>
      </c>
    </row>
    <row r="2433" spans="3:17">
      <c r="C2433" s="159"/>
      <c r="D2433" s="165" t="s">
        <v>291</v>
      </c>
      <c r="E2433" s="161">
        <v>44457</v>
      </c>
      <c r="F2433" s="172" t="str">
        <f t="shared" si="114"/>
        <v>2021-22</v>
      </c>
      <c r="G2433" s="68"/>
      <c r="H2433" s="167" t="s">
        <v>279</v>
      </c>
      <c r="I2433" s="173">
        <v>150735.53351548137</v>
      </c>
      <c r="J2433" s="168">
        <f>IFERROR(MIN('MP Calculations'!$E$30/I2433,1),"-")</f>
        <v>0.24630200300931615</v>
      </c>
      <c r="K2433" s="12"/>
      <c r="L2433" s="159">
        <v>10.000054</v>
      </c>
      <c r="M2433" s="159" t="s">
        <v>280</v>
      </c>
      <c r="N2433" s="159">
        <v>589</v>
      </c>
      <c r="O2433" s="185">
        <f t="shared" si="115"/>
        <v>5890.031806</v>
      </c>
      <c r="P2433" s="215">
        <f t="shared" si="116"/>
        <v>1450.7266316063799</v>
      </c>
      <c r="Q2433" s="215" cm="1">
        <f t="array" ref="Q2433">IF(P2433="-",0,P2433/(1+'General inputs'!$H$32)^IFERROR(INDEX('MP Calculations'!$C$40:$C$130,MATCH(F2433,'MP Calculations'!$D$40:$D$130,0),0),-1))</f>
        <v>1511.6571501338478</v>
      </c>
    </row>
    <row r="2434" spans="3:17">
      <c r="C2434" s="159"/>
      <c r="D2434" s="165" t="s">
        <v>278</v>
      </c>
      <c r="E2434" s="161">
        <v>44489</v>
      </c>
      <c r="F2434" s="172" t="str">
        <f t="shared" si="114"/>
        <v>2021-22</v>
      </c>
      <c r="G2434" s="68"/>
      <c r="H2434" s="167" t="s">
        <v>279</v>
      </c>
      <c r="I2434" s="173">
        <v>150735.53351548137</v>
      </c>
      <c r="J2434" s="168">
        <f>IFERROR(MIN('MP Calculations'!$E$30/I2434,1),"-")</f>
        <v>0.24630200300931615</v>
      </c>
      <c r="K2434" s="12"/>
      <c r="L2434" s="159">
        <v>2.8213200000000001</v>
      </c>
      <c r="M2434" s="159" t="s">
        <v>280</v>
      </c>
      <c r="N2434" s="159">
        <v>350</v>
      </c>
      <c r="O2434" s="185">
        <f t="shared" si="115"/>
        <v>987.46199999999999</v>
      </c>
      <c r="P2434" s="215">
        <f t="shared" si="116"/>
        <v>243.21386849558533</v>
      </c>
      <c r="Q2434" s="215" cm="1">
        <f t="array" ref="Q2434">IF(P2434="-",0,P2434/(1+'General inputs'!$H$32)^IFERROR(INDEX('MP Calculations'!$C$40:$C$130,MATCH(F2434,'MP Calculations'!$D$40:$D$130,0),0),-1))</f>
        <v>253.42885097239991</v>
      </c>
    </row>
    <row r="2435" spans="3:17">
      <c r="C2435" s="159"/>
      <c r="D2435" s="165" t="s">
        <v>278</v>
      </c>
      <c r="E2435" s="161">
        <v>44489</v>
      </c>
      <c r="F2435" s="172" t="str">
        <f t="shared" si="114"/>
        <v>2021-22</v>
      </c>
      <c r="G2435" s="68"/>
      <c r="H2435" s="167" t="s">
        <v>279</v>
      </c>
      <c r="I2435" s="173">
        <v>150735.53351548137</v>
      </c>
      <c r="J2435" s="168">
        <f>IFERROR(MIN('MP Calculations'!$E$30/I2435,1),"-")</f>
        <v>0.24630200300931615</v>
      </c>
      <c r="K2435" s="12"/>
      <c r="L2435" s="159">
        <v>0.804558</v>
      </c>
      <c r="M2435" s="159" t="s">
        <v>280</v>
      </c>
      <c r="N2435" s="159">
        <v>350</v>
      </c>
      <c r="O2435" s="185">
        <f t="shared" si="115"/>
        <v>281.59530000000001</v>
      </c>
      <c r="P2435" s="215">
        <f t="shared" si="116"/>
        <v>69.357486428009281</v>
      </c>
      <c r="Q2435" s="215" cm="1">
        <f t="array" ref="Q2435">IF(P2435="-",0,P2435/(1+'General inputs'!$H$32)^IFERROR(INDEX('MP Calculations'!$C$40:$C$130,MATCH(F2435,'MP Calculations'!$D$40:$D$130,0),0),-1))</f>
        <v>72.270500857985667</v>
      </c>
    </row>
    <row r="2436" spans="3:17">
      <c r="C2436" s="159"/>
      <c r="D2436" s="165" t="s">
        <v>278</v>
      </c>
      <c r="E2436" s="161">
        <v>44489</v>
      </c>
      <c r="F2436" s="172" t="str">
        <f t="shared" si="114"/>
        <v>2021-22</v>
      </c>
      <c r="G2436" s="68"/>
      <c r="H2436" s="167" t="s">
        <v>279</v>
      </c>
      <c r="I2436" s="173">
        <v>150735.53351548137</v>
      </c>
      <c r="J2436" s="168">
        <f>IFERROR(MIN('MP Calculations'!$E$30/I2436,1),"-")</f>
        <v>0.24630200300931615</v>
      </c>
      <c r="K2436" s="12"/>
      <c r="L2436" s="159">
        <v>63.835227000000003</v>
      </c>
      <c r="M2436" s="159" t="s">
        <v>280</v>
      </c>
      <c r="N2436" s="159">
        <v>350</v>
      </c>
      <c r="O2436" s="185">
        <f t="shared" si="115"/>
        <v>22342.329450000001</v>
      </c>
      <c r="P2436" s="215">
        <f t="shared" si="116"/>
        <v>5502.9604954290335</v>
      </c>
      <c r="Q2436" s="215" cm="1">
        <f t="array" ref="Q2436">IF(P2436="-",0,P2436/(1+'General inputs'!$H$32)^IFERROR(INDEX('MP Calculations'!$C$40:$C$130,MATCH(F2436,'MP Calculations'!$D$40:$D$130,0),0),-1))</f>
        <v>5734.0848362370525</v>
      </c>
    </row>
    <row r="2437" spans="3:17">
      <c r="C2437" s="159"/>
      <c r="D2437" s="165" t="s">
        <v>278</v>
      </c>
      <c r="E2437" s="161">
        <v>44489</v>
      </c>
      <c r="F2437" s="172" t="str">
        <f t="shared" si="114"/>
        <v>2021-22</v>
      </c>
      <c r="G2437" s="68"/>
      <c r="H2437" s="167" t="s">
        <v>279</v>
      </c>
      <c r="I2437" s="173">
        <v>150735.53351548137</v>
      </c>
      <c r="J2437" s="168">
        <f>IFERROR(MIN('MP Calculations'!$E$30/I2437,1),"-")</f>
        <v>0.24630200300931615</v>
      </c>
      <c r="K2437" s="12"/>
      <c r="L2437" s="159">
        <v>0.824291</v>
      </c>
      <c r="M2437" s="159" t="s">
        <v>280</v>
      </c>
      <c r="N2437" s="159">
        <v>350</v>
      </c>
      <c r="O2437" s="185">
        <f t="shared" si="115"/>
        <v>288.50184999999999</v>
      </c>
      <c r="P2437" s="215">
        <f t="shared" si="116"/>
        <v>71.058583526893273</v>
      </c>
      <c r="Q2437" s="215" cm="1">
        <f t="array" ref="Q2437">IF(P2437="-",0,P2437/(1+'General inputs'!$H$32)^IFERROR(INDEX('MP Calculations'!$C$40:$C$130,MATCH(F2437,'MP Calculations'!$D$40:$D$130,0),0),-1))</f>
        <v>74.043044035022788</v>
      </c>
    </row>
    <row r="2438" spans="3:17">
      <c r="C2438" s="159"/>
      <c r="D2438" s="165" t="s">
        <v>278</v>
      </c>
      <c r="E2438" s="161">
        <v>44489</v>
      </c>
      <c r="F2438" s="172" t="str">
        <f t="shared" si="114"/>
        <v>2021-22</v>
      </c>
      <c r="G2438" s="68"/>
      <c r="H2438" s="167" t="s">
        <v>279</v>
      </c>
      <c r="I2438" s="173">
        <v>150735.53351548137</v>
      </c>
      <c r="J2438" s="168">
        <f>IFERROR(MIN('MP Calculations'!$E$30/I2438,1),"-")</f>
        <v>0.24630200300931615</v>
      </c>
      <c r="K2438" s="12"/>
      <c r="L2438" s="159">
        <v>1.700715</v>
      </c>
      <c r="M2438" s="159" t="s">
        <v>280</v>
      </c>
      <c r="N2438" s="159">
        <v>350</v>
      </c>
      <c r="O2438" s="185">
        <f t="shared" si="115"/>
        <v>595.25024999999994</v>
      </c>
      <c r="P2438" s="215">
        <f t="shared" si="116"/>
        <v>146.61132886679619</v>
      </c>
      <c r="Q2438" s="215" cm="1">
        <f t="array" ref="Q2438">IF(P2438="-",0,P2438/(1+'General inputs'!$H$32)^IFERROR(INDEX('MP Calculations'!$C$40:$C$130,MATCH(F2438,'MP Calculations'!$D$40:$D$130,0),0),-1))</f>
        <v>152.76900467920163</v>
      </c>
    </row>
    <row r="2439" spans="3:17">
      <c r="C2439" s="159"/>
      <c r="D2439" s="165" t="s">
        <v>291</v>
      </c>
      <c r="E2439" s="161">
        <v>44491</v>
      </c>
      <c r="F2439" s="172" t="str">
        <f t="shared" si="114"/>
        <v>2021-22</v>
      </c>
      <c r="G2439" s="68"/>
      <c r="H2439" s="167" t="s">
        <v>279</v>
      </c>
      <c r="I2439" s="173">
        <v>150735.53351548137</v>
      </c>
      <c r="J2439" s="168">
        <f>IFERROR(MIN('MP Calculations'!$E$30/I2439,1),"-")</f>
        <v>0.24630200300931615</v>
      </c>
      <c r="K2439" s="12"/>
      <c r="L2439" s="159">
        <v>15.485889</v>
      </c>
      <c r="M2439" s="159" t="s">
        <v>280</v>
      </c>
      <c r="N2439" s="159">
        <v>589</v>
      </c>
      <c r="O2439" s="185">
        <f t="shared" si="115"/>
        <v>9121.1886209999993</v>
      </c>
      <c r="P2439" s="215">
        <f t="shared" si="116"/>
        <v>2246.5670271780818</v>
      </c>
      <c r="Q2439" s="215" cm="1">
        <f t="array" ref="Q2439">IF(P2439="-",0,P2439/(1+'General inputs'!$H$32)^IFERROR(INDEX('MP Calculations'!$C$40:$C$130,MATCH(F2439,'MP Calculations'!$D$40:$D$130,0),0),-1))</f>
        <v>2340.9228423195614</v>
      </c>
    </row>
    <row r="2440" spans="3:17">
      <c r="C2440" s="159"/>
      <c r="D2440" s="165" t="s">
        <v>291</v>
      </c>
      <c r="E2440" s="161">
        <v>44491</v>
      </c>
      <c r="F2440" s="172" t="str">
        <f t="shared" si="114"/>
        <v>2021-22</v>
      </c>
      <c r="G2440" s="68"/>
      <c r="H2440" s="167" t="s">
        <v>279</v>
      </c>
      <c r="I2440" s="173">
        <v>150735.53351548137</v>
      </c>
      <c r="J2440" s="168">
        <f>IFERROR(MIN('MP Calculations'!$E$30/I2440,1),"-")</f>
        <v>0.24630200300931615</v>
      </c>
      <c r="K2440" s="12"/>
      <c r="L2440" s="159">
        <v>1.654827</v>
      </c>
      <c r="M2440" s="159" t="s">
        <v>280</v>
      </c>
      <c r="N2440" s="159">
        <v>589</v>
      </c>
      <c r="O2440" s="185">
        <f t="shared" si="115"/>
        <v>974.69310300000006</v>
      </c>
      <c r="P2440" s="215">
        <f t="shared" si="116"/>
        <v>240.06886358826571</v>
      </c>
      <c r="Q2440" s="215" cm="1">
        <f t="array" ref="Q2440">IF(P2440="-",0,P2440/(1+'General inputs'!$H$32)^IFERROR(INDEX('MP Calculations'!$C$40:$C$130,MATCH(F2440,'MP Calculations'!$D$40:$D$130,0),0),-1))</f>
        <v>250.15175585897288</v>
      </c>
    </row>
    <row r="2441" spans="3:17">
      <c r="C2441" s="159"/>
      <c r="D2441" s="165" t="s">
        <v>278</v>
      </c>
      <c r="E2441" s="161">
        <v>44491</v>
      </c>
      <c r="F2441" s="172" t="str">
        <f t="shared" si="114"/>
        <v>2021-22</v>
      </c>
      <c r="G2441" s="68"/>
      <c r="H2441" s="167" t="s">
        <v>279</v>
      </c>
      <c r="I2441" s="173">
        <v>150735.53351548137</v>
      </c>
      <c r="J2441" s="168">
        <f>IFERROR(MIN('MP Calculations'!$E$30/I2441,1),"-")</f>
        <v>0.24630200300931615</v>
      </c>
      <c r="K2441" s="12"/>
      <c r="L2441" s="159">
        <v>1.608363</v>
      </c>
      <c r="M2441" s="159" t="s">
        <v>280</v>
      </c>
      <c r="N2441" s="159">
        <v>350</v>
      </c>
      <c r="O2441" s="185">
        <f t="shared" si="115"/>
        <v>562.92705000000001</v>
      </c>
      <c r="P2441" s="215">
        <f t="shared" si="116"/>
        <v>138.65005996312547</v>
      </c>
      <c r="Q2441" s="215" cm="1">
        <f t="array" ref="Q2441">IF(P2441="-",0,P2441/(1+'General inputs'!$H$32)^IFERROR(INDEX('MP Calculations'!$C$40:$C$130,MATCH(F2441,'MP Calculations'!$D$40:$D$130,0),0),-1))</f>
        <v>144.47336248157674</v>
      </c>
    </row>
    <row r="2442" spans="3:17">
      <c r="C2442" s="159"/>
      <c r="D2442" s="165" t="s">
        <v>278</v>
      </c>
      <c r="E2442" s="161">
        <v>44491</v>
      </c>
      <c r="F2442" s="172" t="str">
        <f t="shared" si="114"/>
        <v>2021-22</v>
      </c>
      <c r="G2442" s="68"/>
      <c r="H2442" s="167" t="s">
        <v>279</v>
      </c>
      <c r="I2442" s="173">
        <v>150735.53351548137</v>
      </c>
      <c r="J2442" s="168">
        <f>IFERROR(MIN('MP Calculations'!$E$30/I2442,1),"-")</f>
        <v>0.24630200300931615</v>
      </c>
      <c r="K2442" s="12"/>
      <c r="L2442" s="159">
        <v>0.57897900000000002</v>
      </c>
      <c r="M2442" s="159" t="s">
        <v>280</v>
      </c>
      <c r="N2442" s="159">
        <v>350</v>
      </c>
      <c r="O2442" s="185">
        <f t="shared" si="115"/>
        <v>202.64265</v>
      </c>
      <c r="P2442" s="215">
        <f t="shared" si="116"/>
        <v>49.911290590115797</v>
      </c>
      <c r="Q2442" s="215" cm="1">
        <f t="array" ref="Q2442">IF(P2442="-",0,P2442/(1+'General inputs'!$H$32)^IFERROR(INDEX('MP Calculations'!$C$40:$C$130,MATCH(F2442,'MP Calculations'!$D$40:$D$130,0),0),-1))</f>
        <v>52.007564794900659</v>
      </c>
    </row>
    <row r="2443" spans="3:17">
      <c r="C2443" s="159"/>
      <c r="D2443" s="165" t="s">
        <v>278</v>
      </c>
      <c r="E2443" s="161">
        <v>44491</v>
      </c>
      <c r="F2443" s="172" t="str">
        <f t="shared" si="114"/>
        <v>2021-22</v>
      </c>
      <c r="G2443" s="68"/>
      <c r="H2443" s="167" t="s">
        <v>279</v>
      </c>
      <c r="I2443" s="173">
        <v>150735.53351548137</v>
      </c>
      <c r="J2443" s="168">
        <f>IFERROR(MIN('MP Calculations'!$E$30/I2443,1),"-")</f>
        <v>0.24630200300931615</v>
      </c>
      <c r="K2443" s="12"/>
      <c r="L2443" s="159">
        <v>9.0000389999999992</v>
      </c>
      <c r="M2443" s="159" t="s">
        <v>280</v>
      </c>
      <c r="N2443" s="159">
        <v>350</v>
      </c>
      <c r="O2443" s="185">
        <f t="shared" si="115"/>
        <v>3150.0136499999999</v>
      </c>
      <c r="P2443" s="215">
        <f t="shared" si="116"/>
        <v>775.85467150168688</v>
      </c>
      <c r="Q2443" s="215" cm="1">
        <f t="array" ref="Q2443">IF(P2443="-",0,P2443/(1+'General inputs'!$H$32)^IFERROR(INDEX('MP Calculations'!$C$40:$C$130,MATCH(F2443,'MP Calculations'!$D$40:$D$130,0),0),-1))</f>
        <v>808.44056770475777</v>
      </c>
    </row>
    <row r="2444" spans="3:17">
      <c r="C2444" s="159"/>
      <c r="D2444" s="165" t="s">
        <v>291</v>
      </c>
      <c r="E2444" s="161">
        <v>44491</v>
      </c>
      <c r="F2444" s="172" t="str">
        <f t="shared" si="114"/>
        <v>2021-22</v>
      </c>
      <c r="G2444" s="68"/>
      <c r="H2444" s="167" t="s">
        <v>279</v>
      </c>
      <c r="I2444" s="173">
        <v>150735.53351548137</v>
      </c>
      <c r="J2444" s="168">
        <f>IFERROR(MIN('MP Calculations'!$E$30/I2444,1),"-")</f>
        <v>0.24630200300931615</v>
      </c>
      <c r="K2444" s="12"/>
      <c r="L2444" s="159">
        <v>23.998709000000002</v>
      </c>
      <c r="M2444" s="159" t="s">
        <v>280</v>
      </c>
      <c r="N2444" s="159">
        <v>589</v>
      </c>
      <c r="O2444" s="185">
        <f t="shared" si="115"/>
        <v>14135.239601000001</v>
      </c>
      <c r="P2444" s="215">
        <f t="shared" si="116"/>
        <v>3481.5378267429073</v>
      </c>
      <c r="Q2444" s="215" cm="1">
        <f t="array" ref="Q2444">IF(P2444="-",0,P2444/(1+'General inputs'!$H$32)^IFERROR(INDEX('MP Calculations'!$C$40:$C$130,MATCH(F2444,'MP Calculations'!$D$40:$D$130,0),0),-1))</f>
        <v>3627.7624154661094</v>
      </c>
    </row>
    <row r="2445" spans="3:17">
      <c r="C2445" s="159"/>
      <c r="D2445" s="165" t="s">
        <v>291</v>
      </c>
      <c r="E2445" s="161">
        <v>44491</v>
      </c>
      <c r="F2445" s="172" t="str">
        <f t="shared" si="114"/>
        <v>2021-22</v>
      </c>
      <c r="G2445" s="68"/>
      <c r="H2445" s="167" t="s">
        <v>279</v>
      </c>
      <c r="I2445" s="173">
        <v>150735.53351548137</v>
      </c>
      <c r="J2445" s="168">
        <f>IFERROR(MIN('MP Calculations'!$E$30/I2445,1),"-")</f>
        <v>0.24630200300931615</v>
      </c>
      <c r="K2445" s="12"/>
      <c r="L2445" s="159">
        <v>14.83408</v>
      </c>
      <c r="M2445" s="159" t="s">
        <v>280</v>
      </c>
      <c r="N2445" s="159">
        <v>589</v>
      </c>
      <c r="O2445" s="185">
        <f t="shared" si="115"/>
        <v>8737.2731199999998</v>
      </c>
      <c r="P2445" s="215">
        <f t="shared" si="116"/>
        <v>2152.007870295457</v>
      </c>
      <c r="Q2445" s="215" cm="1">
        <f t="array" ref="Q2445">IF(P2445="-",0,P2445/(1+'General inputs'!$H$32)^IFERROR(INDEX('MP Calculations'!$C$40:$C$130,MATCH(F2445,'MP Calculations'!$D$40:$D$130,0),0),-1))</f>
        <v>2242.3922008478662</v>
      </c>
    </row>
    <row r="2446" spans="3:17">
      <c r="C2446" s="159"/>
      <c r="D2446" s="165" t="s">
        <v>291</v>
      </c>
      <c r="E2446" s="161">
        <v>44491</v>
      </c>
      <c r="F2446" s="172" t="str">
        <f t="shared" si="114"/>
        <v>2021-22</v>
      </c>
      <c r="G2446" s="68"/>
      <c r="H2446" s="167" t="s">
        <v>279</v>
      </c>
      <c r="I2446" s="173">
        <v>150735.53351548137</v>
      </c>
      <c r="J2446" s="168">
        <f>IFERROR(MIN('MP Calculations'!$E$30/I2446,1),"-")</f>
        <v>0.24630200300931615</v>
      </c>
      <c r="K2446" s="12"/>
      <c r="L2446" s="159">
        <v>2.9184860000000001</v>
      </c>
      <c r="M2446" s="159" t="s">
        <v>280</v>
      </c>
      <c r="N2446" s="159">
        <v>589</v>
      </c>
      <c r="O2446" s="185">
        <f t="shared" si="115"/>
        <v>1718.9882540000001</v>
      </c>
      <c r="P2446" s="215">
        <f t="shared" si="116"/>
        <v>423.39025010968714</v>
      </c>
      <c r="Q2446" s="215" cm="1">
        <f t="array" ref="Q2446">IF(P2446="-",0,P2446/(1+'General inputs'!$H$32)^IFERROR(INDEX('MP Calculations'!$C$40:$C$130,MATCH(F2446,'MP Calculations'!$D$40:$D$130,0),0),-1))</f>
        <v>441.17264061429398</v>
      </c>
    </row>
    <row r="2447" spans="3:17">
      <c r="C2447" s="159"/>
      <c r="D2447" s="165" t="s">
        <v>291</v>
      </c>
      <c r="E2447" s="161">
        <v>44491</v>
      </c>
      <c r="F2447" s="172" t="str">
        <f t="shared" si="114"/>
        <v>2021-22</v>
      </c>
      <c r="G2447" s="68"/>
      <c r="H2447" s="167" t="s">
        <v>279</v>
      </c>
      <c r="I2447" s="173">
        <v>150735.53351548137</v>
      </c>
      <c r="J2447" s="168">
        <f>IFERROR(MIN('MP Calculations'!$E$30/I2447,1),"-")</f>
        <v>0.24630200300931615</v>
      </c>
      <c r="K2447" s="12"/>
      <c r="L2447" s="159">
        <v>2.416941</v>
      </c>
      <c r="M2447" s="159" t="s">
        <v>280</v>
      </c>
      <c r="N2447" s="159">
        <v>589</v>
      </c>
      <c r="O2447" s="185">
        <f t="shared" si="115"/>
        <v>1423.5782489999999</v>
      </c>
      <c r="P2447" s="215">
        <f t="shared" si="116"/>
        <v>350.63017416919502</v>
      </c>
      <c r="Q2447" s="215" cm="1">
        <f t="array" ref="Q2447">IF(P2447="-",0,P2447/(1+'General inputs'!$H$32)^IFERROR(INDEX('MP Calculations'!$C$40:$C$130,MATCH(F2447,'MP Calculations'!$D$40:$D$130,0),0),-1))</f>
        <v>365.35664148430124</v>
      </c>
    </row>
    <row r="2448" spans="3:17">
      <c r="C2448" s="159"/>
      <c r="D2448" s="165" t="s">
        <v>278</v>
      </c>
      <c r="E2448" s="161">
        <v>44491</v>
      </c>
      <c r="F2448" s="172" t="str">
        <f t="shared" si="114"/>
        <v>2021-22</v>
      </c>
      <c r="G2448" s="68"/>
      <c r="H2448" s="167" t="s">
        <v>279</v>
      </c>
      <c r="I2448" s="173">
        <v>150735.53351548137</v>
      </c>
      <c r="J2448" s="168">
        <f>IFERROR(MIN('MP Calculations'!$E$30/I2448,1),"-")</f>
        <v>0.24630200300931615</v>
      </c>
      <c r="K2448" s="12"/>
      <c r="L2448" s="159">
        <v>0.91185000000000005</v>
      </c>
      <c r="M2448" s="159" t="s">
        <v>280</v>
      </c>
      <c r="N2448" s="159">
        <v>350</v>
      </c>
      <c r="O2448" s="185">
        <f t="shared" si="115"/>
        <v>319.14750000000004</v>
      </c>
      <c r="P2448" s="215">
        <f t="shared" si="116"/>
        <v>78.60666850541574</v>
      </c>
      <c r="Q2448" s="215" cm="1">
        <f t="array" ref="Q2448">IF(P2448="-",0,P2448/(1+'General inputs'!$H$32)^IFERROR(INDEX('MP Calculations'!$C$40:$C$130,MATCH(F2448,'MP Calculations'!$D$40:$D$130,0),0),-1))</f>
        <v>81.908148582643207</v>
      </c>
    </row>
    <row r="2449" spans="3:17">
      <c r="C2449" s="159"/>
      <c r="D2449" s="165" t="s">
        <v>278</v>
      </c>
      <c r="E2449" s="161">
        <v>44491</v>
      </c>
      <c r="F2449" s="172" t="str">
        <f t="shared" si="114"/>
        <v>2021-22</v>
      </c>
      <c r="G2449" s="68"/>
      <c r="H2449" s="167" t="s">
        <v>279</v>
      </c>
      <c r="I2449" s="173">
        <v>150735.53351548137</v>
      </c>
      <c r="J2449" s="168">
        <f>IFERROR(MIN('MP Calculations'!$E$30/I2449,1),"-")</f>
        <v>0.24630200300931615</v>
      </c>
      <c r="K2449" s="12"/>
      <c r="L2449" s="159">
        <v>0.66814499999999999</v>
      </c>
      <c r="M2449" s="159" t="s">
        <v>280</v>
      </c>
      <c r="N2449" s="159">
        <v>350</v>
      </c>
      <c r="O2449" s="185">
        <f t="shared" si="115"/>
        <v>233.85075000000001</v>
      </c>
      <c r="P2449" s="215">
        <f t="shared" si="116"/>
        <v>57.597908130230842</v>
      </c>
      <c r="Q2449" s="215" cm="1">
        <f t="array" ref="Q2449">IF(P2449="-",0,P2449/(1+'General inputs'!$H$32)^IFERROR(INDEX('MP Calculations'!$C$40:$C$130,MATCH(F2449,'MP Calculations'!$D$40:$D$130,0),0),-1))</f>
        <v>60.017020271700538</v>
      </c>
    </row>
    <row r="2450" spans="3:17">
      <c r="C2450" s="159"/>
      <c r="D2450" s="165" t="s">
        <v>278</v>
      </c>
      <c r="E2450" s="161">
        <v>44491</v>
      </c>
      <c r="F2450" s="172" t="str">
        <f t="shared" si="114"/>
        <v>2021-22</v>
      </c>
      <c r="G2450" s="68"/>
      <c r="H2450" s="167" t="s">
        <v>279</v>
      </c>
      <c r="I2450" s="173">
        <v>150735.53351548137</v>
      </c>
      <c r="J2450" s="168">
        <f>IFERROR(MIN('MP Calculations'!$E$30/I2450,1),"-")</f>
        <v>0.24630200300931615</v>
      </c>
      <c r="K2450" s="12"/>
      <c r="L2450" s="159">
        <v>12.5</v>
      </c>
      <c r="M2450" s="159" t="s">
        <v>280</v>
      </c>
      <c r="N2450" s="159">
        <v>350</v>
      </c>
      <c r="O2450" s="185">
        <f t="shared" si="115"/>
        <v>4375</v>
      </c>
      <c r="P2450" s="215">
        <f t="shared" si="116"/>
        <v>1077.5712631657582</v>
      </c>
      <c r="Q2450" s="215" cm="1">
        <f t="array" ref="Q2450">IF(P2450="-",0,P2450/(1+'General inputs'!$H$32)^IFERROR(INDEX('MP Calculations'!$C$40:$C$130,MATCH(F2450,'MP Calculations'!$D$40:$D$130,0),0),-1))</f>
        <v>1122.82925621872</v>
      </c>
    </row>
    <row r="2451" spans="3:17">
      <c r="C2451" s="159"/>
      <c r="D2451" s="165" t="s">
        <v>291</v>
      </c>
      <c r="E2451" s="161">
        <v>44491</v>
      </c>
      <c r="F2451" s="172" t="str">
        <f t="shared" si="114"/>
        <v>2021-22</v>
      </c>
      <c r="G2451" s="68"/>
      <c r="H2451" s="167" t="s">
        <v>279</v>
      </c>
      <c r="I2451" s="173">
        <v>150735.53351548137</v>
      </c>
      <c r="J2451" s="168">
        <f>IFERROR(MIN('MP Calculations'!$E$30/I2451,1),"-")</f>
        <v>0.24630200300931615</v>
      </c>
      <c r="K2451" s="12"/>
      <c r="L2451" s="159">
        <v>39.033833999999999</v>
      </c>
      <c r="M2451" s="159" t="s">
        <v>280</v>
      </c>
      <c r="N2451" s="159">
        <v>589</v>
      </c>
      <c r="O2451" s="185">
        <f t="shared" si="115"/>
        <v>22990.928226</v>
      </c>
      <c r="P2451" s="215">
        <f t="shared" si="116"/>
        <v>5662.7116731072238</v>
      </c>
      <c r="Q2451" s="215" cm="1">
        <f t="array" ref="Q2451">IF(P2451="-",0,P2451/(1+'General inputs'!$H$32)^IFERROR(INDEX('MP Calculations'!$C$40:$C$130,MATCH(F2451,'MP Calculations'!$D$40:$D$130,0),0),-1))</f>
        <v>5900.5455633777274</v>
      </c>
    </row>
    <row r="2452" spans="3:17">
      <c r="C2452" s="159"/>
      <c r="D2452" s="165" t="s">
        <v>291</v>
      </c>
      <c r="E2452" s="161">
        <v>44491</v>
      </c>
      <c r="F2452" s="172" t="str">
        <f t="shared" si="114"/>
        <v>2021-22</v>
      </c>
      <c r="G2452" s="68"/>
      <c r="H2452" s="167" t="s">
        <v>279</v>
      </c>
      <c r="I2452" s="173">
        <v>150735.53351548137</v>
      </c>
      <c r="J2452" s="168">
        <f>IFERROR(MIN('MP Calculations'!$E$30/I2452,1),"-")</f>
        <v>0.24630200300931615</v>
      </c>
      <c r="K2452" s="12"/>
      <c r="L2452" s="159">
        <v>22.079678000000001</v>
      </c>
      <c r="M2452" s="159" t="s">
        <v>280</v>
      </c>
      <c r="N2452" s="159">
        <v>589</v>
      </c>
      <c r="O2452" s="185">
        <f t="shared" si="115"/>
        <v>13004.930342000001</v>
      </c>
      <c r="P2452" s="215">
        <f t="shared" si="116"/>
        <v>3203.1403922312311</v>
      </c>
      <c r="Q2452" s="215" cm="1">
        <f t="array" ref="Q2452">IF(P2452="-",0,P2452/(1+'General inputs'!$H$32)^IFERROR(INDEX('MP Calculations'!$C$40:$C$130,MATCH(F2452,'MP Calculations'!$D$40:$D$130,0),0),-1))</f>
        <v>3337.6722887049427</v>
      </c>
    </row>
    <row r="2453" spans="3:17">
      <c r="C2453" s="159"/>
      <c r="D2453" s="165" t="s">
        <v>291</v>
      </c>
      <c r="E2453" s="161">
        <v>44491</v>
      </c>
      <c r="F2453" s="172" t="str">
        <f t="shared" si="114"/>
        <v>2021-22</v>
      </c>
      <c r="G2453" s="68"/>
      <c r="H2453" s="167" t="s">
        <v>279</v>
      </c>
      <c r="I2453" s="173">
        <v>150735.53351548137</v>
      </c>
      <c r="J2453" s="168">
        <f>IFERROR(MIN('MP Calculations'!$E$30/I2453,1),"-")</f>
        <v>0.24630200300931615</v>
      </c>
      <c r="K2453" s="12"/>
      <c r="L2453" s="159">
        <v>25.334015000000001</v>
      </c>
      <c r="M2453" s="159" t="s">
        <v>280</v>
      </c>
      <c r="N2453" s="159">
        <v>589</v>
      </c>
      <c r="O2453" s="185">
        <f t="shared" si="115"/>
        <v>14921.734835000001</v>
      </c>
      <c r="P2453" s="215">
        <f t="shared" si="116"/>
        <v>3675.2531782343881</v>
      </c>
      <c r="Q2453" s="215" cm="1">
        <f t="array" ref="Q2453">IF(P2453="-",0,P2453/(1+'General inputs'!$H$32)^IFERROR(INDEX('MP Calculations'!$C$40:$C$130,MATCH(F2453,'MP Calculations'!$D$40:$D$130,0),0),-1))</f>
        <v>3829.6138117202322</v>
      </c>
    </row>
    <row r="2454" spans="3:17">
      <c r="C2454" s="159"/>
      <c r="D2454" s="165" t="s">
        <v>291</v>
      </c>
      <c r="E2454" s="161">
        <v>44491</v>
      </c>
      <c r="F2454" s="172" t="str">
        <f t="shared" ref="F2454:F2517" si="117">IF(E2454="","-",IF(OR(E2454&lt;$E$15,E2454&gt;$E$16),"ERROR - date outside of range",IF(MONTH(E2454)&gt;=7,YEAR(E2454)&amp;"-"&amp;IF(YEAR(E2454)=1999,"00",IF(AND(YEAR(E2454)&gt;=2000,YEAR(E2454)&lt;2009),"0","")&amp;RIGHT(YEAR(E2454),2)+1),RIGHT(YEAR(E2454),4)-1&amp;"-"&amp;RIGHT(YEAR(E2454),2))))</f>
        <v>2021-22</v>
      </c>
      <c r="G2454" s="68"/>
      <c r="H2454" s="167" t="s">
        <v>279</v>
      </c>
      <c r="I2454" s="173">
        <v>150735.53351548137</v>
      </c>
      <c r="J2454" s="168">
        <f>IFERROR(MIN('MP Calculations'!$E$30/I2454,1),"-")</f>
        <v>0.24630200300931615</v>
      </c>
      <c r="K2454" s="12"/>
      <c r="L2454" s="159">
        <v>1.0004550000000001</v>
      </c>
      <c r="M2454" s="159" t="s">
        <v>280</v>
      </c>
      <c r="N2454" s="159">
        <v>589</v>
      </c>
      <c r="O2454" s="185">
        <f t="shared" ref="O2454:O2517" si="118">IF(N2454="","-",L2454*N2454)</f>
        <v>589.26799500000004</v>
      </c>
      <c r="P2454" s="215">
        <f t="shared" ref="P2454:P2517" si="119">IF(O2454="-","-",IF(OR(E2454&lt;$E$15,E2454&gt;$E$16),0,O2454*J2454))</f>
        <v>145.13788747778369</v>
      </c>
      <c r="Q2454" s="215" cm="1">
        <f t="array" ref="Q2454">IF(P2454="-",0,P2454/(1+'General inputs'!$H$32)^IFERROR(INDEX('MP Calculations'!$C$40:$C$130,MATCH(F2454,'MP Calculations'!$D$40:$D$130,0),0),-1))</f>
        <v>151.23367875185062</v>
      </c>
    </row>
    <row r="2455" spans="3:17">
      <c r="C2455" s="159"/>
      <c r="D2455" s="165" t="s">
        <v>282</v>
      </c>
      <c r="E2455" s="161">
        <v>44491</v>
      </c>
      <c r="F2455" s="172" t="str">
        <f t="shared" si="117"/>
        <v>2021-22</v>
      </c>
      <c r="G2455" s="68"/>
      <c r="H2455" s="167" t="s">
        <v>279</v>
      </c>
      <c r="I2455" s="173">
        <v>150735.53351548137</v>
      </c>
      <c r="J2455" s="168">
        <f>IFERROR(MIN('MP Calculations'!$E$30/I2455,1),"-")</f>
        <v>0.24630200300931615</v>
      </c>
      <c r="K2455" s="12"/>
      <c r="L2455" s="159">
        <v>1.6000449999999999</v>
      </c>
      <c r="M2455" s="159" t="s">
        <v>280</v>
      </c>
      <c r="N2455" s="159">
        <v>511</v>
      </c>
      <c r="O2455" s="185">
        <f t="shared" si="118"/>
        <v>817.62299499999995</v>
      </c>
      <c r="P2455" s="215">
        <f t="shared" si="119"/>
        <v>201.38218137497606</v>
      </c>
      <c r="Q2455" s="215" cm="1">
        <f t="array" ref="Q2455">IF(P2455="-",0,P2455/(1+'General inputs'!$H$32)^IFERROR(INDEX('MP Calculations'!$C$40:$C$130,MATCH(F2455,'MP Calculations'!$D$40:$D$130,0),0),-1))</f>
        <v>209.84023299272505</v>
      </c>
    </row>
    <row r="2456" spans="3:17">
      <c r="C2456" s="159"/>
      <c r="D2456" s="165" t="s">
        <v>291</v>
      </c>
      <c r="E2456" s="161">
        <v>44491</v>
      </c>
      <c r="F2456" s="172" t="str">
        <f t="shared" si="117"/>
        <v>2021-22</v>
      </c>
      <c r="G2456" s="68"/>
      <c r="H2456" s="167" t="s">
        <v>279</v>
      </c>
      <c r="I2456" s="173">
        <v>150735.53351548137</v>
      </c>
      <c r="J2456" s="168">
        <f>IFERROR(MIN('MP Calculations'!$E$30/I2456,1),"-")</f>
        <v>0.24630200300931615</v>
      </c>
      <c r="K2456" s="12"/>
      <c r="L2456" s="159">
        <v>13.696462</v>
      </c>
      <c r="M2456" s="159" t="s">
        <v>280</v>
      </c>
      <c r="N2456" s="159">
        <v>589</v>
      </c>
      <c r="O2456" s="185">
        <f t="shared" si="118"/>
        <v>8067.2161180000003</v>
      </c>
      <c r="P2456" s="215">
        <f t="shared" si="119"/>
        <v>1986.9714885724397</v>
      </c>
      <c r="Q2456" s="215" cm="1">
        <f t="array" ref="Q2456">IF(P2456="-",0,P2456/(1+'General inputs'!$H$32)^IFERROR(INDEX('MP Calculations'!$C$40:$C$130,MATCH(F2456,'MP Calculations'!$D$40:$D$130,0),0),-1))</f>
        <v>2070.4242910924822</v>
      </c>
    </row>
    <row r="2457" spans="3:17">
      <c r="C2457" s="159"/>
      <c r="D2457" s="165" t="s">
        <v>291</v>
      </c>
      <c r="E2457" s="161">
        <v>44491</v>
      </c>
      <c r="F2457" s="172" t="str">
        <f t="shared" si="117"/>
        <v>2021-22</v>
      </c>
      <c r="G2457" s="68"/>
      <c r="H2457" s="167" t="s">
        <v>279</v>
      </c>
      <c r="I2457" s="173">
        <v>150735.53351548137</v>
      </c>
      <c r="J2457" s="168">
        <f>IFERROR(MIN('MP Calculations'!$E$30/I2457,1),"-")</f>
        <v>0.24630200300931615</v>
      </c>
      <c r="K2457" s="12"/>
      <c r="L2457" s="159">
        <v>0.95599400000000001</v>
      </c>
      <c r="M2457" s="159" t="s">
        <v>280</v>
      </c>
      <c r="N2457" s="159">
        <v>589</v>
      </c>
      <c r="O2457" s="185">
        <f t="shared" si="118"/>
        <v>563.080466</v>
      </c>
      <c r="P2457" s="215">
        <f t="shared" si="119"/>
        <v>138.68784663121914</v>
      </c>
      <c r="Q2457" s="215" cm="1">
        <f t="array" ref="Q2457">IF(P2457="-",0,P2457/(1+'General inputs'!$H$32)^IFERROR(INDEX('MP Calculations'!$C$40:$C$130,MATCH(F2457,'MP Calculations'!$D$40:$D$130,0),0),-1))</f>
        <v>144.51273618973036</v>
      </c>
    </row>
    <row r="2458" spans="3:17">
      <c r="C2458" s="159"/>
      <c r="D2458" s="165" t="s">
        <v>291</v>
      </c>
      <c r="E2458" s="161">
        <v>44491</v>
      </c>
      <c r="F2458" s="172" t="str">
        <f t="shared" si="117"/>
        <v>2021-22</v>
      </c>
      <c r="G2458" s="68"/>
      <c r="H2458" s="167" t="s">
        <v>279</v>
      </c>
      <c r="I2458" s="173">
        <v>150735.53351548137</v>
      </c>
      <c r="J2458" s="168">
        <f>IFERROR(MIN('MP Calculations'!$E$30/I2458,1),"-")</f>
        <v>0.24630200300931615</v>
      </c>
      <c r="K2458" s="12"/>
      <c r="L2458" s="159">
        <v>17.867324</v>
      </c>
      <c r="M2458" s="159" t="s">
        <v>280</v>
      </c>
      <c r="N2458" s="159">
        <v>589</v>
      </c>
      <c r="O2458" s="185">
        <f t="shared" si="118"/>
        <v>10523.853836</v>
      </c>
      <c r="P2458" s="215">
        <f t="shared" si="119"/>
        <v>2592.0462791840755</v>
      </c>
      <c r="Q2458" s="215" cm="1">
        <f t="array" ref="Q2458">IF(P2458="-",0,P2458/(1+'General inputs'!$H$32)^IFERROR(INDEX('MP Calculations'!$C$40:$C$130,MATCH(F2458,'MP Calculations'!$D$40:$D$130,0),0),-1))</f>
        <v>2700.9122229098066</v>
      </c>
    </row>
    <row r="2459" spans="3:17">
      <c r="C2459" s="159"/>
      <c r="D2459" s="165" t="s">
        <v>278</v>
      </c>
      <c r="E2459" s="161">
        <v>44491</v>
      </c>
      <c r="F2459" s="172" t="str">
        <f t="shared" si="117"/>
        <v>2021-22</v>
      </c>
      <c r="G2459" s="68"/>
      <c r="H2459" s="167" t="s">
        <v>279</v>
      </c>
      <c r="I2459" s="173">
        <v>150735.53351548137</v>
      </c>
      <c r="J2459" s="168">
        <f>IFERROR(MIN('MP Calculations'!$E$30/I2459,1),"-")</f>
        <v>0.24630200300931615</v>
      </c>
      <c r="K2459" s="12"/>
      <c r="L2459" s="159">
        <v>0.564253</v>
      </c>
      <c r="M2459" s="159" t="s">
        <v>280</v>
      </c>
      <c r="N2459" s="159">
        <v>350</v>
      </c>
      <c r="O2459" s="185">
        <f t="shared" si="118"/>
        <v>197.48855</v>
      </c>
      <c r="P2459" s="215">
        <f t="shared" si="119"/>
        <v>48.641825436405483</v>
      </c>
      <c r="Q2459" s="215" cm="1">
        <f t="array" ref="Q2459">IF(P2459="-",0,P2459/(1+'General inputs'!$H$32)^IFERROR(INDEX('MP Calculations'!$C$40:$C$130,MATCH(F2459,'MP Calculations'!$D$40:$D$130,0),0),-1))</f>
        <v>50.684782104734516</v>
      </c>
    </row>
    <row r="2460" spans="3:17">
      <c r="C2460" s="159"/>
      <c r="D2460" s="165" t="s">
        <v>278</v>
      </c>
      <c r="E2460" s="161">
        <v>44491</v>
      </c>
      <c r="F2460" s="172" t="str">
        <f t="shared" si="117"/>
        <v>2021-22</v>
      </c>
      <c r="G2460" s="68"/>
      <c r="H2460" s="167" t="s">
        <v>279</v>
      </c>
      <c r="I2460" s="173">
        <v>150735.53351548137</v>
      </c>
      <c r="J2460" s="168">
        <f>IFERROR(MIN('MP Calculations'!$E$30/I2460,1),"-")</f>
        <v>0.24630200300931615</v>
      </c>
      <c r="K2460" s="12"/>
      <c r="L2460" s="159">
        <v>53.993453000000002</v>
      </c>
      <c r="M2460" s="159" t="s">
        <v>280</v>
      </c>
      <c r="N2460" s="159">
        <v>350</v>
      </c>
      <c r="O2460" s="185">
        <f t="shared" si="118"/>
        <v>18897.708549999999</v>
      </c>
      <c r="P2460" s="215">
        <f t="shared" si="119"/>
        <v>4654.5434681512797</v>
      </c>
      <c r="Q2460" s="215" cm="1">
        <f t="array" ref="Q2460">IF(P2460="-",0,P2460/(1+'General inputs'!$H$32)^IFERROR(INDEX('MP Calculations'!$C$40:$C$130,MATCH(F2460,'MP Calculations'!$D$40:$D$130,0),0),-1))</f>
        <v>4850.0342938136337</v>
      </c>
    </row>
    <row r="2461" spans="3:17">
      <c r="C2461" s="159"/>
      <c r="D2461" s="165" t="s">
        <v>278</v>
      </c>
      <c r="E2461" s="161">
        <v>44491</v>
      </c>
      <c r="F2461" s="172" t="str">
        <f t="shared" si="117"/>
        <v>2021-22</v>
      </c>
      <c r="G2461" s="68"/>
      <c r="H2461" s="167" t="s">
        <v>279</v>
      </c>
      <c r="I2461" s="173">
        <v>150735.53351548137</v>
      </c>
      <c r="J2461" s="168">
        <f>IFERROR(MIN('MP Calculations'!$E$30/I2461,1),"-")</f>
        <v>0.24630200300931615</v>
      </c>
      <c r="K2461" s="12"/>
      <c r="L2461" s="159">
        <v>1.0096430000000001</v>
      </c>
      <c r="M2461" s="159" t="s">
        <v>280</v>
      </c>
      <c r="N2461" s="159">
        <v>350</v>
      </c>
      <c r="O2461" s="185">
        <f t="shared" si="118"/>
        <v>353.37505000000004</v>
      </c>
      <c r="P2461" s="215">
        <f t="shared" si="119"/>
        <v>87.036982628517251</v>
      </c>
      <c r="Q2461" s="215" cm="1">
        <f t="array" ref="Q2461">IF(P2461="-",0,P2461/(1+'General inputs'!$H$32)^IFERROR(INDEX('MP Calculations'!$C$40:$C$130,MATCH(F2461,'MP Calculations'!$D$40:$D$130,0),0),-1))</f>
        <v>90.692535898914983</v>
      </c>
    </row>
    <row r="2462" spans="3:17">
      <c r="C2462" s="159"/>
      <c r="D2462" s="165" t="s">
        <v>278</v>
      </c>
      <c r="E2462" s="161">
        <v>44491</v>
      </c>
      <c r="F2462" s="172" t="str">
        <f t="shared" si="117"/>
        <v>2021-22</v>
      </c>
      <c r="G2462" s="68"/>
      <c r="H2462" s="167" t="s">
        <v>279</v>
      </c>
      <c r="I2462" s="173">
        <v>150735.53351548137</v>
      </c>
      <c r="J2462" s="168">
        <f>IFERROR(MIN('MP Calculations'!$E$30/I2462,1),"-")</f>
        <v>0.24630200300931615</v>
      </c>
      <c r="K2462" s="12"/>
      <c r="L2462" s="159">
        <v>3.5123199999999999</v>
      </c>
      <c r="M2462" s="159" t="s">
        <v>280</v>
      </c>
      <c r="N2462" s="159">
        <v>350</v>
      </c>
      <c r="O2462" s="185">
        <f t="shared" si="118"/>
        <v>1229.3119999999999</v>
      </c>
      <c r="P2462" s="215">
        <f t="shared" si="119"/>
        <v>302.78200792338845</v>
      </c>
      <c r="Q2462" s="215" cm="1">
        <f t="array" ref="Q2462">IF(P2462="-",0,P2462/(1+'General inputs'!$H$32)^IFERROR(INDEX('MP Calculations'!$C$40:$C$130,MATCH(F2462,'MP Calculations'!$D$40:$D$130,0),0),-1))</f>
        <v>315.49885225617078</v>
      </c>
    </row>
    <row r="2463" spans="3:17">
      <c r="C2463" s="159"/>
      <c r="D2463" s="165" t="s">
        <v>291</v>
      </c>
      <c r="E2463" s="161">
        <v>44491</v>
      </c>
      <c r="F2463" s="172" t="str">
        <f t="shared" si="117"/>
        <v>2021-22</v>
      </c>
      <c r="G2463" s="68"/>
      <c r="H2463" s="167" t="s">
        <v>279</v>
      </c>
      <c r="I2463" s="173">
        <v>150735.53351548137</v>
      </c>
      <c r="J2463" s="168">
        <f>IFERROR(MIN('MP Calculations'!$E$30/I2463,1),"-")</f>
        <v>0.24630200300931615</v>
      </c>
      <c r="K2463" s="12"/>
      <c r="L2463" s="159">
        <v>8.1172470000000008</v>
      </c>
      <c r="M2463" s="159" t="s">
        <v>280</v>
      </c>
      <c r="N2463" s="159">
        <v>589</v>
      </c>
      <c r="O2463" s="185">
        <f t="shared" si="118"/>
        <v>4781.0584830000007</v>
      </c>
      <c r="P2463" s="215">
        <f t="shared" si="119"/>
        <v>1177.5842808675827</v>
      </c>
      <c r="Q2463" s="215" cm="1">
        <f t="array" ref="Q2463">IF(P2463="-",0,P2463/(1+'General inputs'!$H$32)^IFERROR(INDEX('MP Calculations'!$C$40:$C$130,MATCH(F2463,'MP Calculations'!$D$40:$D$130,0),0),-1))</f>
        <v>1227.0428206640213</v>
      </c>
    </row>
    <row r="2464" spans="3:17">
      <c r="C2464" s="159"/>
      <c r="D2464" s="165" t="s">
        <v>278</v>
      </c>
      <c r="E2464" s="161">
        <v>44498</v>
      </c>
      <c r="F2464" s="172" t="str">
        <f t="shared" si="117"/>
        <v>2021-22</v>
      </c>
      <c r="G2464" s="68"/>
      <c r="H2464" s="167" t="s">
        <v>279</v>
      </c>
      <c r="I2464" s="173">
        <v>150735.53351548137</v>
      </c>
      <c r="J2464" s="168">
        <f>IFERROR(MIN('MP Calculations'!$E$30/I2464,1),"-")</f>
        <v>0.24630200300931615</v>
      </c>
      <c r="K2464" s="12"/>
      <c r="L2464" s="159">
        <v>1.728999</v>
      </c>
      <c r="M2464" s="159" t="s">
        <v>280</v>
      </c>
      <c r="N2464" s="159">
        <v>350</v>
      </c>
      <c r="O2464" s="185">
        <f t="shared" si="118"/>
        <v>605.14964999999995</v>
      </c>
      <c r="P2464" s="215">
        <f t="shared" si="119"/>
        <v>149.0495709153866</v>
      </c>
      <c r="Q2464" s="215" cm="1">
        <f t="array" ref="Q2464">IF(P2464="-",0,P2464/(1+'General inputs'!$H$32)^IFERROR(INDEX('MP Calculations'!$C$40:$C$130,MATCH(F2464,'MP Calculations'!$D$40:$D$130,0),0),-1))</f>
        <v>155.30965289383283</v>
      </c>
    </row>
    <row r="2465" spans="3:17">
      <c r="C2465" s="159"/>
      <c r="D2465" s="165" t="s">
        <v>278</v>
      </c>
      <c r="E2465" s="161">
        <v>44498</v>
      </c>
      <c r="F2465" s="172" t="str">
        <f t="shared" si="117"/>
        <v>2021-22</v>
      </c>
      <c r="G2465" s="68"/>
      <c r="H2465" s="167" t="s">
        <v>279</v>
      </c>
      <c r="I2465" s="173">
        <v>150735.53351548137</v>
      </c>
      <c r="J2465" s="168">
        <f>IFERROR(MIN('MP Calculations'!$E$30/I2465,1),"-")</f>
        <v>0.24630200300931615</v>
      </c>
      <c r="K2465" s="12"/>
      <c r="L2465" s="159">
        <v>0.28003699999999998</v>
      </c>
      <c r="M2465" s="159" t="s">
        <v>280</v>
      </c>
      <c r="N2465" s="159">
        <v>350</v>
      </c>
      <c r="O2465" s="185">
        <f t="shared" si="118"/>
        <v>98.012949999999989</v>
      </c>
      <c r="P2465" s="215">
        <f t="shared" si="119"/>
        <v>24.140785905851949</v>
      </c>
      <c r="Q2465" s="215" cm="1">
        <f t="array" ref="Q2465">IF(P2465="-",0,P2465/(1+'General inputs'!$H$32)^IFERROR(INDEX('MP Calculations'!$C$40:$C$130,MATCH(F2465,'MP Calculations'!$D$40:$D$130,0),0),-1))</f>
        <v>25.154698913897732</v>
      </c>
    </row>
    <row r="2466" spans="3:17">
      <c r="C2466" s="159"/>
      <c r="D2466" s="165" t="s">
        <v>278</v>
      </c>
      <c r="E2466" s="161">
        <v>44502</v>
      </c>
      <c r="F2466" s="172" t="str">
        <f t="shared" si="117"/>
        <v>2021-22</v>
      </c>
      <c r="G2466" s="68"/>
      <c r="H2466" s="167" t="s">
        <v>279</v>
      </c>
      <c r="I2466" s="173">
        <v>150735.53351548137</v>
      </c>
      <c r="J2466" s="168">
        <f>IFERROR(MIN('MP Calculations'!$E$30/I2466,1),"-")</f>
        <v>0.24630200300931615</v>
      </c>
      <c r="K2466" s="12"/>
      <c r="L2466" s="159">
        <v>5.1999760000000004</v>
      </c>
      <c r="M2466" s="159" t="s">
        <v>280</v>
      </c>
      <c r="N2466" s="159">
        <v>350</v>
      </c>
      <c r="O2466" s="185">
        <f t="shared" si="118"/>
        <v>1819.9916000000001</v>
      </c>
      <c r="P2466" s="215">
        <f t="shared" si="119"/>
        <v>448.26757654013011</v>
      </c>
      <c r="Q2466" s="215" cm="1">
        <f t="array" ref="Q2466">IF(P2466="-",0,P2466/(1+'General inputs'!$H$32)^IFERROR(INDEX('MP Calculations'!$C$40:$C$130,MATCH(F2466,'MP Calculations'!$D$40:$D$130,0),0),-1))</f>
        <v>467.09481475481556</v>
      </c>
    </row>
    <row r="2467" spans="3:17">
      <c r="C2467" s="159"/>
      <c r="D2467" s="165" t="s">
        <v>278</v>
      </c>
      <c r="E2467" s="161">
        <v>44502</v>
      </c>
      <c r="F2467" s="172" t="str">
        <f t="shared" si="117"/>
        <v>2021-22</v>
      </c>
      <c r="G2467" s="68"/>
      <c r="H2467" s="167" t="s">
        <v>279</v>
      </c>
      <c r="I2467" s="173">
        <v>150735.53351548137</v>
      </c>
      <c r="J2467" s="168">
        <f>IFERROR(MIN('MP Calculations'!$E$30/I2467,1),"-")</f>
        <v>0.24630200300931615</v>
      </c>
      <c r="K2467" s="12"/>
      <c r="L2467" s="159">
        <v>0.80001299999999997</v>
      </c>
      <c r="M2467" s="159" t="s">
        <v>280</v>
      </c>
      <c r="N2467" s="159">
        <v>350</v>
      </c>
      <c r="O2467" s="185">
        <f t="shared" si="118"/>
        <v>280.00454999999999</v>
      </c>
      <c r="P2467" s="215">
        <f t="shared" si="119"/>
        <v>68.965681516722213</v>
      </c>
      <c r="Q2467" s="215" cm="1">
        <f t="array" ref="Q2467">IF(P2467="-",0,P2467/(1+'General inputs'!$H$32)^IFERROR(INDEX('MP Calculations'!$C$40:$C$130,MATCH(F2467,'MP Calculations'!$D$40:$D$130,0),0),-1))</f>
        <v>71.862240140424547</v>
      </c>
    </row>
    <row r="2468" spans="3:17">
      <c r="C2468" s="159"/>
      <c r="D2468" s="165" t="s">
        <v>291</v>
      </c>
      <c r="E2468" s="161">
        <v>44530</v>
      </c>
      <c r="F2468" s="172" t="str">
        <f t="shared" si="117"/>
        <v>2021-22</v>
      </c>
      <c r="G2468" s="68"/>
      <c r="H2468" s="167" t="s">
        <v>279</v>
      </c>
      <c r="I2468" s="173">
        <v>150735.53351548137</v>
      </c>
      <c r="J2468" s="168">
        <f>IFERROR(MIN('MP Calculations'!$E$30/I2468,1),"-")</f>
        <v>0.24630200300931615</v>
      </c>
      <c r="K2468" s="12"/>
      <c r="L2468" s="159">
        <v>5.4999549999999999</v>
      </c>
      <c r="M2468" s="159" t="s">
        <v>280</v>
      </c>
      <c r="N2468" s="159">
        <v>589</v>
      </c>
      <c r="O2468" s="185">
        <f t="shared" si="118"/>
        <v>3239.4734950000002</v>
      </c>
      <c r="P2468" s="215">
        <f t="shared" si="119"/>
        <v>797.88881051408998</v>
      </c>
      <c r="Q2468" s="215" cm="1">
        <f t="array" ref="Q2468">IF(P2468="-",0,P2468/(1+'General inputs'!$H$32)^IFERROR(INDEX('MP Calculations'!$C$40:$C$130,MATCH(F2468,'MP Calculations'!$D$40:$D$130,0),0),-1))</f>
        <v>831.40014055568179</v>
      </c>
    </row>
    <row r="2469" spans="3:17">
      <c r="C2469" s="159"/>
      <c r="D2469" s="165" t="s">
        <v>278</v>
      </c>
      <c r="E2469" s="161">
        <v>44536</v>
      </c>
      <c r="F2469" s="172" t="str">
        <f t="shared" si="117"/>
        <v>2021-22</v>
      </c>
      <c r="G2469" s="68"/>
      <c r="H2469" s="167" t="s">
        <v>279</v>
      </c>
      <c r="I2469" s="173">
        <v>150735.53351548137</v>
      </c>
      <c r="J2469" s="168">
        <f>IFERROR(MIN('MP Calculations'!$E$30/I2469,1),"-")</f>
        <v>0.24630200300931615</v>
      </c>
      <c r="K2469" s="12"/>
      <c r="L2469" s="159">
        <v>1.200005</v>
      </c>
      <c r="M2469" s="159" t="s">
        <v>280</v>
      </c>
      <c r="N2469" s="159">
        <v>350</v>
      </c>
      <c r="O2469" s="185">
        <f t="shared" si="118"/>
        <v>420.00175000000002</v>
      </c>
      <c r="P2469" s="215">
        <f t="shared" si="119"/>
        <v>103.44727229241805</v>
      </c>
      <c r="Q2469" s="215" cm="1">
        <f t="array" ref="Q2469">IF(P2469="-",0,P2469/(1+'General inputs'!$H$32)^IFERROR(INDEX('MP Calculations'!$C$40:$C$130,MATCH(F2469,'MP Calculations'!$D$40:$D$130,0),0),-1))</f>
        <v>107.7920577286996</v>
      </c>
    </row>
    <row r="2470" spans="3:17">
      <c r="C2470" s="159"/>
      <c r="D2470" s="165" t="s">
        <v>278</v>
      </c>
      <c r="E2470" s="161">
        <v>44579</v>
      </c>
      <c r="F2470" s="172" t="str">
        <f t="shared" si="117"/>
        <v>2021-22</v>
      </c>
      <c r="G2470" s="68"/>
      <c r="H2470" s="167" t="s">
        <v>279</v>
      </c>
      <c r="I2470" s="173">
        <v>150735.53351548137</v>
      </c>
      <c r="J2470" s="168">
        <f>IFERROR(MIN('MP Calculations'!$E$30/I2470,1),"-")</f>
        <v>0.24630200300931615</v>
      </c>
      <c r="K2470" s="12"/>
      <c r="L2470" s="159">
        <v>36.375861</v>
      </c>
      <c r="M2470" s="159" t="s">
        <v>280</v>
      </c>
      <c r="N2470" s="159">
        <v>350</v>
      </c>
      <c r="O2470" s="185">
        <f t="shared" si="118"/>
        <v>12731.55135</v>
      </c>
      <c r="P2470" s="215">
        <f t="shared" si="119"/>
        <v>3135.8065989209631</v>
      </c>
      <c r="Q2470" s="215" cm="1">
        <f t="array" ref="Q2470">IF(P2470="-",0,P2470/(1+'General inputs'!$H$32)^IFERROR(INDEX('MP Calculations'!$C$40:$C$130,MATCH(F2470,'MP Calculations'!$D$40:$D$130,0),0),-1))</f>
        <v>3267.5104760756435</v>
      </c>
    </row>
    <row r="2471" spans="3:17">
      <c r="C2471" s="159"/>
      <c r="D2471" s="165" t="s">
        <v>278</v>
      </c>
      <c r="E2471" s="161">
        <v>44579</v>
      </c>
      <c r="F2471" s="172" t="str">
        <f t="shared" si="117"/>
        <v>2021-22</v>
      </c>
      <c r="G2471" s="68"/>
      <c r="H2471" s="167" t="s">
        <v>279</v>
      </c>
      <c r="I2471" s="173">
        <v>150735.53351548137</v>
      </c>
      <c r="J2471" s="168">
        <f>IFERROR(MIN('MP Calculations'!$E$30/I2471,1),"-")</f>
        <v>0.24630200300931615</v>
      </c>
      <c r="K2471" s="12"/>
      <c r="L2471" s="159">
        <v>43.189177999999998</v>
      </c>
      <c r="M2471" s="159" t="s">
        <v>280</v>
      </c>
      <c r="N2471" s="159">
        <v>350</v>
      </c>
      <c r="O2471" s="185">
        <f t="shared" si="118"/>
        <v>15116.212299999999</v>
      </c>
      <c r="P2471" s="215">
        <f t="shared" si="119"/>
        <v>3723.1533674040616</v>
      </c>
      <c r="Q2471" s="215" cm="1">
        <f t="array" ref="Q2471">IF(P2471="-",0,P2471/(1+'General inputs'!$H$32)^IFERROR(INDEX('MP Calculations'!$C$40:$C$130,MATCH(F2471,'MP Calculations'!$D$40:$D$130,0),0),-1))</f>
        <v>3879.525808835032</v>
      </c>
    </row>
    <row r="2472" spans="3:17">
      <c r="C2472" s="159"/>
      <c r="D2472" s="165" t="s">
        <v>278</v>
      </c>
      <c r="E2472" s="161">
        <v>44579</v>
      </c>
      <c r="F2472" s="172" t="str">
        <f t="shared" si="117"/>
        <v>2021-22</v>
      </c>
      <c r="G2472" s="68"/>
      <c r="H2472" s="167" t="s">
        <v>279</v>
      </c>
      <c r="I2472" s="173">
        <v>150735.53351548137</v>
      </c>
      <c r="J2472" s="168">
        <f>IFERROR(MIN('MP Calculations'!$E$30/I2472,1),"-")</f>
        <v>0.24630200300931615</v>
      </c>
      <c r="K2472" s="12"/>
      <c r="L2472" s="159">
        <v>81.900000000000006</v>
      </c>
      <c r="M2472" s="159" t="s">
        <v>280</v>
      </c>
      <c r="N2472" s="159">
        <v>350</v>
      </c>
      <c r="O2472" s="185">
        <f t="shared" si="118"/>
        <v>28665.000000000004</v>
      </c>
      <c r="P2472" s="215">
        <f t="shared" si="119"/>
        <v>7060.2469162620482</v>
      </c>
      <c r="Q2472" s="215" cm="1">
        <f t="array" ref="Q2472">IF(P2472="-",0,P2472/(1+'General inputs'!$H$32)^IFERROR(INDEX('MP Calculations'!$C$40:$C$130,MATCH(F2472,'MP Calculations'!$D$40:$D$130,0),0),-1))</f>
        <v>7356.777286745054</v>
      </c>
    </row>
    <row r="2473" spans="3:17">
      <c r="C2473" s="159"/>
      <c r="D2473" s="165" t="s">
        <v>278</v>
      </c>
      <c r="E2473" s="161">
        <v>44579</v>
      </c>
      <c r="F2473" s="172" t="str">
        <f t="shared" si="117"/>
        <v>2021-22</v>
      </c>
      <c r="G2473" s="68"/>
      <c r="H2473" s="167" t="s">
        <v>279</v>
      </c>
      <c r="I2473" s="173">
        <v>150735.53351548137</v>
      </c>
      <c r="J2473" s="168">
        <f>IFERROR(MIN('MP Calculations'!$E$30/I2473,1),"-")</f>
        <v>0.24630200300931615</v>
      </c>
      <c r="K2473" s="12"/>
      <c r="L2473" s="159">
        <v>51.684054000000003</v>
      </c>
      <c r="M2473" s="159" t="s">
        <v>280</v>
      </c>
      <c r="N2473" s="159">
        <v>350</v>
      </c>
      <c r="O2473" s="185">
        <f t="shared" si="118"/>
        <v>18089.418900000001</v>
      </c>
      <c r="P2473" s="215">
        <f t="shared" si="119"/>
        <v>4455.4601083445805</v>
      </c>
      <c r="Q2473" s="215" cm="1">
        <f t="array" ref="Q2473">IF(P2473="-",0,P2473/(1+'General inputs'!$H$32)^IFERROR(INDEX('MP Calculations'!$C$40:$C$130,MATCH(F2473,'MP Calculations'!$D$40:$D$130,0),0),-1))</f>
        <v>4642.5894328950526</v>
      </c>
    </row>
    <row r="2474" spans="3:17">
      <c r="C2474" s="159"/>
      <c r="D2474" s="165" t="s">
        <v>278</v>
      </c>
      <c r="E2474" s="161">
        <v>44579</v>
      </c>
      <c r="F2474" s="172" t="str">
        <f t="shared" si="117"/>
        <v>2021-22</v>
      </c>
      <c r="G2474" s="68"/>
      <c r="H2474" s="167" t="s">
        <v>279</v>
      </c>
      <c r="I2474" s="173">
        <v>150735.53351548137</v>
      </c>
      <c r="J2474" s="168">
        <f>IFERROR(MIN('MP Calculations'!$E$30/I2474,1),"-")</f>
        <v>0.24630200300931615</v>
      </c>
      <c r="K2474" s="12"/>
      <c r="L2474" s="159">
        <v>9.6445059999999998</v>
      </c>
      <c r="M2474" s="159" t="s">
        <v>280</v>
      </c>
      <c r="N2474" s="159">
        <v>350</v>
      </c>
      <c r="O2474" s="185">
        <f t="shared" si="118"/>
        <v>3375.5771</v>
      </c>
      <c r="P2474" s="215">
        <f t="shared" si="119"/>
        <v>831.41140104237866</v>
      </c>
      <c r="Q2474" s="215" cm="1">
        <f t="array" ref="Q2474">IF(P2474="-",0,P2474/(1+'General inputs'!$H$32)^IFERROR(INDEX('MP Calculations'!$C$40:$C$130,MATCH(F2474,'MP Calculations'!$D$40:$D$130,0),0),-1))</f>
        <v>866.33067988615858</v>
      </c>
    </row>
    <row r="2475" spans="3:17">
      <c r="C2475" s="159"/>
      <c r="D2475" s="165" t="s">
        <v>278</v>
      </c>
      <c r="E2475" s="161">
        <v>44581</v>
      </c>
      <c r="F2475" s="172" t="str">
        <f t="shared" si="117"/>
        <v>2021-22</v>
      </c>
      <c r="G2475" s="68"/>
      <c r="H2475" s="167" t="s">
        <v>279</v>
      </c>
      <c r="I2475" s="173">
        <v>150735.53351548137</v>
      </c>
      <c r="J2475" s="168">
        <f>IFERROR(MIN('MP Calculations'!$E$30/I2475,1),"-")</f>
        <v>0.24630200300931615</v>
      </c>
      <c r="K2475" s="12"/>
      <c r="L2475" s="159">
        <v>1.0000199999999999</v>
      </c>
      <c r="M2475" s="159" t="s">
        <v>280</v>
      </c>
      <c r="N2475" s="159">
        <v>350</v>
      </c>
      <c r="O2475" s="185">
        <f t="shared" si="118"/>
        <v>350.00699999999995</v>
      </c>
      <c r="P2475" s="215">
        <f t="shared" si="119"/>
        <v>86.207425167281698</v>
      </c>
      <c r="Q2475" s="215" cm="1">
        <f t="array" ref="Q2475">IF(P2475="-",0,P2475/(1+'General inputs'!$H$32)^IFERROR(INDEX('MP Calculations'!$C$40:$C$130,MATCH(F2475,'MP Calculations'!$D$40:$D$130,0),0),-1))</f>
        <v>89.828137024307537</v>
      </c>
    </row>
    <row r="2476" spans="3:17">
      <c r="C2476" s="159"/>
      <c r="D2476" s="165" t="s">
        <v>278</v>
      </c>
      <c r="E2476" s="161">
        <v>44581</v>
      </c>
      <c r="F2476" s="172" t="str">
        <f t="shared" si="117"/>
        <v>2021-22</v>
      </c>
      <c r="G2476" s="68"/>
      <c r="H2476" s="167" t="s">
        <v>279</v>
      </c>
      <c r="I2476" s="173">
        <v>150735.53351548137</v>
      </c>
      <c r="J2476" s="168">
        <f>IFERROR(MIN('MP Calculations'!$E$30/I2476,1),"-")</f>
        <v>0.24630200300931615</v>
      </c>
      <c r="K2476" s="12"/>
      <c r="L2476" s="159">
        <v>1.000019</v>
      </c>
      <c r="M2476" s="159" t="s">
        <v>280</v>
      </c>
      <c r="N2476" s="159">
        <v>350</v>
      </c>
      <c r="O2476" s="185">
        <f t="shared" si="118"/>
        <v>350.00664999999998</v>
      </c>
      <c r="P2476" s="215">
        <f t="shared" si="119"/>
        <v>86.20733896158066</v>
      </c>
      <c r="Q2476" s="215" cm="1">
        <f t="array" ref="Q2476">IF(P2476="-",0,P2476/(1+'General inputs'!$H$32)^IFERROR(INDEX('MP Calculations'!$C$40:$C$130,MATCH(F2476,'MP Calculations'!$D$40:$D$130,0),0),-1))</f>
        <v>89.828047197967052</v>
      </c>
    </row>
    <row r="2477" spans="3:17">
      <c r="C2477" s="159"/>
      <c r="D2477" s="165" t="s">
        <v>278</v>
      </c>
      <c r="E2477" s="161">
        <v>44581</v>
      </c>
      <c r="F2477" s="172" t="str">
        <f t="shared" si="117"/>
        <v>2021-22</v>
      </c>
      <c r="G2477" s="68"/>
      <c r="H2477" s="167" t="s">
        <v>279</v>
      </c>
      <c r="I2477" s="173">
        <v>150735.53351548137</v>
      </c>
      <c r="J2477" s="168">
        <f>IFERROR(MIN('MP Calculations'!$E$30/I2477,1),"-")</f>
        <v>0.24630200300931615</v>
      </c>
      <c r="K2477" s="12"/>
      <c r="L2477" s="159">
        <v>1.1999880000000001</v>
      </c>
      <c r="M2477" s="159" t="s">
        <v>280</v>
      </c>
      <c r="N2477" s="159">
        <v>350</v>
      </c>
      <c r="O2477" s="185">
        <f t="shared" si="118"/>
        <v>419.99580000000003</v>
      </c>
      <c r="P2477" s="215">
        <f t="shared" si="119"/>
        <v>103.44580679550015</v>
      </c>
      <c r="Q2477" s="215" cm="1">
        <f t="array" ref="Q2477">IF(P2477="-",0,P2477/(1+'General inputs'!$H$32)^IFERROR(INDEX('MP Calculations'!$C$40:$C$130,MATCH(F2477,'MP Calculations'!$D$40:$D$130,0),0),-1))</f>
        <v>107.79053068091116</v>
      </c>
    </row>
    <row r="2478" spans="3:17">
      <c r="C2478" s="159"/>
      <c r="D2478" s="165" t="s">
        <v>278</v>
      </c>
      <c r="E2478" s="161">
        <v>44614</v>
      </c>
      <c r="F2478" s="172" t="str">
        <f t="shared" si="117"/>
        <v>2021-22</v>
      </c>
      <c r="G2478" s="68"/>
      <c r="H2478" s="167" t="s">
        <v>279</v>
      </c>
      <c r="I2478" s="173">
        <v>150735.53351548137</v>
      </c>
      <c r="J2478" s="168">
        <f>IFERROR(MIN('MP Calculations'!$E$30/I2478,1),"-")</f>
        <v>0.24630200300931615</v>
      </c>
      <c r="K2478" s="12"/>
      <c r="L2478" s="159">
        <v>1.199943</v>
      </c>
      <c r="M2478" s="159" t="s">
        <v>280</v>
      </c>
      <c r="N2478" s="159">
        <v>350</v>
      </c>
      <c r="O2478" s="185">
        <f t="shared" si="118"/>
        <v>419.98005000000001</v>
      </c>
      <c r="P2478" s="215">
        <f t="shared" si="119"/>
        <v>103.44192753895275</v>
      </c>
      <c r="Q2478" s="215" cm="1">
        <f t="array" ref="Q2478">IF(P2478="-",0,P2478/(1+'General inputs'!$H$32)^IFERROR(INDEX('MP Calculations'!$C$40:$C$130,MATCH(F2478,'MP Calculations'!$D$40:$D$130,0),0),-1))</f>
        <v>107.78648849558877</v>
      </c>
    </row>
    <row r="2479" spans="3:17">
      <c r="C2479" s="159"/>
      <c r="D2479" s="165" t="s">
        <v>278</v>
      </c>
      <c r="E2479" s="161">
        <v>44614</v>
      </c>
      <c r="F2479" s="172" t="str">
        <f t="shared" si="117"/>
        <v>2021-22</v>
      </c>
      <c r="G2479" s="68"/>
      <c r="H2479" s="167" t="s">
        <v>279</v>
      </c>
      <c r="I2479" s="173">
        <v>150735.53351548137</v>
      </c>
      <c r="J2479" s="168">
        <f>IFERROR(MIN('MP Calculations'!$E$30/I2479,1),"-")</f>
        <v>0.24630200300931615</v>
      </c>
      <c r="K2479" s="12"/>
      <c r="L2479" s="159">
        <v>2.711614</v>
      </c>
      <c r="M2479" s="159" t="s">
        <v>280</v>
      </c>
      <c r="N2479" s="159">
        <v>350</v>
      </c>
      <c r="O2479" s="185">
        <f t="shared" si="118"/>
        <v>949.06489999999997</v>
      </c>
      <c r="P2479" s="215">
        <f t="shared" si="119"/>
        <v>233.75658585583633</v>
      </c>
      <c r="Q2479" s="215" cm="1">
        <f t="array" ref="Q2479">IF(P2479="-",0,P2479/(1+'General inputs'!$H$32)^IFERROR(INDEX('MP Calculations'!$C$40:$C$130,MATCH(F2479,'MP Calculations'!$D$40:$D$130,0),0),-1))</f>
        <v>243.57436246178148</v>
      </c>
    </row>
    <row r="2480" spans="3:17">
      <c r="C2480" s="159"/>
      <c r="D2480" s="165" t="s">
        <v>278</v>
      </c>
      <c r="E2480" s="161">
        <v>44614</v>
      </c>
      <c r="F2480" s="172" t="str">
        <f t="shared" si="117"/>
        <v>2021-22</v>
      </c>
      <c r="G2480" s="68"/>
      <c r="H2480" s="167" t="s">
        <v>279</v>
      </c>
      <c r="I2480" s="173">
        <v>150735.53351548137</v>
      </c>
      <c r="J2480" s="168">
        <f>IFERROR(MIN('MP Calculations'!$E$30/I2480,1),"-")</f>
        <v>0.24630200300931615</v>
      </c>
      <c r="K2480" s="12"/>
      <c r="L2480" s="159">
        <v>1.458391</v>
      </c>
      <c r="M2480" s="159" t="s">
        <v>280</v>
      </c>
      <c r="N2480" s="159">
        <v>350</v>
      </c>
      <c r="O2480" s="185">
        <f t="shared" si="118"/>
        <v>510.43684999999999</v>
      </c>
      <c r="P2480" s="215">
        <f t="shared" si="119"/>
        <v>125.72161856476585</v>
      </c>
      <c r="Q2480" s="215" cm="1">
        <f t="array" ref="Q2480">IF(P2480="-",0,P2480/(1+'General inputs'!$H$32)^IFERROR(INDEX('MP Calculations'!$C$40:$C$130,MATCH(F2480,'MP Calculations'!$D$40:$D$130,0),0),-1))</f>
        <v>131.00192654448603</v>
      </c>
    </row>
    <row r="2481" spans="3:17">
      <c r="C2481" s="159"/>
      <c r="D2481" s="165" t="s">
        <v>278</v>
      </c>
      <c r="E2481" s="161">
        <v>44614</v>
      </c>
      <c r="F2481" s="172" t="str">
        <f t="shared" si="117"/>
        <v>2021-22</v>
      </c>
      <c r="G2481" s="68"/>
      <c r="H2481" s="167" t="s">
        <v>279</v>
      </c>
      <c r="I2481" s="173">
        <v>150735.53351548137</v>
      </c>
      <c r="J2481" s="168">
        <f>IFERROR(MIN('MP Calculations'!$E$30/I2481,1),"-")</f>
        <v>0.24630200300931615</v>
      </c>
      <c r="K2481" s="12"/>
      <c r="L2481" s="159">
        <v>1.0000260000000001</v>
      </c>
      <c r="M2481" s="159" t="s">
        <v>280</v>
      </c>
      <c r="N2481" s="159">
        <v>350</v>
      </c>
      <c r="O2481" s="185">
        <f t="shared" si="118"/>
        <v>350.00910000000005</v>
      </c>
      <c r="P2481" s="215">
        <f t="shared" si="119"/>
        <v>86.207942401488054</v>
      </c>
      <c r="Q2481" s="215" cm="1">
        <f t="array" ref="Q2481">IF(P2481="-",0,P2481/(1+'General inputs'!$H$32)^IFERROR(INDEX('MP Calculations'!$C$40:$C$130,MATCH(F2481,'MP Calculations'!$D$40:$D$130,0),0),-1))</f>
        <v>89.828675982350561</v>
      </c>
    </row>
    <row r="2482" spans="3:17">
      <c r="C2482" s="159"/>
      <c r="D2482" s="165" t="s">
        <v>278</v>
      </c>
      <c r="E2482" s="161">
        <v>44614</v>
      </c>
      <c r="F2482" s="172" t="str">
        <f t="shared" si="117"/>
        <v>2021-22</v>
      </c>
      <c r="G2482" s="68"/>
      <c r="H2482" s="167" t="s">
        <v>279</v>
      </c>
      <c r="I2482" s="173">
        <v>150735.53351548137</v>
      </c>
      <c r="J2482" s="168">
        <f>IFERROR(MIN('MP Calculations'!$E$30/I2482,1),"-")</f>
        <v>0.24630200300931615</v>
      </c>
      <c r="K2482" s="12"/>
      <c r="L2482" s="159">
        <v>0.89999899999999999</v>
      </c>
      <c r="M2482" s="159" t="s">
        <v>280</v>
      </c>
      <c r="N2482" s="159">
        <v>350</v>
      </c>
      <c r="O2482" s="185">
        <f t="shared" si="118"/>
        <v>314.99964999999997</v>
      </c>
      <c r="P2482" s="215">
        <f t="shared" si="119"/>
        <v>77.585044742233521</v>
      </c>
      <c r="Q2482" s="215" cm="1">
        <f t="array" ref="Q2482">IF(P2482="-",0,P2482/(1+'General inputs'!$H$32)^IFERROR(INDEX('MP Calculations'!$C$40:$C$130,MATCH(F2482,'MP Calculations'!$D$40:$D$130,0),0),-1))</f>
        <v>80.843616621407335</v>
      </c>
    </row>
    <row r="2483" spans="3:17">
      <c r="C2483" s="159"/>
      <c r="D2483" s="165" t="s">
        <v>278</v>
      </c>
      <c r="E2483" s="161">
        <v>44614</v>
      </c>
      <c r="F2483" s="172" t="str">
        <f t="shared" si="117"/>
        <v>2021-22</v>
      </c>
      <c r="G2483" s="68"/>
      <c r="H2483" s="167" t="s">
        <v>279</v>
      </c>
      <c r="I2483" s="173">
        <v>150735.53351548137</v>
      </c>
      <c r="J2483" s="168">
        <f>IFERROR(MIN('MP Calculations'!$E$30/I2483,1),"-")</f>
        <v>0.24630200300931615</v>
      </c>
      <c r="K2483" s="12"/>
      <c r="L2483" s="159">
        <v>1.000035</v>
      </c>
      <c r="M2483" s="159" t="s">
        <v>280</v>
      </c>
      <c r="N2483" s="159">
        <v>350</v>
      </c>
      <c r="O2483" s="185">
        <f t="shared" si="118"/>
        <v>350.01224999999999</v>
      </c>
      <c r="P2483" s="215">
        <f t="shared" si="119"/>
        <v>86.20871825279751</v>
      </c>
      <c r="Q2483" s="215" cm="1">
        <f t="array" ref="Q2483">IF(P2483="-",0,P2483/(1+'General inputs'!$H$32)^IFERROR(INDEX('MP Calculations'!$C$40:$C$130,MATCH(F2483,'MP Calculations'!$D$40:$D$130,0),0),-1))</f>
        <v>89.82948441941501</v>
      </c>
    </row>
    <row r="2484" spans="3:17">
      <c r="C2484" s="159"/>
      <c r="D2484" s="165" t="s">
        <v>278</v>
      </c>
      <c r="E2484" s="161">
        <v>44616</v>
      </c>
      <c r="F2484" s="172" t="str">
        <f t="shared" si="117"/>
        <v>2021-22</v>
      </c>
      <c r="G2484" s="68"/>
      <c r="H2484" s="167" t="s">
        <v>279</v>
      </c>
      <c r="I2484" s="173">
        <v>150735.53351548137</v>
      </c>
      <c r="J2484" s="168">
        <f>IFERROR(MIN('MP Calculations'!$E$30/I2484,1),"-")</f>
        <v>0.24630200300931615</v>
      </c>
      <c r="K2484" s="12"/>
      <c r="L2484" s="159">
        <v>2.0030839999999999</v>
      </c>
      <c r="M2484" s="159" t="s">
        <v>280</v>
      </c>
      <c r="N2484" s="159">
        <v>350</v>
      </c>
      <c r="O2484" s="185">
        <f t="shared" si="118"/>
        <v>701.07939999999996</v>
      </c>
      <c r="P2484" s="215">
        <f t="shared" si="119"/>
        <v>172.67726048856954</v>
      </c>
      <c r="Q2484" s="215" cm="1">
        <f t="array" ref="Q2484">IF(P2484="-",0,P2484/(1+'General inputs'!$H$32)^IFERROR(INDEX('MP Calculations'!$C$40:$C$130,MATCH(F2484,'MP Calculations'!$D$40:$D$130,0),0),-1))</f>
        <v>179.92970542908947</v>
      </c>
    </row>
    <row r="2485" spans="3:17">
      <c r="C2485" s="159"/>
      <c r="D2485" s="165" t="s">
        <v>278</v>
      </c>
      <c r="E2485" s="161">
        <v>44616</v>
      </c>
      <c r="F2485" s="172" t="str">
        <f t="shared" si="117"/>
        <v>2021-22</v>
      </c>
      <c r="G2485" s="68"/>
      <c r="H2485" s="167" t="s">
        <v>279</v>
      </c>
      <c r="I2485" s="173">
        <v>150735.53351548137</v>
      </c>
      <c r="J2485" s="168">
        <f>IFERROR(MIN('MP Calculations'!$E$30/I2485,1),"-")</f>
        <v>0.24630200300931615</v>
      </c>
      <c r="K2485" s="12"/>
      <c r="L2485" s="159">
        <v>0.80001299999999997</v>
      </c>
      <c r="M2485" s="159" t="s">
        <v>280</v>
      </c>
      <c r="N2485" s="159">
        <v>350</v>
      </c>
      <c r="O2485" s="185">
        <f t="shared" si="118"/>
        <v>280.00454999999999</v>
      </c>
      <c r="P2485" s="215">
        <f t="shared" si="119"/>
        <v>68.965681516722213</v>
      </c>
      <c r="Q2485" s="215" cm="1">
        <f t="array" ref="Q2485">IF(P2485="-",0,P2485/(1+'General inputs'!$H$32)^IFERROR(INDEX('MP Calculations'!$C$40:$C$130,MATCH(F2485,'MP Calculations'!$D$40:$D$130,0),0),-1))</f>
        <v>71.862240140424547</v>
      </c>
    </row>
    <row r="2486" spans="3:17">
      <c r="C2486" s="159"/>
      <c r="D2486" s="165" t="s">
        <v>278</v>
      </c>
      <c r="E2486" s="161">
        <v>44616</v>
      </c>
      <c r="F2486" s="172" t="str">
        <f t="shared" si="117"/>
        <v>2021-22</v>
      </c>
      <c r="G2486" s="68"/>
      <c r="H2486" s="167" t="s">
        <v>279</v>
      </c>
      <c r="I2486" s="173">
        <v>150735.53351548137</v>
      </c>
      <c r="J2486" s="168">
        <f>IFERROR(MIN('MP Calculations'!$E$30/I2486,1),"-")</f>
        <v>0.24630200300931615</v>
      </c>
      <c r="K2486" s="12"/>
      <c r="L2486" s="159">
        <v>0.300008</v>
      </c>
      <c r="M2486" s="159" t="s">
        <v>280</v>
      </c>
      <c r="N2486" s="159">
        <v>350</v>
      </c>
      <c r="O2486" s="185">
        <f t="shared" si="118"/>
        <v>105.00279999999999</v>
      </c>
      <c r="P2486" s="215">
        <f t="shared" si="119"/>
        <v>25.862399961586622</v>
      </c>
      <c r="Q2486" s="215" cm="1">
        <f t="array" ref="Q2486">IF(P2486="-",0,P2486/(1+'General inputs'!$H$32)^IFERROR(INDEX('MP Calculations'!$C$40:$C$130,MATCH(F2486,'MP Calculations'!$D$40:$D$130,0),0),-1))</f>
        <v>26.948620759973259</v>
      </c>
    </row>
    <row r="2487" spans="3:17">
      <c r="C2487" s="159"/>
      <c r="D2487" s="165" t="s">
        <v>291</v>
      </c>
      <c r="E2487" s="161">
        <v>44620</v>
      </c>
      <c r="F2487" s="172" t="str">
        <f t="shared" si="117"/>
        <v>2021-22</v>
      </c>
      <c r="G2487" s="68"/>
      <c r="H2487" s="167" t="s">
        <v>279</v>
      </c>
      <c r="I2487" s="173">
        <v>150735.53351548137</v>
      </c>
      <c r="J2487" s="168">
        <f>IFERROR(MIN('MP Calculations'!$E$30/I2487,1),"-")</f>
        <v>0.24630200300931615</v>
      </c>
      <c r="K2487" s="12"/>
      <c r="L2487" s="159">
        <v>3.1523509999999999</v>
      </c>
      <c r="M2487" s="159" t="s">
        <v>280</v>
      </c>
      <c r="N2487" s="159">
        <v>589</v>
      </c>
      <c r="O2487" s="185">
        <f t="shared" si="118"/>
        <v>1856.734739</v>
      </c>
      <c r="P2487" s="215">
        <f t="shared" si="119"/>
        <v>457.31748527267985</v>
      </c>
      <c r="Q2487" s="215" cm="1">
        <f t="array" ref="Q2487">IF(P2487="-",0,P2487/(1+'General inputs'!$H$32)^IFERROR(INDEX('MP Calculations'!$C$40:$C$130,MATCH(F2487,'MP Calculations'!$D$40:$D$130,0),0),-1))</f>
        <v>476.52481965413239</v>
      </c>
    </row>
    <row r="2488" spans="3:17">
      <c r="C2488" s="159"/>
      <c r="D2488" s="165" t="s">
        <v>291</v>
      </c>
      <c r="E2488" s="161">
        <v>44631</v>
      </c>
      <c r="F2488" s="172" t="str">
        <f t="shared" si="117"/>
        <v>2021-22</v>
      </c>
      <c r="G2488" s="68"/>
      <c r="H2488" s="167" t="s">
        <v>279</v>
      </c>
      <c r="I2488" s="173">
        <v>150735.53351548137</v>
      </c>
      <c r="J2488" s="168">
        <f>IFERROR(MIN('MP Calculations'!$E$30/I2488,1),"-")</f>
        <v>0.24630200300931615</v>
      </c>
      <c r="K2488" s="12"/>
      <c r="L2488" s="159">
        <v>6.0000249999999999</v>
      </c>
      <c r="M2488" s="159" t="s">
        <v>280</v>
      </c>
      <c r="N2488" s="159">
        <v>589</v>
      </c>
      <c r="O2488" s="185">
        <f t="shared" si="118"/>
        <v>3534.014725</v>
      </c>
      <c r="P2488" s="215">
        <f t="shared" si="119"/>
        <v>870.43490543191763</v>
      </c>
      <c r="Q2488" s="215" cm="1">
        <f t="array" ref="Q2488">IF(P2488="-",0,P2488/(1+'General inputs'!$H$32)^IFERROR(INDEX('MP Calculations'!$C$40:$C$130,MATCH(F2488,'MP Calculations'!$D$40:$D$130,0),0),-1))</f>
        <v>906.99317146005819</v>
      </c>
    </row>
    <row r="2489" spans="3:17">
      <c r="C2489" s="159"/>
      <c r="D2489" s="165" t="s">
        <v>281</v>
      </c>
      <c r="E2489" s="161">
        <v>44658</v>
      </c>
      <c r="F2489" s="172" t="str">
        <f t="shared" si="117"/>
        <v>2021-22</v>
      </c>
      <c r="G2489" s="68"/>
      <c r="H2489" s="167" t="s">
        <v>279</v>
      </c>
      <c r="I2489" s="173">
        <v>150735.53351548137</v>
      </c>
      <c r="J2489" s="168">
        <f>IFERROR(MIN('MP Calculations'!$E$30/I2489,1),"-")</f>
        <v>0.24630200300931615</v>
      </c>
      <c r="K2489" s="12"/>
      <c r="L2489" s="159">
        <v>5.999994</v>
      </c>
      <c r="M2489" s="159" t="s">
        <v>280</v>
      </c>
      <c r="N2489" s="159">
        <v>940</v>
      </c>
      <c r="O2489" s="185">
        <f t="shared" si="118"/>
        <v>5639.9943599999997</v>
      </c>
      <c r="P2489" s="215">
        <f t="shared" si="119"/>
        <v>1389.1419078292461</v>
      </c>
      <c r="Q2489" s="215" cm="1">
        <f t="array" ref="Q2489">IF(P2489="-",0,P2489/(1+'General inputs'!$H$32)^IFERROR(INDEX('MP Calculations'!$C$40:$C$130,MATCH(F2489,'MP Calculations'!$D$40:$D$130,0),0),-1))</f>
        <v>1447.4858679580743</v>
      </c>
    </row>
    <row r="2490" spans="3:17">
      <c r="C2490" s="159"/>
      <c r="D2490" s="165" t="s">
        <v>291</v>
      </c>
      <c r="E2490" s="161">
        <v>44662</v>
      </c>
      <c r="F2490" s="172" t="str">
        <f t="shared" si="117"/>
        <v>2021-22</v>
      </c>
      <c r="G2490" s="68"/>
      <c r="H2490" s="167" t="s">
        <v>279</v>
      </c>
      <c r="I2490" s="173">
        <v>150735.53351548137</v>
      </c>
      <c r="J2490" s="168">
        <f>IFERROR(MIN('MP Calculations'!$E$30/I2490,1),"-")</f>
        <v>0.24630200300931615</v>
      </c>
      <c r="K2490" s="12"/>
      <c r="L2490" s="159">
        <v>6.0000470000000004</v>
      </c>
      <c r="M2490" s="159" t="s">
        <v>280</v>
      </c>
      <c r="N2490" s="159">
        <v>589</v>
      </c>
      <c r="O2490" s="185">
        <f t="shared" si="118"/>
        <v>3534.0276830000003</v>
      </c>
      <c r="P2490" s="215">
        <f t="shared" si="119"/>
        <v>870.43809701327268</v>
      </c>
      <c r="Q2490" s="215" cm="1">
        <f t="array" ref="Q2490">IF(P2490="-",0,P2490/(1+'General inputs'!$H$32)^IFERROR(INDEX('MP Calculations'!$C$40:$C$130,MATCH(F2490,'MP Calculations'!$D$40:$D$130,0),0),-1))</f>
        <v>906.99649708783011</v>
      </c>
    </row>
    <row r="2491" spans="3:17">
      <c r="C2491" s="159"/>
      <c r="D2491" s="165" t="s">
        <v>281</v>
      </c>
      <c r="E2491" s="161">
        <v>44686</v>
      </c>
      <c r="F2491" s="172" t="str">
        <f t="shared" si="117"/>
        <v>2021-22</v>
      </c>
      <c r="G2491" s="68"/>
      <c r="H2491" s="167" t="s">
        <v>279</v>
      </c>
      <c r="I2491" s="173">
        <v>150735.53351548137</v>
      </c>
      <c r="J2491" s="168">
        <f>IFERROR(MIN('MP Calculations'!$E$30/I2491,1),"-")</f>
        <v>0.24630200300931615</v>
      </c>
      <c r="K2491" s="12"/>
      <c r="L2491" s="159">
        <v>28.363206999999999</v>
      </c>
      <c r="M2491" s="159" t="s">
        <v>280</v>
      </c>
      <c r="N2491" s="159">
        <v>940</v>
      </c>
      <c r="O2491" s="185">
        <f t="shared" si="118"/>
        <v>26661.414580000001</v>
      </c>
      <c r="P2491" s="215">
        <f t="shared" si="119"/>
        <v>6566.759814115786</v>
      </c>
      <c r="Q2491" s="215" cm="1">
        <f t="array" ref="Q2491">IF(P2491="-",0,P2491/(1+'General inputs'!$H$32)^IFERROR(INDEX('MP Calculations'!$C$40:$C$130,MATCH(F2491,'MP Calculations'!$D$40:$D$130,0),0),-1))</f>
        <v>6842.5637263086492</v>
      </c>
    </row>
    <row r="2492" spans="3:17">
      <c r="C2492" s="159"/>
      <c r="D2492" s="165" t="s">
        <v>278</v>
      </c>
      <c r="E2492" s="161">
        <v>44689</v>
      </c>
      <c r="F2492" s="172" t="str">
        <f t="shared" si="117"/>
        <v>2021-22</v>
      </c>
      <c r="G2492" s="68"/>
      <c r="H2492" s="167" t="s">
        <v>279</v>
      </c>
      <c r="I2492" s="173">
        <v>150735.53351548137</v>
      </c>
      <c r="J2492" s="168">
        <f>IFERROR(MIN('MP Calculations'!$E$30/I2492,1),"-")</f>
        <v>0.24630200300931615</v>
      </c>
      <c r="K2492" s="12"/>
      <c r="L2492" s="159">
        <v>3.971552</v>
      </c>
      <c r="M2492" s="159" t="s">
        <v>280</v>
      </c>
      <c r="N2492" s="159">
        <v>350</v>
      </c>
      <c r="O2492" s="185">
        <f t="shared" si="118"/>
        <v>1390.0432000000001</v>
      </c>
      <c r="P2492" s="215">
        <f t="shared" si="119"/>
        <v>342.37042442947944</v>
      </c>
      <c r="Q2492" s="215" cm="1">
        <f t="array" ref="Q2492">IF(P2492="-",0,P2492/(1+'General inputs'!$H$32)^IFERROR(INDEX('MP Calculations'!$C$40:$C$130,MATCH(F2492,'MP Calculations'!$D$40:$D$130,0),0),-1))</f>
        <v>356.74998225551758</v>
      </c>
    </row>
    <row r="2493" spans="3:17">
      <c r="C2493" s="159"/>
      <c r="D2493" s="165" t="s">
        <v>289</v>
      </c>
      <c r="E2493" s="161">
        <v>44703</v>
      </c>
      <c r="F2493" s="172" t="str">
        <f t="shared" si="117"/>
        <v>2021-22</v>
      </c>
      <c r="G2493" s="68"/>
      <c r="H2493" s="167" t="s">
        <v>279</v>
      </c>
      <c r="I2493" s="173">
        <v>150735.53351548137</v>
      </c>
      <c r="J2493" s="168">
        <f>IFERROR(MIN('MP Calculations'!$E$30/I2493,1),"-")</f>
        <v>0.24630200300931615</v>
      </c>
      <c r="K2493" s="12"/>
      <c r="L2493" s="159">
        <v>5.6999789999999999</v>
      </c>
      <c r="M2493" s="159" t="s">
        <v>280</v>
      </c>
      <c r="N2493" s="159">
        <v>726</v>
      </c>
      <c r="O2493" s="185">
        <f t="shared" si="118"/>
        <v>4138.1847539999999</v>
      </c>
      <c r="P2493" s="215">
        <f t="shared" si="119"/>
        <v>1019.2431937328142</v>
      </c>
      <c r="Q2493" s="215" cm="1">
        <f t="array" ref="Q2493">IF(P2493="-",0,P2493/(1+'General inputs'!$H$32)^IFERROR(INDEX('MP Calculations'!$C$40:$C$130,MATCH(F2493,'MP Calculations'!$D$40:$D$130,0),0),-1))</f>
        <v>1062.0514078695924</v>
      </c>
    </row>
    <row r="2494" spans="3:17">
      <c r="C2494" s="159"/>
      <c r="D2494" s="165" t="s">
        <v>278</v>
      </c>
      <c r="E2494" s="161">
        <v>44721</v>
      </c>
      <c r="F2494" s="172" t="str">
        <f t="shared" si="117"/>
        <v>2021-22</v>
      </c>
      <c r="G2494" s="68"/>
      <c r="H2494" s="167" t="s">
        <v>279</v>
      </c>
      <c r="I2494" s="173">
        <v>150735.53351548137</v>
      </c>
      <c r="J2494" s="168">
        <f>IFERROR(MIN('MP Calculations'!$E$30/I2494,1),"-")</f>
        <v>0.24630200300931615</v>
      </c>
      <c r="K2494" s="12"/>
      <c r="L2494" s="159">
        <v>3.8563990000000001</v>
      </c>
      <c r="M2494" s="159" t="s">
        <v>280</v>
      </c>
      <c r="N2494" s="159">
        <v>350</v>
      </c>
      <c r="O2494" s="185">
        <f t="shared" si="118"/>
        <v>1349.73965</v>
      </c>
      <c r="P2494" s="215">
        <f t="shared" si="119"/>
        <v>332.44357933609331</v>
      </c>
      <c r="Q2494" s="215" cm="1">
        <f t="array" ref="Q2494">IF(P2494="-",0,P2494/(1+'General inputs'!$H$32)^IFERROR(INDEX('MP Calculations'!$C$40:$C$130,MATCH(F2494,'MP Calculations'!$D$40:$D$130,0),0),-1))</f>
        <v>346.40620966820921</v>
      </c>
    </row>
    <row r="2495" spans="3:17">
      <c r="C2495" s="159"/>
      <c r="D2495" s="165" t="s">
        <v>278</v>
      </c>
      <c r="E2495" s="161">
        <v>44721</v>
      </c>
      <c r="F2495" s="172" t="str">
        <f t="shared" si="117"/>
        <v>2021-22</v>
      </c>
      <c r="G2495" s="68"/>
      <c r="H2495" s="167" t="s">
        <v>279</v>
      </c>
      <c r="I2495" s="173">
        <v>150735.53351548137</v>
      </c>
      <c r="J2495" s="168">
        <f>IFERROR(MIN('MP Calculations'!$E$30/I2495,1),"-")</f>
        <v>0.24630200300931615</v>
      </c>
      <c r="K2495" s="12"/>
      <c r="L2495" s="159">
        <v>5.8745279999999998</v>
      </c>
      <c r="M2495" s="159" t="s">
        <v>280</v>
      </c>
      <c r="N2495" s="159">
        <v>350</v>
      </c>
      <c r="O2495" s="185">
        <f t="shared" si="118"/>
        <v>2056.0848000000001</v>
      </c>
      <c r="P2495" s="215">
        <f t="shared" si="119"/>
        <v>506.41780459700919</v>
      </c>
      <c r="Q2495" s="215" cm="1">
        <f t="array" ref="Q2495">IF(P2495="-",0,P2495/(1+'General inputs'!$H$32)^IFERROR(INDEX('MP Calculations'!$C$40:$C$130,MATCH(F2495,'MP Calculations'!$D$40:$D$130,0),0),-1))</f>
        <v>527.68735239008356</v>
      </c>
    </row>
    <row r="2496" spans="3:17">
      <c r="C2496" s="159"/>
      <c r="D2496" s="165" t="s">
        <v>278</v>
      </c>
      <c r="E2496" s="161">
        <v>44721</v>
      </c>
      <c r="F2496" s="172" t="str">
        <f t="shared" si="117"/>
        <v>2021-22</v>
      </c>
      <c r="G2496" s="68"/>
      <c r="H2496" s="167" t="s">
        <v>279</v>
      </c>
      <c r="I2496" s="173">
        <v>150735.53351548137</v>
      </c>
      <c r="J2496" s="168">
        <f>IFERROR(MIN('MP Calculations'!$E$30/I2496,1),"-")</f>
        <v>0.24630200300931615</v>
      </c>
      <c r="K2496" s="12"/>
      <c r="L2496" s="159">
        <v>10.891052999999999</v>
      </c>
      <c r="M2496" s="159" t="s">
        <v>280</v>
      </c>
      <c r="N2496" s="159">
        <v>350</v>
      </c>
      <c r="O2496" s="185">
        <f t="shared" si="118"/>
        <v>3811.8685499999997</v>
      </c>
      <c r="P2496" s="215">
        <f t="shared" si="119"/>
        <v>938.8708590732175</v>
      </c>
      <c r="Q2496" s="215" cm="1">
        <f t="array" ref="Q2496">IF(P2496="-",0,P2496/(1+'General inputs'!$H$32)^IFERROR(INDEX('MP Calculations'!$C$40:$C$130,MATCH(F2496,'MP Calculations'!$D$40:$D$130,0),0),-1))</f>
        <v>978.30343515429263</v>
      </c>
    </row>
    <row r="2497" spans="3:17">
      <c r="C2497" s="159"/>
      <c r="D2497" s="165" t="s">
        <v>278</v>
      </c>
      <c r="E2497" s="161">
        <v>44721</v>
      </c>
      <c r="F2497" s="172" t="str">
        <f t="shared" si="117"/>
        <v>2021-22</v>
      </c>
      <c r="G2497" s="68"/>
      <c r="H2497" s="167" t="s">
        <v>279</v>
      </c>
      <c r="I2497" s="173">
        <v>150735.53351548137</v>
      </c>
      <c r="J2497" s="168">
        <f>IFERROR(MIN('MP Calculations'!$E$30/I2497,1),"-")</f>
        <v>0.24630200300931615</v>
      </c>
      <c r="K2497" s="12"/>
      <c r="L2497" s="159">
        <v>65.578749000000002</v>
      </c>
      <c r="M2497" s="159" t="s">
        <v>280</v>
      </c>
      <c r="N2497" s="159">
        <v>350</v>
      </c>
      <c r="O2497" s="185">
        <f t="shared" si="118"/>
        <v>22952.562150000002</v>
      </c>
      <c r="P2497" s="215">
        <f t="shared" si="119"/>
        <v>5653.2620317408164</v>
      </c>
      <c r="Q2497" s="215" cm="1">
        <f t="array" ref="Q2497">IF(P2497="-",0,P2497/(1+'General inputs'!$H$32)^IFERROR(INDEX('MP Calculations'!$C$40:$C$130,MATCH(F2497,'MP Calculations'!$D$40:$D$130,0),0),-1))</f>
        <v>5890.6990370739304</v>
      </c>
    </row>
    <row r="2498" spans="3:17">
      <c r="C2498" s="159"/>
      <c r="D2498" s="165" t="s">
        <v>278</v>
      </c>
      <c r="E2498" s="161">
        <v>44721</v>
      </c>
      <c r="F2498" s="172" t="str">
        <f t="shared" si="117"/>
        <v>2021-22</v>
      </c>
      <c r="G2498" s="68"/>
      <c r="H2498" s="167" t="s">
        <v>279</v>
      </c>
      <c r="I2498" s="173">
        <v>150735.53351548137</v>
      </c>
      <c r="J2498" s="168">
        <f>IFERROR(MIN('MP Calculations'!$E$30/I2498,1),"-")</f>
        <v>0.24630200300931615</v>
      </c>
      <c r="K2498" s="12"/>
      <c r="L2498" s="159">
        <v>15.78412</v>
      </c>
      <c r="M2498" s="159" t="s">
        <v>280</v>
      </c>
      <c r="N2498" s="159">
        <v>350</v>
      </c>
      <c r="O2498" s="185">
        <f t="shared" si="118"/>
        <v>5524.442</v>
      </c>
      <c r="P2498" s="215">
        <f t="shared" si="119"/>
        <v>1360.6811301087926</v>
      </c>
      <c r="Q2498" s="215" cm="1">
        <f t="array" ref="Q2498">IF(P2498="-",0,P2498/(1+'General inputs'!$H$32)^IFERROR(INDEX('MP Calculations'!$C$40:$C$130,MATCH(F2498,'MP Calculations'!$D$40:$D$130,0),0),-1))</f>
        <v>1417.8297375733619</v>
      </c>
    </row>
    <row r="2499" spans="3:17">
      <c r="C2499" s="159"/>
      <c r="D2499" s="165" t="s">
        <v>278</v>
      </c>
      <c r="E2499" s="161">
        <v>44721</v>
      </c>
      <c r="F2499" s="172" t="str">
        <f t="shared" si="117"/>
        <v>2021-22</v>
      </c>
      <c r="G2499" s="68"/>
      <c r="H2499" s="167" t="s">
        <v>279</v>
      </c>
      <c r="I2499" s="173">
        <v>150735.53351548137</v>
      </c>
      <c r="J2499" s="168">
        <f>IFERROR(MIN('MP Calculations'!$E$30/I2499,1),"-")</f>
        <v>0.24630200300931615</v>
      </c>
      <c r="K2499" s="12"/>
      <c r="L2499" s="159">
        <v>1.527433</v>
      </c>
      <c r="M2499" s="159" t="s">
        <v>280</v>
      </c>
      <c r="N2499" s="159">
        <v>350</v>
      </c>
      <c r="O2499" s="185">
        <f t="shared" si="118"/>
        <v>534.60154999999997</v>
      </c>
      <c r="P2499" s="215">
        <f t="shared" si="119"/>
        <v>131.67343257688506</v>
      </c>
      <c r="Q2499" s="215" cm="1">
        <f t="array" ref="Q2499">IF(P2499="-",0,P2499/(1+'General inputs'!$H$32)^IFERROR(INDEX('MP Calculations'!$C$40:$C$130,MATCH(F2499,'MP Calculations'!$D$40:$D$130,0),0),-1))</f>
        <v>137.20371674511424</v>
      </c>
    </row>
    <row r="2500" spans="3:17">
      <c r="C2500" s="159"/>
      <c r="D2500" s="165" t="s">
        <v>278</v>
      </c>
      <c r="E2500" s="161">
        <v>44721</v>
      </c>
      <c r="F2500" s="172" t="str">
        <f t="shared" si="117"/>
        <v>2021-22</v>
      </c>
      <c r="G2500" s="68"/>
      <c r="H2500" s="167" t="s">
        <v>279</v>
      </c>
      <c r="I2500" s="173">
        <v>150735.53351548137</v>
      </c>
      <c r="J2500" s="168">
        <f>IFERROR(MIN('MP Calculations'!$E$30/I2500,1),"-")</f>
        <v>0.24630200300931615</v>
      </c>
      <c r="K2500" s="12"/>
      <c r="L2500" s="159">
        <v>42.562719999999999</v>
      </c>
      <c r="M2500" s="159" t="s">
        <v>280</v>
      </c>
      <c r="N2500" s="159">
        <v>350</v>
      </c>
      <c r="O2500" s="185">
        <f t="shared" si="118"/>
        <v>14896.951999999999</v>
      </c>
      <c r="P2500" s="215">
        <f t="shared" si="119"/>
        <v>3669.1491163336382</v>
      </c>
      <c r="Q2500" s="215" cm="1">
        <f t="array" ref="Q2500">IF(P2500="-",0,P2500/(1+'General inputs'!$H$32)^IFERROR(INDEX('MP Calculations'!$C$40:$C$130,MATCH(F2500,'MP Calculations'!$D$40:$D$130,0),0),-1))</f>
        <v>3823.2533792196509</v>
      </c>
    </row>
    <row r="2501" spans="3:17">
      <c r="C2501" s="159"/>
      <c r="D2501" s="165" t="s">
        <v>278</v>
      </c>
      <c r="E2501" s="161">
        <v>44721</v>
      </c>
      <c r="F2501" s="172" t="str">
        <f t="shared" si="117"/>
        <v>2021-22</v>
      </c>
      <c r="G2501" s="68"/>
      <c r="H2501" s="167" t="s">
        <v>279</v>
      </c>
      <c r="I2501" s="173">
        <v>150735.53351548137</v>
      </c>
      <c r="J2501" s="168">
        <f>IFERROR(MIN('MP Calculations'!$E$30/I2501,1),"-")</f>
        <v>0.24630200300931615</v>
      </c>
      <c r="K2501" s="12"/>
      <c r="L2501" s="159">
        <v>0.40123300000000001</v>
      </c>
      <c r="M2501" s="159" t="s">
        <v>280</v>
      </c>
      <c r="N2501" s="159">
        <v>350</v>
      </c>
      <c r="O2501" s="185">
        <f t="shared" si="118"/>
        <v>140.43155000000002</v>
      </c>
      <c r="P2501" s="215">
        <f t="shared" si="119"/>
        <v>34.588572050702936</v>
      </c>
      <c r="Q2501" s="215" cm="1">
        <f t="array" ref="Q2501">IF(P2501="-",0,P2501/(1+'General inputs'!$H$32)^IFERROR(INDEX('MP Calculations'!$C$40:$C$130,MATCH(F2501,'MP Calculations'!$D$40:$D$130,0),0),-1))</f>
        <v>36.041292076832462</v>
      </c>
    </row>
    <row r="2502" spans="3:17">
      <c r="C2502" s="159"/>
      <c r="D2502" s="165" t="s">
        <v>278</v>
      </c>
      <c r="E2502" s="161">
        <v>44721</v>
      </c>
      <c r="F2502" s="172" t="str">
        <f t="shared" si="117"/>
        <v>2021-22</v>
      </c>
      <c r="G2502" s="68"/>
      <c r="H2502" s="167" t="s">
        <v>279</v>
      </c>
      <c r="I2502" s="173">
        <v>150735.53351548137</v>
      </c>
      <c r="J2502" s="168">
        <f>IFERROR(MIN('MP Calculations'!$E$30/I2502,1),"-")</f>
        <v>0.24630200300931615</v>
      </c>
      <c r="K2502" s="12"/>
      <c r="L2502" s="159">
        <v>28.904786000000001</v>
      </c>
      <c r="M2502" s="159" t="s">
        <v>280</v>
      </c>
      <c r="N2502" s="159">
        <v>350</v>
      </c>
      <c r="O2502" s="185">
        <f t="shared" si="118"/>
        <v>10116.6751</v>
      </c>
      <c r="P2502" s="215">
        <f t="shared" si="119"/>
        <v>2491.7573409244737</v>
      </c>
      <c r="Q2502" s="215" cm="1">
        <f t="array" ref="Q2502">IF(P2502="-",0,P2502/(1+'General inputs'!$H$32)^IFERROR(INDEX('MP Calculations'!$C$40:$C$130,MATCH(F2502,'MP Calculations'!$D$40:$D$130,0),0),-1))</f>
        <v>2596.4111492433017</v>
      </c>
    </row>
    <row r="2503" spans="3:17">
      <c r="C2503" s="159"/>
      <c r="D2503" s="165" t="s">
        <v>278</v>
      </c>
      <c r="E2503" s="161">
        <v>44721</v>
      </c>
      <c r="F2503" s="172" t="str">
        <f t="shared" si="117"/>
        <v>2021-22</v>
      </c>
      <c r="G2503" s="68"/>
      <c r="H2503" s="167" t="s">
        <v>279</v>
      </c>
      <c r="I2503" s="173">
        <v>150735.53351548137</v>
      </c>
      <c r="J2503" s="168">
        <f>IFERROR(MIN('MP Calculations'!$E$30/I2503,1),"-")</f>
        <v>0.24630200300931615</v>
      </c>
      <c r="K2503" s="12"/>
      <c r="L2503" s="159">
        <v>1.9999579999999999</v>
      </c>
      <c r="M2503" s="159" t="s">
        <v>280</v>
      </c>
      <c r="N2503" s="159">
        <v>350</v>
      </c>
      <c r="O2503" s="185">
        <f t="shared" si="118"/>
        <v>699.98529999999994</v>
      </c>
      <c r="P2503" s="215">
        <f t="shared" si="119"/>
        <v>172.40778146707706</v>
      </c>
      <c r="Q2503" s="215" cm="1">
        <f t="array" ref="Q2503">IF(P2503="-",0,P2503/(1+'General inputs'!$H$32)^IFERROR(INDEX('MP Calculations'!$C$40:$C$130,MATCH(F2503,'MP Calculations'!$D$40:$D$130,0),0),-1))</f>
        <v>179.64890828869429</v>
      </c>
    </row>
    <row r="2504" spans="3:17">
      <c r="C2504" s="159"/>
      <c r="D2504" s="165" t="s">
        <v>282</v>
      </c>
      <c r="E2504" s="161">
        <v>44740</v>
      </c>
      <c r="F2504" s="172" t="str">
        <f t="shared" si="117"/>
        <v>2021-22</v>
      </c>
      <c r="G2504" s="68"/>
      <c r="H2504" s="167" t="s">
        <v>279</v>
      </c>
      <c r="I2504" s="173">
        <v>150735.53351548137</v>
      </c>
      <c r="J2504" s="168">
        <f>IFERROR(MIN('MP Calculations'!$E$30/I2504,1),"-")</f>
        <v>0.24630200300931615</v>
      </c>
      <c r="K2504" s="12"/>
      <c r="L2504" s="159">
        <v>42.937932000000004</v>
      </c>
      <c r="M2504" s="159" t="s">
        <v>280</v>
      </c>
      <c r="N2504" s="159">
        <v>511</v>
      </c>
      <c r="O2504" s="185">
        <f t="shared" si="118"/>
        <v>21941.283252000001</v>
      </c>
      <c r="P2504" s="215">
        <f t="shared" si="119"/>
        <v>5404.182013562362</v>
      </c>
      <c r="Q2504" s="215" cm="1">
        <f t="array" ref="Q2504">IF(P2504="-",0,P2504/(1+'General inputs'!$H$32)^IFERROR(INDEX('MP Calculations'!$C$40:$C$130,MATCH(F2504,'MP Calculations'!$D$40:$D$130,0),0),-1))</f>
        <v>5631.1576581319814</v>
      </c>
    </row>
    <row r="2505" spans="3:17">
      <c r="C2505" s="159"/>
      <c r="D2505" s="165" t="s">
        <v>282</v>
      </c>
      <c r="E2505" s="161">
        <v>44740</v>
      </c>
      <c r="F2505" s="172" t="str">
        <f t="shared" si="117"/>
        <v>2021-22</v>
      </c>
      <c r="G2505" s="68"/>
      <c r="H2505" s="167" t="s">
        <v>279</v>
      </c>
      <c r="I2505" s="173">
        <v>150735.53351548137</v>
      </c>
      <c r="J2505" s="168">
        <f>IFERROR(MIN('MP Calculations'!$E$30/I2505,1),"-")</f>
        <v>0.24630200300931615</v>
      </c>
      <c r="K2505" s="12"/>
      <c r="L2505" s="159">
        <v>3.938056</v>
      </c>
      <c r="M2505" s="159" t="s">
        <v>280</v>
      </c>
      <c r="N2505" s="159">
        <v>511</v>
      </c>
      <c r="O2505" s="185">
        <f t="shared" si="118"/>
        <v>2012.346616</v>
      </c>
      <c r="P2505" s="215">
        <f t="shared" si="119"/>
        <v>495.6450022698192</v>
      </c>
      <c r="Q2505" s="215" cm="1">
        <f t="array" ref="Q2505">IF(P2505="-",0,P2505/(1+'General inputs'!$H$32)^IFERROR(INDEX('MP Calculations'!$C$40:$C$130,MATCH(F2505,'MP Calculations'!$D$40:$D$130,0),0),-1))</f>
        <v>516.46209236515165</v>
      </c>
    </row>
    <row r="2506" spans="3:17">
      <c r="C2506" s="159"/>
      <c r="D2506" s="165" t="s">
        <v>282</v>
      </c>
      <c r="E2506" s="161">
        <v>44740</v>
      </c>
      <c r="F2506" s="172" t="str">
        <f t="shared" si="117"/>
        <v>2021-22</v>
      </c>
      <c r="G2506" s="68"/>
      <c r="H2506" s="167" t="s">
        <v>279</v>
      </c>
      <c r="I2506" s="173">
        <v>150735.53351548137</v>
      </c>
      <c r="J2506" s="168">
        <f>IFERROR(MIN('MP Calculations'!$E$30/I2506,1),"-")</f>
        <v>0.24630200300931615</v>
      </c>
      <c r="K2506" s="12"/>
      <c r="L2506" s="159">
        <v>55.303348</v>
      </c>
      <c r="M2506" s="159" t="s">
        <v>280</v>
      </c>
      <c r="N2506" s="159">
        <v>511</v>
      </c>
      <c r="O2506" s="185">
        <f t="shared" si="118"/>
        <v>28260.010827999999</v>
      </c>
      <c r="P2506" s="215">
        <f t="shared" si="119"/>
        <v>6960.4972720013629</v>
      </c>
      <c r="Q2506" s="215" cm="1">
        <f t="array" ref="Q2506">IF(P2506="-",0,P2506/(1+'General inputs'!$H$32)^IFERROR(INDEX('MP Calculations'!$C$40:$C$130,MATCH(F2506,'MP Calculations'!$D$40:$D$130,0),0),-1))</f>
        <v>7252.8381574254199</v>
      </c>
    </row>
    <row r="2507" spans="3:17">
      <c r="C2507" s="159"/>
      <c r="D2507" s="165" t="s">
        <v>278</v>
      </c>
      <c r="E2507" s="161">
        <v>44742</v>
      </c>
      <c r="F2507" s="172" t="str">
        <f t="shared" si="117"/>
        <v>2021-22</v>
      </c>
      <c r="G2507" s="68"/>
      <c r="H2507" s="167" t="s">
        <v>279</v>
      </c>
      <c r="I2507" s="173">
        <v>150735.53351548137</v>
      </c>
      <c r="J2507" s="168">
        <f>IFERROR(MIN('MP Calculations'!$E$30/I2507,1),"-")</f>
        <v>0.24630200300931615</v>
      </c>
      <c r="K2507" s="12"/>
      <c r="L2507" s="159">
        <v>50.612613000000003</v>
      </c>
      <c r="M2507" s="159" t="s">
        <v>280</v>
      </c>
      <c r="N2507" s="159">
        <v>350</v>
      </c>
      <c r="O2507" s="185">
        <f t="shared" si="118"/>
        <v>17714.414550000001</v>
      </c>
      <c r="P2507" s="215">
        <f t="shared" si="119"/>
        <v>4363.0957858023739</v>
      </c>
      <c r="Q2507" s="215" cm="1">
        <f t="array" ref="Q2507">IF(P2507="-",0,P2507/(1+'General inputs'!$H$32)^IFERROR(INDEX('MP Calculations'!$C$40:$C$130,MATCH(F2507,'MP Calculations'!$D$40:$D$130,0),0),-1))</f>
        <v>4546.3458088060734</v>
      </c>
    </row>
    <row r="2508" spans="3:17">
      <c r="C2508" s="159"/>
      <c r="D2508" s="165" t="s">
        <v>278</v>
      </c>
      <c r="E2508" s="161">
        <v>44742</v>
      </c>
      <c r="F2508" s="172" t="str">
        <f t="shared" si="117"/>
        <v>2021-22</v>
      </c>
      <c r="G2508" s="68"/>
      <c r="H2508" s="167" t="s">
        <v>279</v>
      </c>
      <c r="I2508" s="173">
        <v>150735.53351548137</v>
      </c>
      <c r="J2508" s="168">
        <f>IFERROR(MIN('MP Calculations'!$E$30/I2508,1),"-")</f>
        <v>0.24630200300931615</v>
      </c>
      <c r="K2508" s="12"/>
      <c r="L2508" s="159">
        <v>71.829517999999993</v>
      </c>
      <c r="M2508" s="159" t="s">
        <v>280</v>
      </c>
      <c r="N2508" s="159">
        <v>350</v>
      </c>
      <c r="O2508" s="185">
        <f t="shared" si="118"/>
        <v>25140.331299999998</v>
      </c>
      <c r="P2508" s="215">
        <f t="shared" si="119"/>
        <v>6192.1139555078043</v>
      </c>
      <c r="Q2508" s="215" cm="1">
        <f t="array" ref="Q2508">IF(P2508="-",0,P2508/(1+'General inputs'!$H$32)^IFERROR(INDEX('MP Calculations'!$C$40:$C$130,MATCH(F2508,'MP Calculations'!$D$40:$D$130,0),0),-1))</f>
        <v>6452.1827416391325</v>
      </c>
    </row>
    <row r="2509" spans="3:17">
      <c r="C2509" s="159"/>
      <c r="D2509" s="165" t="s">
        <v>278</v>
      </c>
      <c r="E2509" s="161">
        <v>44742</v>
      </c>
      <c r="F2509" s="172" t="str">
        <f t="shared" si="117"/>
        <v>2021-22</v>
      </c>
      <c r="G2509" s="68"/>
      <c r="H2509" s="167" t="s">
        <v>279</v>
      </c>
      <c r="I2509" s="173">
        <v>150735.53351548137</v>
      </c>
      <c r="J2509" s="168">
        <f>IFERROR(MIN('MP Calculations'!$E$30/I2509,1),"-")</f>
        <v>0.24630200300931615</v>
      </c>
      <c r="K2509" s="12"/>
      <c r="L2509" s="159">
        <v>0.77804700000000004</v>
      </c>
      <c r="M2509" s="159" t="s">
        <v>280</v>
      </c>
      <c r="N2509" s="159">
        <v>350</v>
      </c>
      <c r="O2509" s="185">
        <f t="shared" si="118"/>
        <v>272.31645000000003</v>
      </c>
      <c r="P2509" s="215">
        <f t="shared" si="119"/>
        <v>67.072087087386294</v>
      </c>
      <c r="Q2509" s="215" cm="1">
        <f t="array" ref="Q2509">IF(P2509="-",0,P2509/(1+'General inputs'!$H$32)^IFERROR(INDEX('MP Calculations'!$C$40:$C$130,MATCH(F2509,'MP Calculations'!$D$40:$D$130,0),0),-1))</f>
        <v>69.889114745056517</v>
      </c>
    </row>
    <row r="2510" spans="3:17">
      <c r="C2510" s="159"/>
      <c r="D2510" s="165" t="s">
        <v>278</v>
      </c>
      <c r="E2510" s="161">
        <v>44742</v>
      </c>
      <c r="F2510" s="172" t="str">
        <f t="shared" si="117"/>
        <v>2021-22</v>
      </c>
      <c r="G2510" s="68"/>
      <c r="H2510" s="167" t="s">
        <v>279</v>
      </c>
      <c r="I2510" s="173">
        <v>150735.53351548137</v>
      </c>
      <c r="J2510" s="168">
        <f>IFERROR(MIN('MP Calculations'!$E$30/I2510,1),"-")</f>
        <v>0.24630200300931615</v>
      </c>
      <c r="K2510" s="12"/>
      <c r="L2510" s="159">
        <v>94.812618999999998</v>
      </c>
      <c r="M2510" s="159" t="s">
        <v>280</v>
      </c>
      <c r="N2510" s="159">
        <v>350</v>
      </c>
      <c r="O2510" s="185">
        <f t="shared" si="118"/>
        <v>33184.416649999999</v>
      </c>
      <c r="P2510" s="215">
        <f t="shared" si="119"/>
        <v>8173.3882895907009</v>
      </c>
      <c r="Q2510" s="215" cm="1">
        <f t="array" ref="Q2510">IF(P2510="-",0,P2510/(1+'General inputs'!$H$32)^IFERROR(INDEX('MP Calculations'!$C$40:$C$130,MATCH(F2510,'MP Calculations'!$D$40:$D$130,0),0),-1))</f>
        <v>8516.6705977535112</v>
      </c>
    </row>
    <row r="2511" spans="3:17">
      <c r="C2511" s="159"/>
      <c r="D2511" s="165" t="s">
        <v>278</v>
      </c>
      <c r="E2511" s="161">
        <v>44742</v>
      </c>
      <c r="F2511" s="172" t="str">
        <f t="shared" si="117"/>
        <v>2021-22</v>
      </c>
      <c r="G2511" s="68"/>
      <c r="H2511" s="167" t="s">
        <v>279</v>
      </c>
      <c r="I2511" s="173">
        <v>150735.53351548137</v>
      </c>
      <c r="J2511" s="168">
        <f>IFERROR(MIN('MP Calculations'!$E$30/I2511,1),"-")</f>
        <v>0.24630200300931615</v>
      </c>
      <c r="K2511" s="12"/>
      <c r="L2511" s="159">
        <v>0.72416599999999998</v>
      </c>
      <c r="M2511" s="159" t="s">
        <v>280</v>
      </c>
      <c r="N2511" s="159">
        <v>350</v>
      </c>
      <c r="O2511" s="185">
        <f t="shared" si="118"/>
        <v>253.4581</v>
      </c>
      <c r="P2511" s="215">
        <f t="shared" si="119"/>
        <v>62.427237708935557</v>
      </c>
      <c r="Q2511" s="215" cm="1">
        <f t="array" ref="Q2511">IF(P2511="-",0,P2511/(1+'General inputs'!$H$32)^IFERROR(INDEX('MP Calculations'!$C$40:$C$130,MATCH(F2511,'MP Calculations'!$D$40:$D$130,0),0),-1))</f>
        <v>65.049181692710846</v>
      </c>
    </row>
    <row r="2512" spans="3:17">
      <c r="C2512" s="159"/>
      <c r="D2512" s="165" t="s">
        <v>278</v>
      </c>
      <c r="E2512" s="161">
        <v>44742</v>
      </c>
      <c r="F2512" s="172" t="str">
        <f t="shared" si="117"/>
        <v>2021-22</v>
      </c>
      <c r="G2512" s="68"/>
      <c r="H2512" s="167" t="s">
        <v>279</v>
      </c>
      <c r="I2512" s="173">
        <v>150735.53351548137</v>
      </c>
      <c r="J2512" s="168">
        <f>IFERROR(MIN('MP Calculations'!$E$30/I2512,1),"-")</f>
        <v>0.24630200300931615</v>
      </c>
      <c r="K2512" s="12"/>
      <c r="L2512" s="159">
        <v>0.69250599999999995</v>
      </c>
      <c r="M2512" s="159" t="s">
        <v>280</v>
      </c>
      <c r="N2512" s="159">
        <v>350</v>
      </c>
      <c r="O2512" s="185">
        <f t="shared" si="118"/>
        <v>242.37709999999998</v>
      </c>
      <c r="P2512" s="215">
        <f t="shared" si="119"/>
        <v>59.69796521358932</v>
      </c>
      <c r="Q2512" s="215" cm="1">
        <f t="array" ref="Q2512">IF(P2512="-",0,P2512/(1+'General inputs'!$H$32)^IFERROR(INDEX('MP Calculations'!$C$40:$C$130,MATCH(F2512,'MP Calculations'!$D$40:$D$130,0),0),-1))</f>
        <v>62.205279752560074</v>
      </c>
    </row>
    <row r="2513" spans="3:17">
      <c r="C2513" s="159"/>
      <c r="D2513" s="165" t="s">
        <v>278</v>
      </c>
      <c r="E2513" s="161">
        <v>44742</v>
      </c>
      <c r="F2513" s="172" t="str">
        <f t="shared" si="117"/>
        <v>2021-22</v>
      </c>
      <c r="G2513" s="68"/>
      <c r="H2513" s="167" t="s">
        <v>279</v>
      </c>
      <c r="I2513" s="173">
        <v>150735.53351548137</v>
      </c>
      <c r="J2513" s="168">
        <f>IFERROR(MIN('MP Calculations'!$E$30/I2513,1),"-")</f>
        <v>0.24630200300931615</v>
      </c>
      <c r="K2513" s="12"/>
      <c r="L2513" s="159">
        <v>0.87369200000000002</v>
      </c>
      <c r="M2513" s="159" t="s">
        <v>280</v>
      </c>
      <c r="N2513" s="159">
        <v>350</v>
      </c>
      <c r="O2513" s="185">
        <f t="shared" si="118"/>
        <v>305.79220000000004</v>
      </c>
      <c r="P2513" s="215">
        <f t="shared" si="119"/>
        <v>75.317231364625414</v>
      </c>
      <c r="Q2513" s="215" cm="1">
        <f t="array" ref="Q2513">IF(P2513="-",0,P2513/(1+'General inputs'!$H$32)^IFERROR(INDEX('MP Calculations'!$C$40:$C$130,MATCH(F2513,'MP Calculations'!$D$40:$D$130,0),0),-1))</f>
        <v>78.480555081939684</v>
      </c>
    </row>
    <row r="2514" spans="3:17">
      <c r="C2514" s="159"/>
      <c r="D2514" s="165" t="s">
        <v>278</v>
      </c>
      <c r="E2514" s="161">
        <v>44742</v>
      </c>
      <c r="F2514" s="172" t="str">
        <f t="shared" si="117"/>
        <v>2021-22</v>
      </c>
      <c r="G2514" s="68"/>
      <c r="H2514" s="167" t="s">
        <v>279</v>
      </c>
      <c r="I2514" s="173">
        <v>150735.53351548137</v>
      </c>
      <c r="J2514" s="168">
        <f>IFERROR(MIN('MP Calculations'!$E$30/I2514,1),"-")</f>
        <v>0.24630200300931615</v>
      </c>
      <c r="K2514" s="12"/>
      <c r="L2514" s="159">
        <v>77.161719000000005</v>
      </c>
      <c r="M2514" s="159" t="s">
        <v>280</v>
      </c>
      <c r="N2514" s="159">
        <v>350</v>
      </c>
      <c r="O2514" s="185">
        <f t="shared" si="118"/>
        <v>27006.601650000001</v>
      </c>
      <c r="P2514" s="215">
        <f t="shared" si="119"/>
        <v>6651.7800808697029</v>
      </c>
      <c r="Q2514" s="215" cm="1">
        <f t="array" ref="Q2514">IF(P2514="-",0,P2514/(1+'General inputs'!$H$32)^IFERROR(INDEX('MP Calculations'!$C$40:$C$130,MATCH(F2514,'MP Calculations'!$D$40:$D$130,0),0),-1))</f>
        <v>6931.1548442662306</v>
      </c>
    </row>
    <row r="2515" spans="3:17">
      <c r="C2515" s="159"/>
      <c r="D2515" s="165" t="s">
        <v>278</v>
      </c>
      <c r="E2515" s="161">
        <v>44742</v>
      </c>
      <c r="F2515" s="172" t="str">
        <f t="shared" si="117"/>
        <v>2021-22</v>
      </c>
      <c r="G2515" s="68"/>
      <c r="H2515" s="167" t="s">
        <v>279</v>
      </c>
      <c r="I2515" s="173">
        <v>150735.53351548137</v>
      </c>
      <c r="J2515" s="168">
        <f>IFERROR(MIN('MP Calculations'!$E$30/I2515,1),"-")</f>
        <v>0.24630200300931615</v>
      </c>
      <c r="K2515" s="12"/>
      <c r="L2515" s="159">
        <v>110.908705</v>
      </c>
      <c r="M2515" s="159" t="s">
        <v>280</v>
      </c>
      <c r="N2515" s="159">
        <v>350</v>
      </c>
      <c r="O2515" s="185">
        <f t="shared" si="118"/>
        <v>38818.046750000001</v>
      </c>
      <c r="P2515" s="215">
        <f t="shared" si="119"/>
        <v>9560.9626674342762</v>
      </c>
      <c r="Q2515" s="215" cm="1">
        <f t="array" ref="Q2515">IF(P2515="-",0,P2515/(1+'General inputs'!$H$32)^IFERROR(INDEX('MP Calculations'!$C$40:$C$130,MATCH(F2515,'MP Calculations'!$D$40:$D$130,0),0),-1))</f>
        <v>9962.5230994665162</v>
      </c>
    </row>
    <row r="2516" spans="3:17">
      <c r="C2516" s="159"/>
      <c r="D2516" s="165" t="s">
        <v>278</v>
      </c>
      <c r="E2516" s="161">
        <v>44742</v>
      </c>
      <c r="F2516" s="172" t="str">
        <f t="shared" si="117"/>
        <v>2021-22</v>
      </c>
      <c r="G2516" s="68"/>
      <c r="H2516" s="167" t="s">
        <v>279</v>
      </c>
      <c r="I2516" s="173">
        <v>150735.53351548137</v>
      </c>
      <c r="J2516" s="168">
        <f>IFERROR(MIN('MP Calculations'!$E$30/I2516,1),"-")</f>
        <v>0.24630200300931615</v>
      </c>
      <c r="K2516" s="12"/>
      <c r="L2516" s="159">
        <v>0.49568600000000002</v>
      </c>
      <c r="M2516" s="159" t="s">
        <v>280</v>
      </c>
      <c r="N2516" s="159">
        <v>350</v>
      </c>
      <c r="O2516" s="185">
        <f t="shared" si="118"/>
        <v>173.49010000000001</v>
      </c>
      <c r="P2516" s="215">
        <f t="shared" si="119"/>
        <v>42.730959132286564</v>
      </c>
      <c r="Q2516" s="215" cm="1">
        <f t="array" ref="Q2516">IF(P2516="-",0,P2516/(1+'General inputs'!$H$32)^IFERROR(INDEX('MP Calculations'!$C$40:$C$130,MATCH(F2516,'MP Calculations'!$D$40:$D$130,0),0),-1))</f>
        <v>44.525659415842597</v>
      </c>
    </row>
    <row r="2517" spans="3:17">
      <c r="C2517" s="159"/>
      <c r="D2517" s="165" t="s">
        <v>278</v>
      </c>
      <c r="E2517" s="161">
        <v>44742</v>
      </c>
      <c r="F2517" s="172" t="str">
        <f t="shared" si="117"/>
        <v>2021-22</v>
      </c>
      <c r="G2517" s="68"/>
      <c r="H2517" s="167" t="s">
        <v>279</v>
      </c>
      <c r="I2517" s="173">
        <v>150735.53351548137</v>
      </c>
      <c r="J2517" s="168">
        <f>IFERROR(MIN('MP Calculations'!$E$30/I2517,1),"-")</f>
        <v>0.24630200300931615</v>
      </c>
      <c r="K2517" s="12"/>
      <c r="L2517" s="159">
        <v>27.700797000000001</v>
      </c>
      <c r="M2517" s="159" t="s">
        <v>280</v>
      </c>
      <c r="N2517" s="159">
        <v>350</v>
      </c>
      <c r="O2517" s="185">
        <f t="shared" si="118"/>
        <v>9695.2789499999999</v>
      </c>
      <c r="P2517" s="215">
        <f t="shared" si="119"/>
        <v>2387.9666251190597</v>
      </c>
      <c r="Q2517" s="215" cm="1">
        <f t="array" ref="Q2517">IF(P2517="-",0,P2517/(1+'General inputs'!$H$32)^IFERROR(INDEX('MP Calculations'!$C$40:$C$130,MATCH(F2517,'MP Calculations'!$D$40:$D$130,0),0),-1))</f>
        <v>2488.2612233740601</v>
      </c>
    </row>
    <row r="2518" spans="3:17">
      <c r="C2518" s="159"/>
      <c r="D2518" s="165" t="s">
        <v>278</v>
      </c>
      <c r="E2518" s="161">
        <v>44742</v>
      </c>
      <c r="F2518" s="172" t="str">
        <f t="shared" ref="F2518:F2529" si="120">IF(E2518="","-",IF(OR(E2518&lt;$E$15,E2518&gt;$E$16),"ERROR - date outside of range",IF(MONTH(E2518)&gt;=7,YEAR(E2518)&amp;"-"&amp;IF(YEAR(E2518)=1999,"00",IF(AND(YEAR(E2518)&gt;=2000,YEAR(E2518)&lt;2009),"0","")&amp;RIGHT(YEAR(E2518),2)+1),RIGHT(YEAR(E2518),4)-1&amp;"-"&amp;RIGHT(YEAR(E2518),2))))</f>
        <v>2021-22</v>
      </c>
      <c r="G2518" s="68"/>
      <c r="H2518" s="167" t="s">
        <v>279</v>
      </c>
      <c r="I2518" s="173">
        <v>150735.53351548137</v>
      </c>
      <c r="J2518" s="168">
        <f>IFERROR(MIN('MP Calculations'!$E$30/I2518,1),"-")</f>
        <v>0.24630200300931615</v>
      </c>
      <c r="K2518" s="12"/>
      <c r="L2518" s="159">
        <v>101.174454</v>
      </c>
      <c r="M2518" s="159" t="s">
        <v>280</v>
      </c>
      <c r="N2518" s="159">
        <v>350</v>
      </c>
      <c r="O2518" s="185">
        <f t="shared" ref="O2518:O2529" si="121">IF(N2518="","-",L2518*N2518)</f>
        <v>35411.058899999996</v>
      </c>
      <c r="P2518" s="215">
        <f t="shared" ref="P2518:P2529" si="122">IF(O2518="-","-",IF(OR(E2518&lt;$E$15,E2518&gt;$E$16),0,O2518*J2518))</f>
        <v>8721.8147357508697</v>
      </c>
      <c r="Q2518" s="215" cm="1">
        <f t="array" ref="Q2518">IF(P2518="-",0,P2518/(1+'General inputs'!$H$32)^IFERROR(INDEX('MP Calculations'!$C$40:$C$130,MATCH(F2518,'MP Calculations'!$D$40:$D$130,0),0),-1))</f>
        <v>9088.1309546524062</v>
      </c>
    </row>
    <row r="2519" spans="3:17">
      <c r="C2519" s="159"/>
      <c r="D2519" s="165" t="s">
        <v>278</v>
      </c>
      <c r="E2519" s="161">
        <v>44742</v>
      </c>
      <c r="F2519" s="172" t="str">
        <f t="shared" si="120"/>
        <v>2021-22</v>
      </c>
      <c r="G2519" s="68"/>
      <c r="H2519" s="167" t="s">
        <v>279</v>
      </c>
      <c r="I2519" s="173">
        <v>150735.53351548137</v>
      </c>
      <c r="J2519" s="168">
        <f>IFERROR(MIN('MP Calculations'!$E$30/I2519,1),"-")</f>
        <v>0.24630200300931615</v>
      </c>
      <c r="K2519" s="12"/>
      <c r="L2519" s="159">
        <v>0.64381699999999997</v>
      </c>
      <c r="M2519" s="159" t="s">
        <v>280</v>
      </c>
      <c r="N2519" s="159">
        <v>350</v>
      </c>
      <c r="O2519" s="185">
        <f t="shared" si="121"/>
        <v>225.33595</v>
      </c>
      <c r="P2519" s="215">
        <f t="shared" si="122"/>
        <v>55.500695835007114</v>
      </c>
      <c r="Q2519" s="215" cm="1">
        <f t="array" ref="Q2519">IF(P2519="-",0,P2519/(1+'General inputs'!$H$32)^IFERROR(INDEX('MP Calculations'!$C$40:$C$130,MATCH(F2519,'MP Calculations'!$D$40:$D$130,0),0),-1))</f>
        <v>57.831725060077417</v>
      </c>
    </row>
    <row r="2520" spans="3:17">
      <c r="C2520" s="159"/>
      <c r="D2520" s="165" t="s">
        <v>278</v>
      </c>
      <c r="E2520" s="161">
        <v>44742</v>
      </c>
      <c r="F2520" s="172" t="str">
        <f t="shared" si="120"/>
        <v>2021-22</v>
      </c>
      <c r="G2520" s="68"/>
      <c r="H2520" s="167" t="s">
        <v>279</v>
      </c>
      <c r="I2520" s="173">
        <v>150735.53351548137</v>
      </c>
      <c r="J2520" s="168">
        <f>IFERROR(MIN('MP Calculations'!$E$30/I2520,1),"-")</f>
        <v>0.24630200300931615</v>
      </c>
      <c r="K2520" s="12"/>
      <c r="L2520" s="159">
        <v>85.695521999999997</v>
      </c>
      <c r="M2520" s="159" t="s">
        <v>280</v>
      </c>
      <c r="N2520" s="159">
        <v>350</v>
      </c>
      <c r="O2520" s="185">
        <f t="shared" si="121"/>
        <v>29993.432699999998</v>
      </c>
      <c r="P2520" s="215">
        <f t="shared" si="122"/>
        <v>7387.442551135121</v>
      </c>
      <c r="Q2520" s="215" cm="1">
        <f t="array" ref="Q2520">IF(P2520="-",0,P2520/(1+'General inputs'!$H$32)^IFERROR(INDEX('MP Calculations'!$C$40:$C$130,MATCH(F2520,'MP Calculations'!$D$40:$D$130,0),0),-1))</f>
        <v>7697.715138282796</v>
      </c>
    </row>
    <row r="2521" spans="3:17">
      <c r="C2521" s="159"/>
      <c r="D2521" s="165" t="s">
        <v>278</v>
      </c>
      <c r="E2521" s="161">
        <v>44742</v>
      </c>
      <c r="F2521" s="172" t="str">
        <f t="shared" si="120"/>
        <v>2021-22</v>
      </c>
      <c r="G2521" s="68"/>
      <c r="H2521" s="167" t="s">
        <v>279</v>
      </c>
      <c r="I2521" s="173">
        <v>150735.53351548137</v>
      </c>
      <c r="J2521" s="168">
        <f>IFERROR(MIN('MP Calculations'!$E$30/I2521,1),"-")</f>
        <v>0.24630200300931615</v>
      </c>
      <c r="K2521" s="12"/>
      <c r="L2521" s="159">
        <v>1.070176</v>
      </c>
      <c r="M2521" s="159" t="s">
        <v>280</v>
      </c>
      <c r="N2521" s="159">
        <v>350</v>
      </c>
      <c r="O2521" s="185">
        <f t="shared" si="121"/>
        <v>374.5616</v>
      </c>
      <c r="P2521" s="215">
        <f t="shared" si="122"/>
        <v>92.255272330374268</v>
      </c>
      <c r="Q2521" s="215" cm="1">
        <f t="array" ref="Q2521">IF(P2521="-",0,P2521/(1+'General inputs'!$H$32)^IFERROR(INDEX('MP Calculations'!$C$40:$C$130,MATCH(F2521,'MP Calculations'!$D$40:$D$130,0),0),-1))</f>
        <v>96.129993768249989</v>
      </c>
    </row>
    <row r="2522" spans="3:17">
      <c r="C2522" s="159"/>
      <c r="D2522" s="165" t="s">
        <v>278</v>
      </c>
      <c r="E2522" s="161">
        <v>44742</v>
      </c>
      <c r="F2522" s="172" t="str">
        <f t="shared" si="120"/>
        <v>2021-22</v>
      </c>
      <c r="G2522" s="68"/>
      <c r="H2522" s="167" t="s">
        <v>279</v>
      </c>
      <c r="I2522" s="173">
        <v>150735.53351548137</v>
      </c>
      <c r="J2522" s="168">
        <f>IFERROR(MIN('MP Calculations'!$E$30/I2522,1),"-")</f>
        <v>0.24630200300931615</v>
      </c>
      <c r="K2522" s="12"/>
      <c r="L2522" s="159">
        <v>50.820891000000003</v>
      </c>
      <c r="M2522" s="159" t="s">
        <v>280</v>
      </c>
      <c r="N2522" s="159">
        <v>350</v>
      </c>
      <c r="O2522" s="185">
        <f t="shared" si="121"/>
        <v>17787.311850000002</v>
      </c>
      <c r="P2522" s="215">
        <f t="shared" si="122"/>
        <v>4381.050536806345</v>
      </c>
      <c r="Q2522" s="215" cm="1">
        <f t="array" ref="Q2522">IF(P2522="-",0,P2522/(1+'General inputs'!$H$32)^IFERROR(INDEX('MP Calculations'!$C$40:$C$130,MATCH(F2522,'MP Calculations'!$D$40:$D$130,0),0),-1))</f>
        <v>4565.0546593522113</v>
      </c>
    </row>
    <row r="2523" spans="3:17">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c r="D2530" s="94"/>
      <c r="O2530" s="6" t="s">
        <v>19</v>
      </c>
      <c r="P2530" s="235">
        <f>SUM(P22:P2529)</f>
        <v>8717907.8273815289</v>
      </c>
      <c r="Q2530" s="236">
        <f>SUM(Q22:Q2529)</f>
        <v>15497091.839293668</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topLeftCell="D1" workbookViewId="0">
      <pane ySplit="21" topLeftCell="A22" activePane="bottomLeft" state="frozen"/>
      <selection activeCell="A22" sqref="A22"/>
      <selection pane="bottomLeft" activeCell="D22" sqref="D22"/>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c r="E1" s="27"/>
    </row>
    <row r="2" spans="3:6">
      <c r="E2" s="27"/>
      <c r="F2" s="27"/>
    </row>
    <row r="3" spans="3:6" ht="20">
      <c r="C3" s="50" t="s">
        <v>203</v>
      </c>
    </row>
    <row r="6" spans="3:6"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c r="C7" s="104" t="str">
        <f ca="1">"Hyperlink to the '"&amp;MID(CELL("filename",'Asset exclusions'!A1),FIND("]",CELL("filename",'Asset exclusions'!A1))+1,255)&amp;"' worksheet:"</f>
        <v>Hyperlink to the 'Asset exclusions' worksheet:</v>
      </c>
      <c r="E7" s="134" t="s">
        <v>187</v>
      </c>
    </row>
    <row r="8" spans="3:6">
      <c r="C8" s="104"/>
      <c r="E8" s="134"/>
    </row>
    <row r="9" spans="3:6">
      <c r="C9" s="104" t="s">
        <v>242</v>
      </c>
      <c r="E9" s="134"/>
    </row>
    <row r="10" spans="3:6">
      <c r="C10" s="104" t="s">
        <v>245</v>
      </c>
      <c r="E10" s="134"/>
    </row>
    <row r="11" spans="3:6">
      <c r="C11" s="104" t="s">
        <v>244</v>
      </c>
      <c r="E11" s="134"/>
    </row>
    <row r="12" spans="3:6">
      <c r="C12" s="104" t="s">
        <v>243</v>
      </c>
      <c r="E12" s="134"/>
    </row>
    <row r="14" spans="3:6">
      <c r="C14" s="6" t="s">
        <v>54</v>
      </c>
    </row>
    <row r="15" spans="3:6">
      <c r="C15" s="57" t="s">
        <v>58</v>
      </c>
      <c r="E15" s="232">
        <f>'General inputs'!$H$18+1-365</f>
        <v>44378</v>
      </c>
      <c r="F15" s="57" t="s">
        <v>736</v>
      </c>
    </row>
    <row r="16" spans="3:6">
      <c r="C16" s="57"/>
      <c r="F16" s="255" t="s">
        <v>737</v>
      </c>
    </row>
    <row r="17" spans="3:18">
      <c r="F17" s="255" t="s">
        <v>738</v>
      </c>
    </row>
    <row r="18" spans="3:18" ht="15.5">
      <c r="C18" s="2" t="s">
        <v>209</v>
      </c>
      <c r="I18" s="188"/>
    </row>
    <row r="20" spans="3:18">
      <c r="C20" s="6" t="s">
        <v>16</v>
      </c>
      <c r="H20" s="6" t="s">
        <v>17</v>
      </c>
      <c r="L20" s="6" t="s">
        <v>18</v>
      </c>
      <c r="M20" s="6"/>
    </row>
    <row r="21" spans="3:18" ht="46">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t="s">
        <v>726</v>
      </c>
      <c r="E22" s="161">
        <v>45473</v>
      </c>
      <c r="F22" s="164" t="str">
        <f>IF(E22="","-",IF(E22&lt;$E$15,"ERROR - date outside of range",IF(MONTH(E22)&gt;=7,YEAR(E22)&amp;"-"&amp;RIGHT(YEAR(E22),2)+1,YEAR(E22)-1&amp;"-"&amp;RIGHT(YEAR(E22),2))))</f>
        <v>2023-24</v>
      </c>
      <c r="G22" s="68"/>
      <c r="H22" s="167" t="s">
        <v>279</v>
      </c>
      <c r="I22" s="192"/>
      <c r="J22" s="189">
        <v>1</v>
      </c>
      <c r="K22" s="12"/>
      <c r="L22" s="158">
        <v>1</v>
      </c>
      <c r="M22" s="158" t="s">
        <v>284</v>
      </c>
      <c r="N22" s="173">
        <v>2200000</v>
      </c>
      <c r="O22" s="226">
        <f>IF(N22="","-",L22*N22)</f>
        <v>2200000</v>
      </c>
      <c r="P22" s="227">
        <f>IF(O22="-","-",IF(E22&lt;$E$15,0,O22*J22))</f>
        <v>2200000</v>
      </c>
      <c r="Q22" s="215" cm="1">
        <f t="array" ref="Q22">IF(P22="-",0,P22/(1+'General inputs'!$H$32)^IFERROR(INDEX('MP Calculations'!$C$40:$C$130,MATCH(F22,'MP Calculations'!$D$40:$D$130,0),0),-1))</f>
        <v>2111324.3761996161</v>
      </c>
    </row>
    <row r="23" spans="3:18">
      <c r="C23" s="159"/>
      <c r="D23" s="165" t="s">
        <v>727</v>
      </c>
      <c r="E23" s="161">
        <v>46568</v>
      </c>
      <c r="F23" s="169" t="str">
        <f t="shared" ref="F23:F27" si="0">IF(E23="","-",IF(E23&lt;$E$15,"ERROR - date outside of range",IF(MONTH(E23)&gt;=7,YEAR(E23)&amp;"-"&amp;RIGHT(YEAR(E23),2)+1,YEAR(E23)-1&amp;"-"&amp;RIGHT(YEAR(E23),2))))</f>
        <v>2026-27</v>
      </c>
      <c r="G23" s="68"/>
      <c r="H23" s="167" t="s">
        <v>279</v>
      </c>
      <c r="I23" s="193"/>
      <c r="J23" s="190">
        <v>1</v>
      </c>
      <c r="K23" s="12"/>
      <c r="L23" s="174">
        <v>1</v>
      </c>
      <c r="M23" s="159" t="s">
        <v>284</v>
      </c>
      <c r="N23" s="173">
        <v>400000</v>
      </c>
      <c r="O23" s="228">
        <f t="shared" ref="O23:O28" si="1">IF(N23="","-",L23*N23)</f>
        <v>400000</v>
      </c>
      <c r="P23" s="229">
        <f t="shared" ref="P23:P28" si="2">IF(O23="-","-",IF(E23&lt;$E$15,0,O23*J23))</f>
        <v>400000</v>
      </c>
      <c r="Q23" s="215" cm="1">
        <f t="array" ref="Q23">IF(P23="-",0,P23/(1+'General inputs'!$H$32)^IFERROR(INDEX('MP Calculations'!$C$40:$C$130,MATCH(F23,'MP Calculations'!$D$40:$D$130,0),0),-1))</f>
        <v>339304.10623110441</v>
      </c>
      <c r="R23" s="84"/>
    </row>
    <row r="24" spans="3:18">
      <c r="C24" s="159"/>
      <c r="D24" s="165" t="s">
        <v>725</v>
      </c>
      <c r="E24" s="161">
        <v>48029</v>
      </c>
      <c r="F24" s="169" t="str">
        <f t="shared" si="0"/>
        <v>2030-31</v>
      </c>
      <c r="G24" s="68"/>
      <c r="H24" s="167" t="s">
        <v>279</v>
      </c>
      <c r="I24" s="194"/>
      <c r="J24" s="191">
        <v>1</v>
      </c>
      <c r="K24" s="12"/>
      <c r="L24" s="159">
        <v>1</v>
      </c>
      <c r="M24" s="159" t="s">
        <v>284</v>
      </c>
      <c r="N24" s="173">
        <v>10684640</v>
      </c>
      <c r="O24" s="228">
        <f t="shared" si="1"/>
        <v>10684640</v>
      </c>
      <c r="P24" s="229">
        <f t="shared" si="2"/>
        <v>10684640</v>
      </c>
      <c r="Q24" s="215" cm="1">
        <f t="array" ref="Q24">IF(P24="-",0,P24/(1+'General inputs'!$H$32)^IFERROR(INDEX('MP Calculations'!$C$40:$C$130,MATCH(F24,'MP Calculations'!$D$40:$D$130,0),0),-1))</f>
        <v>7688084.3977466654</v>
      </c>
    </row>
    <row r="25" spans="3:18">
      <c r="C25" s="159"/>
      <c r="D25" s="165" t="s">
        <v>728</v>
      </c>
      <c r="E25" s="161">
        <v>44742</v>
      </c>
      <c r="F25" s="169" t="str">
        <f t="shared" si="0"/>
        <v>2021-22</v>
      </c>
      <c r="G25" s="68"/>
      <c r="H25" s="167" t="s">
        <v>279</v>
      </c>
      <c r="I25" s="194"/>
      <c r="J25" s="191">
        <v>1</v>
      </c>
      <c r="K25" s="12"/>
      <c r="L25" s="159">
        <v>1</v>
      </c>
      <c r="M25" s="231" t="s">
        <v>284</v>
      </c>
      <c r="N25" s="173">
        <v>500000</v>
      </c>
      <c r="O25" s="228">
        <f t="shared" si="1"/>
        <v>500000</v>
      </c>
      <c r="P25" s="229">
        <f t="shared" si="2"/>
        <v>500000</v>
      </c>
      <c r="Q25" s="215" cm="1">
        <f t="array" ref="Q25">IF(P25="-",0,P25/(1+'General inputs'!$H$32)^IFERROR(INDEX('MP Calculations'!$C$40:$C$130,MATCH(F25,'MP Calculations'!$D$40:$D$130,0),0),-1))</f>
        <v>521000</v>
      </c>
      <c r="R25" s="188"/>
    </row>
    <row r="26" spans="3:18">
      <c r="C26" s="159"/>
      <c r="D26" s="165" t="s">
        <v>729</v>
      </c>
      <c r="E26" s="161">
        <v>45107</v>
      </c>
      <c r="F26" s="169" t="str">
        <f t="shared" si="0"/>
        <v>2022-23</v>
      </c>
      <c r="G26" s="68"/>
      <c r="H26" s="167" t="s">
        <v>279</v>
      </c>
      <c r="I26" s="194"/>
      <c r="J26" s="191">
        <v>1</v>
      </c>
      <c r="K26" s="12"/>
      <c r="L26" s="159">
        <v>1</v>
      </c>
      <c r="M26" s="231" t="s">
        <v>284</v>
      </c>
      <c r="N26" s="173">
        <v>135000</v>
      </c>
      <c r="O26" s="228">
        <f t="shared" si="1"/>
        <v>135000</v>
      </c>
      <c r="P26" s="229">
        <f t="shared" si="2"/>
        <v>135000</v>
      </c>
      <c r="Q26" s="215" cm="1">
        <f t="array" ref="Q26">IF(P26="-",0,P26/(1+'General inputs'!$H$32)^IFERROR(INDEX('MP Calculations'!$C$40:$C$130,MATCH(F26,'MP Calculations'!$D$40:$D$130,0),0),-1))</f>
        <v>135000</v>
      </c>
    </row>
    <row r="27" spans="3:18">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c r="O29" s="6" t="s">
        <v>19</v>
      </c>
      <c r="P29" s="220">
        <f>SUM(P22:P28)</f>
        <v>13919640</v>
      </c>
      <c r="Q29" s="220">
        <f>SUM(Q22:Q28)</f>
        <v>10794712.880177386</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2" zoomScaleNormal="100" workbookViewId="0">
      <selection activeCell="AW20" sqref="AW20"/>
    </sheetView>
  </sheetViews>
  <sheetFormatPr defaultRowHeight="11.5" outlineLevelCol="1"/>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c r="C3" s="50" t="s">
        <v>117</v>
      </c>
    </row>
    <row r="6" spans="3:40">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c r="F8" s="39" t="s">
        <v>273</v>
      </c>
      <c r="G8" s="39"/>
      <c r="H8" s="40"/>
      <c r="I8" s="39" t="s">
        <v>20</v>
      </c>
      <c r="J8" s="39"/>
      <c r="K8" s="40"/>
      <c r="L8" s="267" t="s">
        <v>93</v>
      </c>
      <c r="M8" s="268"/>
      <c r="N8" s="40"/>
      <c r="O8" s="267" t="s">
        <v>95</v>
      </c>
      <c r="P8" s="268"/>
      <c r="Q8" s="40"/>
      <c r="R8" s="267" t="s">
        <v>94</v>
      </c>
      <c r="S8" s="268"/>
      <c r="T8" s="40"/>
      <c r="U8" s="267" t="s">
        <v>119</v>
      </c>
      <c r="V8" s="268"/>
      <c r="W8" s="40"/>
      <c r="X8" s="267" t="s">
        <v>120</v>
      </c>
      <c r="Y8" s="268"/>
      <c r="Z8" s="40"/>
      <c r="AA8" s="267" t="s">
        <v>121</v>
      </c>
      <c r="AB8" s="268"/>
      <c r="AC8" s="40"/>
      <c r="AD8" s="267" t="s">
        <v>122</v>
      </c>
      <c r="AE8" s="268"/>
      <c r="AF8" s="40"/>
      <c r="AG8" s="267" t="s">
        <v>123</v>
      </c>
      <c r="AH8" s="268"/>
    </row>
    <row r="9" spans="3:40">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c r="C12" s="26" t="str">
        <f>'MP Calculations'!D40</f>
        <v>1995-96</v>
      </c>
      <c r="D12" s="176">
        <f>IF(LEFT($C12,4)*1&lt;LEFT('General inputs'!$I$16,4)+'General inputs'!$H$38,SUM(G12,J12,M12,P12,S12,V12,Y12,AB12,AE12,AH12),"")</f>
        <v>273.76263888811809</v>
      </c>
      <c r="F12" s="41">
        <v>273.76263888811809</v>
      </c>
      <c r="G12" s="176">
        <f>F12*$G$9/$F$6</f>
        <v>273.76263888811809</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c r="C13" s="26" t="str">
        <f>'MP Calculations'!D41</f>
        <v>1996-97</v>
      </c>
      <c r="D13" s="177">
        <f>IF(LEFT($C13,4)*1&lt;LEFT('General inputs'!$I$16,4)+'General inputs'!$H$38,SUM(G13,J13,M13,P13,S13,V13,Y13,AB13,AE13,AH13),"")</f>
        <v>550.97085434933251</v>
      </c>
      <c r="F13" s="32">
        <v>550.97085434933251</v>
      </c>
      <c r="G13" s="177">
        <f t="shared" ref="G13:G43" si="9">F13*$G$9/$F$6</f>
        <v>550.97085434933251</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c r="C14" s="26" t="str">
        <f>'MP Calculations'!D42</f>
        <v>1997-98</v>
      </c>
      <c r="D14" s="177">
        <f>IF(LEFT($C14,4)*1&lt;LEFT('General inputs'!$I$16,4)+'General inputs'!$H$38,SUM(G14,J14,M14,P14,S14,V14,Y14,AB14,AE14,AH14),"")</f>
        <v>554.43811393572832</v>
      </c>
      <c r="F14" s="32">
        <v>554.43811393572832</v>
      </c>
      <c r="G14" s="177">
        <f t="shared" si="9"/>
        <v>554.43811393572832</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c r="C15" s="26" t="str">
        <f>'MP Calculations'!D43</f>
        <v>1998-99</v>
      </c>
      <c r="D15" s="177">
        <f>IF(LEFT($C15,4)*1&lt;LEFT('General inputs'!$I$16,4)+'General inputs'!$H$38,SUM(G15,J15,M15,P15,S15,V15,Y15,AB15,AE15,AH15),"")</f>
        <v>557.92719298672455</v>
      </c>
      <c r="F15" s="32">
        <v>557.92719298672455</v>
      </c>
      <c r="G15" s="177">
        <f t="shared" si="9"/>
        <v>557.92719298672455</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c r="C16" s="26" t="str">
        <f>'MP Calculations'!D44</f>
        <v>1999-00</v>
      </c>
      <c r="D16" s="177">
        <f>IF(LEFT($C16,4)*1&lt;LEFT('General inputs'!$I$16,4)+'General inputs'!$H$38,SUM(G16,J16,M16,P16,S16,V16,Y16,AB16,AE16,AH16),"")</f>
        <v>561.43822881219967</v>
      </c>
      <c r="F16" s="32">
        <v>561.43822881219967</v>
      </c>
      <c r="G16" s="177">
        <f t="shared" si="9"/>
        <v>561.43822881219967</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c r="C17" s="26" t="str">
        <f>'MP Calculations'!D45</f>
        <v>2000-01</v>
      </c>
      <c r="D17" s="177">
        <f>IF(LEFT($C17,4)*1&lt;LEFT('General inputs'!$I$16,4)+'General inputs'!$H$38,SUM(G17,J17,M17,P17,S17,V17,Y17,AB17,AE17,AH17),"")</f>
        <v>564.97135958609579</v>
      </c>
      <c r="F17" s="32">
        <v>564.97135958609579</v>
      </c>
      <c r="G17" s="177">
        <f t="shared" si="9"/>
        <v>564.97135958609579</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c r="C18" s="26" t="str">
        <f>'MP Calculations'!D46</f>
        <v>2001-02</v>
      </c>
      <c r="D18" s="177">
        <f>IF(LEFT($C18,4)*1&lt;LEFT('General inputs'!$I$16,4)+'General inputs'!$H$38,SUM(G18,J18,M18,P18,S18,V18,Y18,AB18,AE18,AH18),"")</f>
        <v>568.52672435199202</v>
      </c>
      <c r="F18" s="32">
        <v>568.52672435199202</v>
      </c>
      <c r="G18" s="177">
        <f t="shared" si="9"/>
        <v>568.52672435199202</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c r="C19" s="26" t="str">
        <f>'MP Calculations'!D47</f>
        <v>2002-03</v>
      </c>
      <c r="D19" s="177">
        <f>IF(LEFT($C19,4)*1&lt;LEFT('General inputs'!$I$16,4)+'General inputs'!$H$38,SUM(G19,J19,M19,P19,S19,V19,Y19,AB19,AE19,AH19),"")</f>
        <v>572.10446302832861</v>
      </c>
      <c r="F19" s="32">
        <v>572.10446302832861</v>
      </c>
      <c r="G19" s="177">
        <f t="shared" si="9"/>
        <v>572.10446302832861</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c r="C20" s="26" t="str">
        <f>'MP Calculations'!D48</f>
        <v>2003-04</v>
      </c>
      <c r="D20" s="177">
        <f>IF(LEFT($C20,4)*1&lt;LEFT('General inputs'!$I$16,4)+'General inputs'!$H$38,SUM(G20,J20,M20,P20,S20,V20,Y20,AB20,AE20,AH20),"")</f>
        <v>575.70471641416952</v>
      </c>
      <c r="F20" s="32">
        <v>575.70471641416952</v>
      </c>
      <c r="G20" s="177">
        <f t="shared" si="9"/>
        <v>575.70471641416952</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c r="C21" s="26" t="str">
        <f>'MP Calculations'!D49</f>
        <v>2004-05</v>
      </c>
      <c r="D21" s="177">
        <f>IF(LEFT($C21,4)*1&lt;LEFT('General inputs'!$I$16,4)+'General inputs'!$H$38,SUM(G21,J21,M21,P21,S21,V21,Y21,AB21,AE21,AH21),"")</f>
        <v>579.32762619454297</v>
      </c>
      <c r="F21" s="32">
        <v>579.32762619454297</v>
      </c>
      <c r="G21" s="177">
        <f t="shared" si="9"/>
        <v>579.32762619454297</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c r="C22" s="26" t="str">
        <f>'MP Calculations'!D50</f>
        <v>2005-06</v>
      </c>
      <c r="D22" s="177">
        <f>IF(LEFT($C22,4)*1&lt;LEFT('General inputs'!$I$16,4)+'General inputs'!$H$38,SUM(G22,J22,M22,P22,S22,V22,Y22,AB22,AE22,AH22),"")</f>
        <v>582.97333494621853</v>
      </c>
      <c r="F22" s="32">
        <v>582.97333494621853</v>
      </c>
      <c r="G22" s="177">
        <f t="shared" si="9"/>
        <v>582.97333494621853</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c r="C23" s="26" t="str">
        <f>'MP Calculations'!D51</f>
        <v>2006-07</v>
      </c>
      <c r="D23" s="177">
        <f>IF(LEFT($C23,4)*1&lt;LEFT('General inputs'!$I$16,4)+'General inputs'!$H$38,SUM(G23,J23,M23,P23,S23,V23,Y23,AB23,AE23,AH23),"")</f>
        <v>586.64198614301858</v>
      </c>
      <c r="F23" s="32">
        <v>586.64198614301858</v>
      </c>
      <c r="G23" s="177">
        <f t="shared" si="9"/>
        <v>586.64198614301858</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c r="C24" s="26" t="str">
        <f>'MP Calculations'!D52</f>
        <v>2007-08</v>
      </c>
      <c r="D24" s="177">
        <f>IF(LEFT($C24,4)*1&lt;LEFT('General inputs'!$I$16,4)+'General inputs'!$H$38,SUM(G24,J24,M24,P24,S24,V24,Y24,AB24,AE24,AH24),"")</f>
        <v>590.33372416182829</v>
      </c>
      <c r="F24" s="32">
        <v>590.33372416182829</v>
      </c>
      <c r="G24" s="177">
        <f t="shared" si="9"/>
        <v>590.33372416182829</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c r="C25" s="26" t="str">
        <f>'MP Calculations'!D53</f>
        <v>2008-09</v>
      </c>
      <c r="D25" s="177">
        <f>IF(LEFT($C25,4)*1&lt;LEFT('General inputs'!$I$16,4)+'General inputs'!$H$38,SUM(G25,J25,M25,P25,S25,V25,Y25,AB25,AE25,AH25),"")</f>
        <v>594.04869428796519</v>
      </c>
      <c r="F25" s="32">
        <v>594.04869428796519</v>
      </c>
      <c r="G25" s="177">
        <f t="shared" si="9"/>
        <v>594.04869428796519</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c r="C26" s="26" t="str">
        <f>'MP Calculations'!D54</f>
        <v>2009-10</v>
      </c>
      <c r="D26" s="177">
        <f>IF(LEFT($C26,4)*1&lt;LEFT('General inputs'!$I$16,4)+'General inputs'!$H$38,SUM(G26,J26,M26,P26,S26,V26,Y26,AB26,AE26,AH26),"")</f>
        <v>597.78704272111645</v>
      </c>
      <c r="F26" s="32">
        <v>597.78704272111645</v>
      </c>
      <c r="G26" s="177">
        <f t="shared" si="9"/>
        <v>597.78704272111645</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c r="C27" s="26" t="str">
        <f>'MP Calculations'!D55</f>
        <v>2010-11</v>
      </c>
      <c r="D27" s="177">
        <f>IF(LEFT($C27,4)*1&lt;LEFT('General inputs'!$I$16,4)+'General inputs'!$H$38,SUM(G27,J27,M27,P27,S27,V27,Y27,AB27,AE27,AH27),"")</f>
        <v>601.5489165809704</v>
      </c>
      <c r="F27" s="32">
        <v>601.5489165809704</v>
      </c>
      <c r="G27" s="177">
        <f t="shared" si="9"/>
        <v>601.5489165809704</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c r="C28" s="26" t="str">
        <f>'MP Calculations'!D56</f>
        <v>2011-12</v>
      </c>
      <c r="D28" s="177">
        <f>IF(LEFT($C28,4)*1&lt;LEFT('General inputs'!$I$16,4)+'General inputs'!$H$38,SUM(G28,J28,M28,P28,S28,V28,Y28,AB28,AE28,AH28),"")</f>
        <v>605.33446391300822</v>
      </c>
      <c r="F28" s="32">
        <v>605.33446391300822</v>
      </c>
      <c r="G28" s="177">
        <f t="shared" si="9"/>
        <v>605.33446391300822</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c r="C29" s="26" t="str">
        <f>'MP Calculations'!D57</f>
        <v>2012-13</v>
      </c>
      <c r="D29" s="177">
        <f>IF(LEFT($C29,4)*1&lt;LEFT('General inputs'!$I$16,4)+'General inputs'!$H$38,SUM(G29,J29,M29,P29,S29,V29,Y29,AB29,AE29,AH29),"")</f>
        <v>609.14383369441202</v>
      </c>
      <c r="F29" s="32">
        <v>609.14383369441202</v>
      </c>
      <c r="G29" s="177">
        <f t="shared" si="9"/>
        <v>609.14383369441202</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c r="C30" s="26" t="str">
        <f>'MP Calculations'!D58</f>
        <v>2013-14</v>
      </c>
      <c r="D30" s="177">
        <f>IF(LEFT($C30,4)*1&lt;LEFT('General inputs'!$I$16,4)+'General inputs'!$H$38,SUM(G30,J30,M30,P30,S30,V30,Y30,AB30,AE30,AH30),"")</f>
        <v>612.97717583987105</v>
      </c>
      <c r="F30" s="32">
        <v>612.97717583987105</v>
      </c>
      <c r="G30" s="177">
        <f t="shared" si="9"/>
        <v>612.97717583987105</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c r="C31" s="26" t="str">
        <f>'MP Calculations'!D59</f>
        <v>2014-15</v>
      </c>
      <c r="D31" s="177">
        <f>IF(LEFT($C31,4)*1&lt;LEFT('General inputs'!$I$16,4)+'General inputs'!$H$38,SUM(G31,J31,M31,P31,S31,V31,Y31,AB31,AE31,AH31),"")</f>
        <v>616.83464120740246</v>
      </c>
      <c r="F31" s="32">
        <v>616.83464120740246</v>
      </c>
      <c r="G31" s="177">
        <f t="shared" si="9"/>
        <v>616.83464120740246</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c r="C32" s="26" t="str">
        <f>'MP Calculations'!D60</f>
        <v>2015-16</v>
      </c>
      <c r="D32" s="177">
        <f>IF(LEFT($C32,4)*1&lt;LEFT('General inputs'!$I$16,4)+'General inputs'!$H$38,SUM(G32,J32,M32,P32,S32,V32,Y32,AB32,AE32,AH32),"")</f>
        <v>620.71638160453585</v>
      </c>
      <c r="F32" s="32">
        <v>620.71638160453585</v>
      </c>
      <c r="G32" s="177">
        <f t="shared" si="9"/>
        <v>620.71638160453585</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c r="C33" s="26" t="str">
        <f>'MP Calculations'!D61</f>
        <v>2016-17</v>
      </c>
      <c r="D33" s="177">
        <f>IF(LEFT($C33,4)*1&lt;LEFT('General inputs'!$I$16,4)+'General inputs'!$H$38,SUM(G33,J33,M33,P33,S33,V33,Y33,AB33,AE33,AH33),"")</f>
        <v>624.62254979395948</v>
      </c>
      <c r="F33" s="32">
        <v>624.62254979395948</v>
      </c>
      <c r="G33" s="177">
        <f t="shared" si="9"/>
        <v>624.62254979395948</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c r="C34" s="26" t="str">
        <f>'MP Calculations'!D62</f>
        <v>2017-18</v>
      </c>
      <c r="D34" s="177">
        <f>IF(LEFT($C34,4)*1&lt;LEFT('General inputs'!$I$16,4)+'General inputs'!$H$38,SUM(G34,J34,M34,P34,S34,V34,Y34,AB34,AE34,AH34),"")</f>
        <v>628.55329949985025</v>
      </c>
      <c r="F34" s="32">
        <v>628.55329949985025</v>
      </c>
      <c r="G34" s="177">
        <f t="shared" si="9"/>
        <v>628.55329949985025</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c r="C35" s="26" t="str">
        <f>'MP Calculations'!D63</f>
        <v>2018-19</v>
      </c>
      <c r="D35" s="177">
        <f>IF(LEFT($C35,4)*1&lt;LEFT('General inputs'!$I$16,4)+'General inputs'!$H$38,SUM(G35,J35,M35,P35,S35,V35,Y35,AB35,AE35,AH35),"")</f>
        <v>632.5087854135636</v>
      </c>
      <c r="F35" s="32">
        <v>632.5087854135636</v>
      </c>
      <c r="G35" s="177">
        <f t="shared" si="9"/>
        <v>632.5087854135636</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c r="C36" s="26" t="str">
        <f>'MP Calculations'!D64</f>
        <v>2019-20</v>
      </c>
      <c r="D36" s="177">
        <f>IF(LEFT($C36,4)*1&lt;LEFT('General inputs'!$I$16,4)+'General inputs'!$H$38,SUM(G36,J36,M36,P36,S36,V36,Y36,AB36,AE36,AH36),"")</f>
        <v>636.48916320018179</v>
      </c>
      <c r="F36" s="32">
        <v>636.48916320018179</v>
      </c>
      <c r="G36" s="177">
        <f t="shared" si="9"/>
        <v>636.48916320018179</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c r="C37" s="26" t="str">
        <f>'MP Calculations'!D65</f>
        <v>2020-21</v>
      </c>
      <c r="D37" s="177">
        <f>IF(LEFT($C37,4)*1&lt;LEFT('General inputs'!$I$16,4)+'General inputs'!$H$38,SUM(G37,J37,M37,P37,S37,V37,Y37,AB37,AE37,AH37),"")</f>
        <v>640.49458950420376</v>
      </c>
      <c r="F37" s="32">
        <v>640.49458950420376</v>
      </c>
      <c r="G37" s="177">
        <f t="shared" si="9"/>
        <v>640.49458950420376</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c r="C38" s="26" t="str">
        <f>'MP Calculations'!D66</f>
        <v>2021-22</v>
      </c>
      <c r="D38" s="177">
        <f>IF(LEFT($C38,4)*1&lt;LEFT('General inputs'!$I$16,4)+'General inputs'!$H$38,SUM(G38,J38,M38,P38,S38,V38,Y38,AB38,AE38,AH38),"")</f>
        <v>644.52522195594793</v>
      </c>
      <c r="F38" s="32">
        <v>644.52522195594793</v>
      </c>
      <c r="G38" s="177">
        <f t="shared" si="9"/>
        <v>644.52522195594793</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c r="C39" s="26" t="str">
        <f>'MP Calculations'!D67</f>
        <v>2022-23</v>
      </c>
      <c r="D39" s="177">
        <f>IF(LEFT($C39,4)*1&lt;LEFT('General inputs'!$I$16,4)+'General inputs'!$H$38,SUM(G39,J39,M39,P39,S39,V39,Y39,AB39,AE39,AH39),"")</f>
        <v>648.58121917772223</v>
      </c>
      <c r="F39" s="32">
        <v>648.58121917772223</v>
      </c>
      <c r="G39" s="177">
        <f t="shared" si="9"/>
        <v>648.58121917772223</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c r="C40" s="26" t="str">
        <f>'MP Calculations'!D68</f>
        <v>2023-24</v>
      </c>
      <c r="D40" s="177">
        <f>IF(LEFT($C40,4)*1&lt;LEFT('General inputs'!$I$16,4)+'General inputs'!$H$38,SUM(G40,J40,M40,P40,S40,V40,Y40,AB40,AE40,AH40),"")</f>
        <v>652.66274078999413</v>
      </c>
      <c r="F40" s="32">
        <v>652.66274078999413</v>
      </c>
      <c r="G40" s="177">
        <f t="shared" si="9"/>
        <v>652.66274078999413</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c r="C41" s="26" t="str">
        <f>'MP Calculations'!D69</f>
        <v>2024-25</v>
      </c>
      <c r="D41" s="177">
        <f>IF(LEFT($C41,4)*1&lt;LEFT('General inputs'!$I$16,4)+'General inputs'!$H$38,SUM(G41,J41,M41,P41,S41,V41,Y41,AB41,AE41,AH41),"")</f>
        <v>656.76994741782255</v>
      </c>
      <c r="F41" s="32">
        <v>656.76994741782255</v>
      </c>
      <c r="G41" s="177">
        <f t="shared" si="9"/>
        <v>656.76994741782255</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c r="C42" s="26" t="str">
        <f>'MP Calculations'!D70</f>
        <v>2025-26</v>
      </c>
      <c r="D42" s="177">
        <f>IF(LEFT($C42,4)*1&lt;LEFT('General inputs'!$I$16,4)+'General inputs'!$H$38,SUM(G42,J42,M42,P42,S42,V42,Y42,AB42,AE42,AH42),"")</f>
        <v>660.90300069688237</v>
      </c>
      <c r="F42" s="32">
        <v>660.90300069688237</v>
      </c>
      <c r="G42" s="177">
        <f t="shared" si="9"/>
        <v>660.90300069688237</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c r="C43" s="26" t="str">
        <f>'MP Calculations'!D71</f>
        <v>2026-27</v>
      </c>
      <c r="D43" s="177">
        <f>IF(LEFT($C43,4)*1&lt;LEFT('General inputs'!$I$16,4)+'General inputs'!$H$38,SUM(G43,J43,M43,P43,S43,V43,Y43,AB43,AE43,AH43),"")</f>
        <v>665.0620632803184</v>
      </c>
      <c r="F43" s="32">
        <v>665.0620632803184</v>
      </c>
      <c r="G43" s="177">
        <f t="shared" si="9"/>
        <v>665.0620632803184</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c r="C44" s="26" t="str">
        <f>'MP Calculations'!D72</f>
        <v>2027-28</v>
      </c>
      <c r="D44" s="177">
        <f>IF(LEFT($C44,4)*1&lt;LEFT('General inputs'!$I$16,4)+'General inputs'!$H$38,SUM(G44,J44,M44,P44,S44,V44,Y44,AB44,AE44,AH44),"")</f>
        <v>669.24729884447879</v>
      </c>
      <c r="F44" s="32">
        <v>669.24729884447879</v>
      </c>
      <c r="G44" s="177">
        <f t="shared" ref="G44:G75" si="11">F44*$G$9/$F$6</f>
        <v>669.24729884447879</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c r="C45" s="26" t="str">
        <f>'MP Calculations'!D73</f>
        <v>2028-29</v>
      </c>
      <c r="D45" s="177">
        <f>IF(LEFT($C45,4)*1&lt;LEFT('General inputs'!$I$16,4)+'General inputs'!$H$38,SUM(G45,J45,M45,P45,S45,V45,Y45,AB45,AE45,AH45),"")</f>
        <v>673.45887209617649</v>
      </c>
      <c r="F45" s="32">
        <v>673.45887209617649</v>
      </c>
      <c r="G45" s="177">
        <f t="shared" si="11"/>
        <v>673.45887209617649</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c r="C46" s="26" t="str">
        <f>'MP Calculations'!D74</f>
        <v>2029-30</v>
      </c>
      <c r="D46" s="177">
        <f>IF(LEFT($C46,4)*1&lt;LEFT('General inputs'!$I$16,4)+'General inputs'!$H$38,SUM(G46,J46,M46,P46,S46,V46,Y46,AB46,AE46,AH46),"")</f>
        <v>677.69694877823349</v>
      </c>
      <c r="F46" s="32">
        <v>677.69694877823349</v>
      </c>
      <c r="G46" s="177">
        <f t="shared" si="11"/>
        <v>677.69694877823349</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c r="C47" s="26" t="str">
        <f>'MP Calculations'!D75</f>
        <v>2030-31</v>
      </c>
      <c r="D47" s="177">
        <f>IF(LEFT($C47,4)*1&lt;LEFT('General inputs'!$I$16,4)+'General inputs'!$H$38,SUM(G47,J47,M47,P47,S47,V47,Y47,AB47,AE47,AH47),"")</f>
        <v>681.96169567687321</v>
      </c>
      <c r="F47" s="32">
        <v>681.96169567687321</v>
      </c>
      <c r="G47" s="177">
        <f t="shared" si="11"/>
        <v>681.96169567687321</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c r="C48" s="26" t="str">
        <f>'MP Calculations'!D76</f>
        <v>2031-32</v>
      </c>
      <c r="D48" s="177">
        <f>IF(LEFT($C48,4)*1&lt;LEFT('General inputs'!$I$16,4)+'General inputs'!$H$38,SUM(G48,J48,M48,P48,S48,V48,Y48,AB48,AE48,AH48),"")</f>
        <v>686.25328062780318</v>
      </c>
      <c r="F48" s="32">
        <v>686.25328062780318</v>
      </c>
      <c r="G48" s="177">
        <f t="shared" si="11"/>
        <v>686.25328062780318</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c r="C49" s="26" t="str">
        <f>'MP Calculations'!D77</f>
        <v>2032-33</v>
      </c>
      <c r="D49" s="177">
        <f>IF(LEFT($C49,4)*1&lt;LEFT('General inputs'!$I$16,4)+'General inputs'!$H$38,SUM(G49,J49,M49,P49,S49,V49,Y49,AB49,AE49,AH49),"")</f>
        <v>690.57187252279255</v>
      </c>
      <c r="F49" s="32">
        <v>690.57187252279255</v>
      </c>
      <c r="G49" s="177">
        <f t="shared" si="11"/>
        <v>690.57187252279255</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c r="C50" s="26" t="str">
        <f>'MP Calculations'!D78</f>
        <v>2033-34</v>
      </c>
      <c r="D50" s="177">
        <f>IF(LEFT($C50,4)*1&lt;LEFT('General inputs'!$I$16,4)+'General inputs'!$H$38,SUM(G50,J50,M50,P50,S50,V50,Y50,AB50,AE50,AH50),"")</f>
        <v>694.91764131654054</v>
      </c>
      <c r="F50" s="32">
        <v>694.91764131654054</v>
      </c>
      <c r="G50" s="177">
        <f t="shared" si="11"/>
        <v>694.91764131654054</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c r="C51" s="26" t="str">
        <f>'MP Calculations'!D79</f>
        <v>2034-35</v>
      </c>
      <c r="D51" s="177">
        <f>IF(LEFT($C51,4)*1&lt;LEFT('General inputs'!$I$16,4)+'General inputs'!$H$38,SUM(G51,J51,M51,P51,S51,V51,Y51,AB51,AE51,AH51),"")</f>
        <v>699.29075803339947</v>
      </c>
      <c r="F51" s="32">
        <v>699.29075803339947</v>
      </c>
      <c r="G51" s="177">
        <f t="shared" si="11"/>
        <v>699.29075803339947</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c r="C52" s="26" t="str">
        <f>'MP Calculations'!D80</f>
        <v>2035-36</v>
      </c>
      <c r="D52" s="177">
        <f>IF(LEFT($C52,4)*1&lt;LEFT('General inputs'!$I$16,4)+'General inputs'!$H$38,SUM(G52,J52,M52,P52,S52,V52,Y52,AB52,AE52,AH52),"")</f>
        <v>703.69139477369026</v>
      </c>
      <c r="F52" s="32">
        <v>703.69139477369026</v>
      </c>
      <c r="G52" s="177">
        <f t="shared" si="11"/>
        <v>703.69139477369026</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c r="C53" s="26" t="str">
        <f>'MP Calculations'!D81</f>
        <v>2036-37</v>
      </c>
      <c r="D53" s="177">
        <f>IF(LEFT($C53,4)*1&lt;LEFT('General inputs'!$I$16,4)+'General inputs'!$H$38,SUM(G53,J53,M53,P53,S53,V53,Y53,AB53,AE53,AH53),"")</f>
        <v>708.11972472100751</v>
      </c>
      <c r="F53" s="32">
        <v>708.11972472100751</v>
      </c>
      <c r="G53" s="177">
        <f t="shared" si="11"/>
        <v>708.11972472100751</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c r="C54" s="26" t="str">
        <f>'MP Calculations'!D82</f>
        <v>2037-38</v>
      </c>
      <c r="D54" s="177">
        <f>IF(LEFT($C54,4)*1&lt;LEFT('General inputs'!$I$16,4)+'General inputs'!$H$38,SUM(G54,J54,M54,P54,S54,V54,Y54,AB54,AE54,AH54),"")</f>
        <v>712.57592214865144</v>
      </c>
      <c r="F54" s="32">
        <v>712.57592214865144</v>
      </c>
      <c r="G54" s="177">
        <f t="shared" si="11"/>
        <v>712.57592214865144</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c r="C55" s="26" t="str">
        <f>'MP Calculations'!D83</f>
        <v>2038-39</v>
      </c>
      <c r="D55" s="177">
        <f>IF(LEFT($C55,4)*1&lt;LEFT('General inputs'!$I$16,4)+'General inputs'!$H$38,SUM(G55,J55,M55,P55,S55,V55,Y55,AB55,AE55,AH55),"")</f>
        <v>717.06016242672922</v>
      </c>
      <c r="F55" s="32">
        <v>717.06016242672922</v>
      </c>
      <c r="G55" s="177">
        <f t="shared" si="11"/>
        <v>717.06016242672922</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c r="C56" s="26" t="str">
        <f>'MP Calculations'!D84</f>
        <v>2039-40</v>
      </c>
      <c r="D56" s="177">
        <f>IF(LEFT($C56,4)*1&lt;LEFT('General inputs'!$I$16,4)+'General inputs'!$H$38,SUM(G56,J56,M56,P56,S56,V56,Y56,AB56,AE56,AH56),"")</f>
        <v>721.57262202890706</v>
      </c>
      <c r="F56" s="32">
        <v>721.57262202890706</v>
      </c>
      <c r="G56" s="177">
        <f t="shared" si="11"/>
        <v>721.57262202890706</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c r="C57" s="26" t="str">
        <f>'MP Calculations'!D85</f>
        <v>2040-41</v>
      </c>
      <c r="D57" s="177">
        <f>IF(LEFT($C57,4)*1&lt;LEFT('General inputs'!$I$16,4)+'General inputs'!$H$38,SUM(G57,J57,M57,P57,S57,V57,Y57,AB57,AE57,AH57),"")</f>
        <v>726.11347853933694</v>
      </c>
      <c r="F57" s="32">
        <v>726.11347853933694</v>
      </c>
      <c r="G57" s="177">
        <f t="shared" si="11"/>
        <v>726.11347853933694</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c r="C58" s="26" t="str">
        <f>'MP Calculations'!D86</f>
        <v>2041-42</v>
      </c>
      <c r="D58" s="177">
        <f>IF(LEFT($C58,4)*1&lt;LEFT('General inputs'!$I$16,4)+'General inputs'!$H$38,SUM(G58,J58,M58,P58,S58,V58,Y58,AB58,AE58,AH58),"")</f>
        <v>730.6829106597288</v>
      </c>
      <c r="F58" s="32">
        <v>730.6829106597288</v>
      </c>
      <c r="G58" s="177">
        <f t="shared" si="11"/>
        <v>730.6829106597288</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c r="C59" s="26" t="str">
        <f>'MP Calculations'!D87</f>
        <v>2042-43</v>
      </c>
      <c r="D59" s="177">
        <f>IF(LEFT($C59,4)*1&lt;LEFT('General inputs'!$I$16,4)+'General inputs'!$H$38,SUM(G59,J59,M59,P59,S59,V59,Y59,AB59,AE59,AH59),"")</f>
        <v>735.28109821659746</v>
      </c>
      <c r="F59" s="32">
        <v>735.28109821659746</v>
      </c>
      <c r="G59" s="177">
        <f t="shared" si="11"/>
        <v>735.28109821659746</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c r="C60" s="26" t="str">
        <f>'MP Calculations'!D88</f>
        <v>2043-44</v>
      </c>
      <c r="D60" s="177">
        <f>IF(LEFT($C60,4)*1&lt;LEFT('General inputs'!$I$16,4)+'General inputs'!$H$38,SUM(G60,J60,M60,P60,S60,V60,Y60,AB60,AE60,AH60),"")</f>
        <v>739.90822216760716</v>
      </c>
      <c r="F60" s="32">
        <v>739.90822216760716</v>
      </c>
      <c r="G60" s="177">
        <f t="shared" si="11"/>
        <v>739.90822216760716</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c r="C61" s="26" t="str">
        <f>'MP Calculations'!D89</f>
        <v>2044-45</v>
      </c>
      <c r="D61" s="177">
        <f>IF(LEFT($C61,4)*1&lt;LEFT('General inputs'!$I$16,4)+'General inputs'!$H$38,SUM(G61,J61,M61,P61,S61,V61,Y61,AB61,AE61,AH61),"")</f>
        <v>744.56446460974985</v>
      </c>
      <c r="F61" s="32">
        <v>744.56446460974985</v>
      </c>
      <c r="G61" s="177">
        <f t="shared" si="11"/>
        <v>744.56446460974985</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c r="C62" s="26" t="str">
        <f>'MP Calculations'!D90</f>
        <v>2045-46</v>
      </c>
      <c r="D62" s="177">
        <f>IF(LEFT($C62,4)*1&lt;LEFT('General inputs'!$I$16,4)+'General inputs'!$H$38,SUM(G62,J62,M62,P62,S62,V62,Y62,AB62,AE62,AH62),"")</f>
        <v>749.25000878551509</v>
      </c>
      <c r="F62" s="32">
        <v>749.25000878551509</v>
      </c>
      <c r="G62" s="177">
        <f t="shared" si="11"/>
        <v>749.25000878551509</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c r="C63" s="26" t="str">
        <f>'MP Calculations'!D91</f>
        <v>2046-47</v>
      </c>
      <c r="D63" s="177">
        <f>IF(LEFT($C63,4)*1&lt;LEFT('General inputs'!$I$16,4)+'General inputs'!$H$38,SUM(G63,J63,M63,P63,S63,V63,Y63,AB63,AE63,AH63),"")</f>
        <v>753.96503909080639</v>
      </c>
      <c r="F63" s="32">
        <v>753.96503909080639</v>
      </c>
      <c r="G63" s="177">
        <f t="shared" si="11"/>
        <v>753.96503909080639</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c r="C64" s="26" t="str">
        <f>'MP Calculations'!D92</f>
        <v>2047-48</v>
      </c>
      <c r="D64" s="177">
        <f>IF(LEFT($C64,4)*1&lt;LEFT('General inputs'!$I$16,4)+'General inputs'!$H$38,SUM(G64,J64,M64,P64,S64,V64,Y64,AB64,AE64,AH64),"")</f>
        <v>758.70974108180963</v>
      </c>
      <c r="F64" s="32">
        <v>758.70974108180963</v>
      </c>
      <c r="G64" s="177">
        <f t="shared" si="11"/>
        <v>758.70974108180963</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c r="C65" s="26" t="str">
        <f>'MP Calculations'!D93</f>
        <v>2048-49</v>
      </c>
      <c r="D65" s="177">
        <f>IF(LEFT($C65,4)*1&lt;LEFT('General inputs'!$I$16,4)+'General inputs'!$H$38,SUM(G65,J65,M65,P65,S65,V65,Y65,AB65,AE65,AH65),"")</f>
        <v>763.4843014824437</v>
      </c>
      <c r="F65" s="32">
        <v>763.4843014824437</v>
      </c>
      <c r="G65" s="177">
        <f t="shared" si="11"/>
        <v>763.4843014824437</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c r="C66" s="26" t="str">
        <f>'MP Calculations'!D94</f>
        <v>2049-50</v>
      </c>
      <c r="D66" s="177">
        <f>IF(LEFT($C66,4)*1&lt;LEFT('General inputs'!$I$16,4)+'General inputs'!$H$38,SUM(G66,J66,M66,P66,S66,V66,Y66,AB66,AE66,AH66),"")</f>
        <v>768.28890819163644</v>
      </c>
      <c r="F66" s="32">
        <v>768.28890819163644</v>
      </c>
      <c r="G66" s="177">
        <f t="shared" si="11"/>
        <v>768.28890819163644</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c r="C67" s="26" t="str">
        <f>'MP Calculations'!D95</f>
        <v>2050-51</v>
      </c>
      <c r="D67" s="177">
        <f>IF(LEFT($C67,4)*1&lt;LEFT('General inputs'!$I$16,4)+'General inputs'!$H$38,SUM(G67,J67,M67,P67,S67,V67,Y67,AB67,AE67,AH67),"")</f>
        <v>773.12375029092073</v>
      </c>
      <c r="F67" s="32">
        <v>773.12375029092073</v>
      </c>
      <c r="G67" s="177">
        <f t="shared" si="11"/>
        <v>773.12375029092073</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c r="C68" s="26" t="str">
        <f>'MP Calculations'!D96</f>
        <v>2051-52</v>
      </c>
      <c r="D68" s="177">
        <f>IF(LEFT($C68,4)*1&lt;LEFT('General inputs'!$I$16,4)+'General inputs'!$H$38,SUM(G68,J68,M68,P68,S68,V68,Y68,AB68,AE68,AH68),"")</f>
        <v>777.98901805150672</v>
      </c>
      <c r="F68" s="32">
        <v>777.98901805150672</v>
      </c>
      <c r="G68" s="177">
        <f t="shared" si="11"/>
        <v>777.98901805150672</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34" zoomScaleNormal="100" workbookViewId="0">
      <selection activeCell="J66" sqref="J66"/>
    </sheetView>
  </sheetViews>
  <sheetFormatPr defaultRowHeight="11.5"/>
  <cols>
    <col min="1" max="2" width="2.69921875" customWidth="1"/>
    <col min="3" max="3" width="5.69921875" customWidth="1"/>
    <col min="7" max="7" width="9.09765625" customWidth="1"/>
    <col min="8" max="8" width="11" customWidth="1"/>
  </cols>
  <sheetData>
    <row r="3" spans="3:7" ht="20">
      <c r="C3" s="99" t="s">
        <v>110</v>
      </c>
    </row>
    <row r="6" spans="3:7">
      <c r="C6" t="s">
        <v>194</v>
      </c>
      <c r="G6" s="155" t="s">
        <v>268</v>
      </c>
    </row>
    <row r="8" spans="3:7" ht="13.5">
      <c r="C8" t="s">
        <v>67</v>
      </c>
    </row>
    <row r="10" spans="3:7">
      <c r="C10" t="s">
        <v>60</v>
      </c>
    </row>
    <row r="12" spans="3:7" ht="13.5">
      <c r="C12" s="26" t="s">
        <v>62</v>
      </c>
      <c r="D12" s="149" t="s">
        <v>197</v>
      </c>
    </row>
    <row r="13" spans="3:7" ht="13.5">
      <c r="C13" s="26" t="s">
        <v>63</v>
      </c>
      <c r="D13" s="149" t="s">
        <v>198</v>
      </c>
      <c r="F13" s="1"/>
    </row>
    <row r="15" spans="3:7">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c r="C19" s="26"/>
    </row>
    <row r="20" spans="1:31" ht="13.5">
      <c r="C20" t="s">
        <v>81</v>
      </c>
      <c r="G20" t="s">
        <v>82</v>
      </c>
      <c r="H20" s="132" t="str">
        <f>'General inputs'!I16</f>
        <v>2022-23</v>
      </c>
      <c r="J20" t="s">
        <v>83</v>
      </c>
      <c r="K20" s="133" t="str">
        <f>LEFT(H20,4)+'General inputs'!$H$38-1&amp;"-"&amp;RIGHT(H20,2)+'General inputs'!$H$38-1</f>
        <v>2051-52</v>
      </c>
    </row>
    <row r="21" spans="1:31">
      <c r="C21" s="26"/>
    </row>
    <row r="22" spans="1:31">
      <c r="C22" s="65" t="s">
        <v>130</v>
      </c>
    </row>
    <row r="23" spans="1:31">
      <c r="C23" s="65"/>
      <c r="D23" s="65" t="s">
        <v>131</v>
      </c>
    </row>
    <row r="24" spans="1:31">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c r="C25" s="65"/>
      <c r="D25" s="65" t="s">
        <v>246</v>
      </c>
    </row>
    <row r="26" spans="1:31">
      <c r="C26" s="65"/>
      <c r="D26" s="157" t="s">
        <v>248</v>
      </c>
    </row>
    <row r="27" spans="1:31">
      <c r="C27" s="65"/>
      <c r="D27" s="157" t="s">
        <v>247</v>
      </c>
    </row>
    <row r="28" spans="1:31">
      <c r="C28" s="65"/>
      <c r="D28" s="65" t="s">
        <v>249</v>
      </c>
    </row>
    <row r="29" spans="1:31">
      <c r="C29" s="65"/>
      <c r="D29" s="157" t="s">
        <v>250</v>
      </c>
    </row>
    <row r="30" spans="1:31">
      <c r="C30" s="65"/>
      <c r="D30" s="157" t="s">
        <v>251</v>
      </c>
    </row>
    <row r="32" spans="1:31">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4:14">
      <c r="D34" t="s">
        <v>275</v>
      </c>
    </row>
    <row r="36" spans="4:14" ht="15.5">
      <c r="D36" s="249"/>
      <c r="E36" s="251"/>
      <c r="F36" s="245"/>
      <c r="G36" s="246"/>
      <c r="H36" s="247"/>
      <c r="I36" s="242"/>
      <c r="J36" s="244"/>
      <c r="K36" s="245"/>
      <c r="L36" s="246"/>
      <c r="M36" s="247"/>
      <c r="N36" s="246"/>
    </row>
    <row r="37" spans="4:14" ht="48" customHeight="1">
      <c r="D37" s="243"/>
      <c r="E37" s="243"/>
      <c r="F37" s="252" t="s">
        <v>732</v>
      </c>
      <c r="H37" s="269" t="s">
        <v>733</v>
      </c>
      <c r="I37" s="269"/>
      <c r="J37" s="269"/>
      <c r="K37" s="243"/>
      <c r="L37" s="243"/>
      <c r="M37" s="244"/>
      <c r="N37" s="244"/>
    </row>
    <row r="38" spans="4:14" ht="46">
      <c r="D38" s="243"/>
      <c r="E38" s="243"/>
      <c r="F38" s="253" t="s">
        <v>734</v>
      </c>
      <c r="G38" s="254"/>
      <c r="H38" s="260" t="s">
        <v>735</v>
      </c>
      <c r="I38" s="260" t="s">
        <v>760</v>
      </c>
      <c r="J38" s="260" t="s">
        <v>761</v>
      </c>
      <c r="K38" s="243"/>
      <c r="L38" s="243"/>
      <c r="M38" s="248"/>
      <c r="N38" s="243"/>
    </row>
    <row r="39" spans="4:14" ht="12.5">
      <c r="E39" s="244"/>
      <c r="F39" s="244"/>
      <c r="G39" s="244"/>
      <c r="H39" s="250"/>
      <c r="I39" s="250"/>
      <c r="J39" s="250"/>
      <c r="K39" s="244"/>
      <c r="L39" s="244"/>
      <c r="M39" s="250"/>
      <c r="N39" s="250"/>
    </row>
    <row r="40" spans="4:14">
      <c r="D40" t="s">
        <v>44</v>
      </c>
      <c r="F40" s="256">
        <v>478.56999999999994</v>
      </c>
      <c r="G40" s="257"/>
      <c r="H40" s="256">
        <v>204.69</v>
      </c>
      <c r="I40" s="258">
        <v>5.83</v>
      </c>
      <c r="J40" s="256">
        <v>368.36225939102758</v>
      </c>
    </row>
    <row r="41" spans="4:14">
      <c r="D41" t="s">
        <v>45</v>
      </c>
      <c r="F41" s="256">
        <v>484</v>
      </c>
      <c r="G41" s="257"/>
      <c r="H41" s="256">
        <v>193.54</v>
      </c>
      <c r="I41" s="258">
        <v>8.17</v>
      </c>
      <c r="J41" s="256">
        <v>345.38418155877264</v>
      </c>
    </row>
    <row r="42" spans="4:14">
      <c r="D42" t="s">
        <v>46</v>
      </c>
      <c r="F42" s="256">
        <v>484</v>
      </c>
      <c r="G42" s="257"/>
      <c r="H42" s="256">
        <v>195.15</v>
      </c>
      <c r="I42" s="258">
        <v>5.39</v>
      </c>
      <c r="J42" s="256">
        <v>346.60660364563068</v>
      </c>
    </row>
    <row r="43" spans="4:14">
      <c r="D43" t="s">
        <v>47</v>
      </c>
      <c r="F43" s="256">
        <v>484</v>
      </c>
      <c r="G43" s="258"/>
      <c r="H43" s="256">
        <v>191.44</v>
      </c>
      <c r="I43" s="258">
        <v>13.85</v>
      </c>
      <c r="J43" s="256">
        <v>359.84274023143558</v>
      </c>
    </row>
    <row r="44" spans="4:14">
      <c r="D44" t="s">
        <v>48</v>
      </c>
      <c r="F44" s="256">
        <v>484</v>
      </c>
      <c r="G44" s="258"/>
      <c r="H44" s="256">
        <v>190.48</v>
      </c>
      <c r="I44" s="258">
        <v>14.82</v>
      </c>
      <c r="J44" s="256">
        <v>332.61526672296577</v>
      </c>
    </row>
    <row r="45" spans="4:14">
      <c r="D45" t="s">
        <v>49</v>
      </c>
      <c r="F45" s="256">
        <v>484</v>
      </c>
      <c r="G45" s="258"/>
      <c r="H45" s="256">
        <v>187.92</v>
      </c>
      <c r="I45" s="258">
        <v>28.43</v>
      </c>
      <c r="J45" s="256">
        <v>332.69922598577261</v>
      </c>
    </row>
    <row r="46" spans="4:14">
      <c r="D46" t="s">
        <v>50</v>
      </c>
      <c r="F46" s="256">
        <v>484</v>
      </c>
      <c r="G46" s="258"/>
      <c r="H46" s="256">
        <v>187.92</v>
      </c>
      <c r="I46" s="258">
        <v>26.69</v>
      </c>
      <c r="J46" s="256">
        <v>332.69922598577261</v>
      </c>
    </row>
    <row r="47" spans="4:14">
      <c r="D47" t="s">
        <v>51</v>
      </c>
      <c r="F47" s="256">
        <v>484</v>
      </c>
      <c r="G47" s="258"/>
      <c r="H47" s="256">
        <v>187.92</v>
      </c>
      <c r="I47" s="258">
        <v>28.27</v>
      </c>
      <c r="J47" s="256">
        <v>332.69922598577261</v>
      </c>
    </row>
    <row r="48" spans="4:14">
      <c r="D48" t="s">
        <v>52</v>
      </c>
      <c r="F48" s="256">
        <v>484</v>
      </c>
      <c r="G48" s="258"/>
      <c r="H48" s="256">
        <v>187.92</v>
      </c>
      <c r="I48" s="258">
        <v>27.83</v>
      </c>
      <c r="J48" s="256">
        <v>332.69922598577261</v>
      </c>
    </row>
    <row r="49" spans="4:10">
      <c r="D49" t="s">
        <v>739</v>
      </c>
      <c r="F49" s="256">
        <v>484</v>
      </c>
      <c r="G49" s="258"/>
      <c r="H49" s="256">
        <v>187.92</v>
      </c>
      <c r="I49" s="258">
        <v>27.48</v>
      </c>
      <c r="J49" s="256">
        <v>332.69922598577261</v>
      </c>
    </row>
    <row r="50" spans="4:10">
      <c r="D50" t="s">
        <v>740</v>
      </c>
      <c r="F50" s="256">
        <v>484</v>
      </c>
      <c r="G50" s="258"/>
      <c r="H50" s="256">
        <v>187.92</v>
      </c>
      <c r="I50" s="258">
        <v>26.87</v>
      </c>
      <c r="J50" s="256">
        <v>332.69922598577261</v>
      </c>
    </row>
    <row r="51" spans="4:10">
      <c r="D51" t="s">
        <v>741</v>
      </c>
      <c r="F51" s="256">
        <v>484</v>
      </c>
      <c r="G51" s="258"/>
      <c r="H51" s="256">
        <v>187.92</v>
      </c>
      <c r="I51" s="258">
        <v>26.52</v>
      </c>
      <c r="J51" s="256">
        <v>332.69922598577261</v>
      </c>
    </row>
    <row r="52" spans="4:10">
      <c r="D52" t="s">
        <v>742</v>
      </c>
      <c r="F52" s="256">
        <v>484</v>
      </c>
      <c r="G52" s="258"/>
      <c r="H52" s="256">
        <v>187.92</v>
      </c>
      <c r="I52" s="258">
        <v>26.18</v>
      </c>
      <c r="J52" s="256">
        <v>332.69922598577261</v>
      </c>
    </row>
    <row r="53" spans="4:10">
      <c r="D53" t="s">
        <v>743</v>
      </c>
      <c r="F53" s="256">
        <v>484</v>
      </c>
      <c r="G53" s="258"/>
      <c r="H53" s="256">
        <v>187.92</v>
      </c>
      <c r="I53" s="258">
        <v>25.59</v>
      </c>
      <c r="J53" s="256">
        <v>332.69922598577261</v>
      </c>
    </row>
    <row r="54" spans="4:10">
      <c r="D54" t="s">
        <v>744</v>
      </c>
      <c r="F54" s="256">
        <v>484</v>
      </c>
      <c r="G54" s="258"/>
      <c r="H54" s="256">
        <v>187.92</v>
      </c>
      <c r="I54" s="258">
        <v>25.25</v>
      </c>
      <c r="J54" s="256">
        <v>332.69922598577261</v>
      </c>
    </row>
    <row r="55" spans="4:10">
      <c r="D55" t="s">
        <v>745</v>
      </c>
      <c r="F55" s="256">
        <v>484</v>
      </c>
      <c r="G55" s="258"/>
      <c r="H55" s="256">
        <v>187.92</v>
      </c>
      <c r="I55" s="258">
        <v>24.92</v>
      </c>
      <c r="J55" s="256">
        <v>332.69922598577261</v>
      </c>
    </row>
    <row r="56" spans="4:10">
      <c r="D56" t="s">
        <v>746</v>
      </c>
      <c r="F56" s="256">
        <v>484</v>
      </c>
      <c r="G56" s="258"/>
      <c r="H56" s="256">
        <v>187.92</v>
      </c>
      <c r="I56" s="258">
        <v>23.62</v>
      </c>
      <c r="J56" s="256">
        <v>332.69922598577261</v>
      </c>
    </row>
    <row r="57" spans="4:10">
      <c r="D57" t="s">
        <v>747</v>
      </c>
      <c r="F57" s="256">
        <v>484</v>
      </c>
      <c r="G57" s="258"/>
      <c r="H57" s="256">
        <v>187.92</v>
      </c>
      <c r="I57" s="258">
        <v>23.31</v>
      </c>
      <c r="J57" s="256">
        <v>332.69922598577261</v>
      </c>
    </row>
    <row r="58" spans="4:10">
      <c r="D58" t="s">
        <v>748</v>
      </c>
      <c r="F58" s="256">
        <v>484</v>
      </c>
      <c r="G58" s="258"/>
      <c r="H58" s="256">
        <v>187.92</v>
      </c>
      <c r="I58" s="258">
        <v>22.99</v>
      </c>
      <c r="J58" s="256">
        <v>332.69922598577261</v>
      </c>
    </row>
    <row r="59" spans="4:10">
      <c r="D59" t="s">
        <v>749</v>
      </c>
      <c r="F59" s="256">
        <v>484</v>
      </c>
      <c r="G59" s="258"/>
      <c r="H59" s="256">
        <v>187.92</v>
      </c>
      <c r="I59" s="258">
        <v>22.68</v>
      </c>
      <c r="J59" s="256">
        <v>332.69922598577261</v>
      </c>
    </row>
    <row r="60" spans="4:10">
      <c r="D60" t="s">
        <v>750</v>
      </c>
      <c r="F60" s="256">
        <v>484</v>
      </c>
      <c r="G60" s="258"/>
      <c r="H60" s="256">
        <v>187.92</v>
      </c>
      <c r="I60" s="258">
        <v>22.38</v>
      </c>
      <c r="J60" s="256">
        <v>332.69922598577261</v>
      </c>
    </row>
    <row r="61" spans="4:10">
      <c r="D61" t="s">
        <v>751</v>
      </c>
      <c r="F61" s="256">
        <v>484</v>
      </c>
      <c r="G61" s="258"/>
      <c r="H61" s="256">
        <v>187.92</v>
      </c>
      <c r="I61" s="258">
        <v>22.07</v>
      </c>
      <c r="J61" s="256">
        <v>332.69922598577261</v>
      </c>
    </row>
    <row r="62" spans="4:10">
      <c r="D62" t="s">
        <v>752</v>
      </c>
      <c r="F62" s="256">
        <v>484</v>
      </c>
      <c r="G62" s="258"/>
      <c r="H62" s="256">
        <v>187.92</v>
      </c>
      <c r="I62" s="258">
        <v>21.77</v>
      </c>
      <c r="J62" s="256">
        <v>332.69922598577261</v>
      </c>
    </row>
    <row r="63" spans="4:10">
      <c r="D63" t="s">
        <v>753</v>
      </c>
      <c r="F63" s="256">
        <v>484</v>
      </c>
      <c r="G63" s="258"/>
      <c r="H63" s="256">
        <v>187.92</v>
      </c>
      <c r="I63" s="258">
        <v>34.700000000000003</v>
      </c>
      <c r="J63" s="256">
        <v>332.69922598577261</v>
      </c>
    </row>
    <row r="64" spans="4:10">
      <c r="D64" t="s">
        <v>754</v>
      </c>
      <c r="F64" s="256">
        <v>484</v>
      </c>
      <c r="G64" s="258"/>
      <c r="H64" s="256">
        <v>187.92</v>
      </c>
      <c r="I64" s="258">
        <v>34.22</v>
      </c>
      <c r="J64" s="256">
        <v>332.69922598577261</v>
      </c>
    </row>
    <row r="65" spans="4:10">
      <c r="D65" t="s">
        <v>755</v>
      </c>
      <c r="F65" s="256">
        <v>484</v>
      </c>
      <c r="G65" s="258"/>
      <c r="H65" s="256">
        <v>187.92</v>
      </c>
      <c r="I65" s="258">
        <v>33.74</v>
      </c>
      <c r="J65" s="256">
        <v>332.69922598577261</v>
      </c>
    </row>
    <row r="66" spans="4:10">
      <c r="D66" t="s">
        <v>756</v>
      </c>
      <c r="F66" s="256">
        <v>484</v>
      </c>
      <c r="G66" s="258"/>
      <c r="H66" s="256">
        <v>187.92</v>
      </c>
      <c r="I66" s="258">
        <v>33.270000000000003</v>
      </c>
      <c r="J66" s="256">
        <v>332.69922598577261</v>
      </c>
    </row>
    <row r="67" spans="4:10">
      <c r="D67" t="s">
        <v>757</v>
      </c>
      <c r="F67" s="256">
        <v>484</v>
      </c>
      <c r="G67" s="258"/>
      <c r="H67" s="256">
        <v>187.92</v>
      </c>
      <c r="I67" s="258">
        <v>32.799999999999997</v>
      </c>
      <c r="J67" s="256">
        <v>332.69922598577261</v>
      </c>
    </row>
    <row r="68" spans="4:10">
      <c r="D68" t="s">
        <v>758</v>
      </c>
      <c r="F68" s="256">
        <v>484</v>
      </c>
      <c r="G68" s="258"/>
      <c r="H68" s="256">
        <v>187.92</v>
      </c>
      <c r="I68" s="258">
        <v>32.33</v>
      </c>
      <c r="J68" s="256">
        <v>332.69922598577261</v>
      </c>
    </row>
    <row r="69" spans="4:10">
      <c r="D69" t="s">
        <v>759</v>
      </c>
      <c r="F69" s="256">
        <v>484</v>
      </c>
      <c r="G69" s="259"/>
      <c r="H69" s="256">
        <v>187.92</v>
      </c>
      <c r="I69" s="258">
        <v>31.87</v>
      </c>
      <c r="J69" s="256">
        <v>332.69922598577261</v>
      </c>
    </row>
  </sheetData>
  <mergeCells count="1">
    <mergeCell ref="H37:J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cols>
    <col min="1" max="2" width="2.69921875" customWidth="1"/>
    <col min="13" max="13" width="9.09765625" customWidth="1"/>
    <col min="16" max="16" width="9.09765625" customWidth="1"/>
  </cols>
  <sheetData>
    <row r="3" spans="1:30" ht="20">
      <c r="C3" s="99" t="s">
        <v>109</v>
      </c>
      <c r="M3" s="101"/>
    </row>
    <row r="6" spans="1:30">
      <c r="C6" t="s">
        <v>194</v>
      </c>
      <c r="G6" s="155" t="s">
        <v>268</v>
      </c>
    </row>
    <row r="8" spans="1:30">
      <c r="C8" t="s">
        <v>204</v>
      </c>
    </row>
    <row r="10" spans="1:30">
      <c r="C10" t="s">
        <v>167</v>
      </c>
      <c r="J10" s="133" t="str">
        <f>ADDRESS(ROW('MP Calculations'!$F$22),COLUMN('MP Calculations'!$F$22))</f>
        <v>$F$22</v>
      </c>
      <c r="K10" t="str">
        <f ca="1">"on the "&amp;MID(CELL("filename",'MP Calculations'!$A$1),FIND("]",CELL("filename",'MP Calculations'!$A$1))+1,255)&amp;" worksheet."</f>
        <v>on the MP Calculations worksheet.</v>
      </c>
    </row>
    <row r="12" spans="1:30">
      <c r="C12" s="66" t="s">
        <v>76</v>
      </c>
    </row>
    <row r="13" spans="1:30">
      <c r="D13" s="150" t="s">
        <v>188</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cols>
    <col min="1" max="2" width="2.69921875" customWidth="1"/>
    <col min="13" max="13" width="9.09765625" customWidth="1"/>
    <col min="16" max="16" width="9.09765625" customWidth="1"/>
  </cols>
  <sheetData>
    <row r="3" spans="1:30" ht="20">
      <c r="C3" s="99" t="s">
        <v>216</v>
      </c>
      <c r="M3" s="101"/>
    </row>
    <row r="6" spans="1:30">
      <c r="C6" t="s">
        <v>194</v>
      </c>
      <c r="G6" s="155" t="s">
        <v>233</v>
      </c>
    </row>
    <row r="8" spans="1:30">
      <c r="C8" t="s">
        <v>217</v>
      </c>
    </row>
    <row r="10" spans="1:30">
      <c r="C10" t="s">
        <v>167</v>
      </c>
      <c r="J10" s="133" t="str">
        <f>ADDRESS(ROW('MP Calculations'!$G$22),COLUMN('MP Calculations'!$G$22))</f>
        <v>$G$22</v>
      </c>
      <c r="K10" t="str">
        <f ca="1">"on the "&amp;MID(CELL("filename",'MP Calculations'!$A$1),FIND("]",CELL("filename",'MP Calculations'!$A$1))+1,255)&amp;" worksheet."</f>
        <v>on the MP Calculations worksheet.</v>
      </c>
    </row>
    <row r="12" spans="1:30">
      <c r="C12" s="66" t="s">
        <v>76</v>
      </c>
    </row>
    <row r="13" spans="1:30">
      <c r="D13" s="65" t="s">
        <v>234</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cols>
    <col min="1" max="2" width="2.69921875" customWidth="1"/>
    <col min="3" max="3" width="5.69921875" customWidth="1"/>
  </cols>
  <sheetData>
    <row r="3" spans="3:7" ht="20">
      <c r="C3" s="50" t="s">
        <v>176</v>
      </c>
    </row>
    <row r="6" spans="3:7">
      <c r="C6" t="s">
        <v>194</v>
      </c>
      <c r="G6" s="155" t="s">
        <v>268</v>
      </c>
    </row>
    <row r="8" spans="3:7">
      <c r="C8" s="6" t="s">
        <v>177</v>
      </c>
      <c r="G8" s="101"/>
    </row>
    <row r="10" spans="3:7">
      <c r="C10" t="s">
        <v>178</v>
      </c>
      <c r="D10" t="s">
        <v>179</v>
      </c>
    </row>
    <row r="12" spans="3:7">
      <c r="C12" t="s">
        <v>180</v>
      </c>
      <c r="D12" t="s">
        <v>181</v>
      </c>
    </row>
    <row r="14" spans="3:7">
      <c r="C14" t="s">
        <v>182</v>
      </c>
      <c r="D14" t="s">
        <v>183</v>
      </c>
    </row>
    <row r="16" spans="3:7">
      <c r="C16" t="s">
        <v>184</v>
      </c>
      <c r="D16" t="s">
        <v>252</v>
      </c>
    </row>
    <row r="18" spans="3:4">
      <c r="C18" t="s">
        <v>185</v>
      </c>
      <c r="D18" t="s">
        <v>261</v>
      </c>
    </row>
    <row r="20" spans="3:4">
      <c r="C20" t="s">
        <v>186</v>
      </c>
      <c r="D20" t="s">
        <v>253</v>
      </c>
    </row>
    <row r="22" spans="3:4">
      <c r="D22" t="s">
        <v>61</v>
      </c>
    </row>
    <row r="24" spans="3:4">
      <c r="C24" s="6" t="s">
        <v>254</v>
      </c>
    </row>
    <row r="26" spans="3:4">
      <c r="C26" t="s">
        <v>262</v>
      </c>
    </row>
    <row r="28" spans="3:4">
      <c r="C28" t="s">
        <v>255</v>
      </c>
      <c r="D28" t="s">
        <v>256</v>
      </c>
    </row>
    <row r="30" spans="3:4">
      <c r="C30" t="s">
        <v>257</v>
      </c>
      <c r="D30" t="s">
        <v>258</v>
      </c>
    </row>
    <row r="32" spans="3:4">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2023-08-17T04:02:06Z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