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partnsw-my.sharepoint.com/personal/maria_tortura_ipart_nsw_gov_au/Documents/Desktop/"/>
    </mc:Choice>
  </mc:AlternateContent>
  <xr:revisionPtr revIDLastSave="0" documentId="8_{626EFE44-1BB9-4B2A-94F0-09B2DF1E10FD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Examples" sheetId="18" state="hidden" r:id="rId1"/>
    <sheet name="Asset life and RAB depreciation" sheetId="20" r:id="rId2"/>
    <sheet name="DP2 method 1 reset" sheetId="22" r:id="rId3"/>
  </sheets>
  <externalReferences>
    <externalReference r:id="rId4"/>
  </externalReferences>
  <definedNames>
    <definedName name="ExampleData1" localSheetId="0">Examples!$A$5:$I$13</definedName>
    <definedName name="ExampleData2" localSheetId="0">Examples!$K$5:$Q$13</definedName>
    <definedName name="ExampleData3" localSheetId="0">Examples!$S$5:$U$10</definedName>
    <definedName name="ExampleData4" localSheetId="0">Examples!$W$5:$AA$13</definedName>
    <definedName name="No">'[1]Other QA scope'!$J$74:$J$75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2" l="1"/>
  <c r="F15" i="22" s="1"/>
  <c r="F14" i="22" l="1"/>
  <c r="K31" i="22" s="1"/>
  <c r="N31" i="22"/>
  <c r="J30" i="22"/>
  <c r="M30" i="22"/>
  <c r="O31" i="22"/>
  <c r="B53" i="22"/>
  <c r="G30" i="22"/>
  <c r="B52" i="22"/>
  <c r="E50" i="22"/>
  <c r="D50" i="22"/>
  <c r="D41" i="22"/>
  <c r="B35" i="22"/>
  <c r="B34" i="22"/>
  <c r="B33" i="22"/>
  <c r="F32" i="22"/>
  <c r="E32" i="22"/>
  <c r="D32" i="22"/>
  <c r="F31" i="22"/>
  <c r="E31" i="22"/>
  <c r="D31" i="22"/>
  <c r="B31" i="22"/>
  <c r="A18" i="22"/>
  <c r="B18" i="22" s="1"/>
  <c r="F13" i="22"/>
  <c r="I31" i="22" s="1"/>
  <c r="B11" i="22"/>
  <c r="I64" i="20"/>
  <c r="I48" i="20"/>
  <c r="E22" i="22" s="1"/>
  <c r="I47" i="20"/>
  <c r="E21" i="22" s="1"/>
  <c r="E33" i="22" s="1"/>
  <c r="F36" i="20"/>
  <c r="F35" i="20"/>
  <c r="G35" i="20" s="1"/>
  <c r="L31" i="22" l="1"/>
  <c r="O34" i="22"/>
  <c r="L34" i="22"/>
  <c r="O33" i="22"/>
  <c r="L33" i="22"/>
  <c r="I34" i="22"/>
  <c r="A29" i="22"/>
  <c r="I33" i="22"/>
  <c r="H31" i="22"/>
  <c r="E34" i="22"/>
  <c r="G64" i="20"/>
  <c r="B29" i="22" l="1"/>
  <c r="A39" i="22"/>
  <c r="C67" i="20"/>
  <c r="C66" i="20"/>
  <c r="H64" i="20"/>
  <c r="F64" i="20"/>
  <c r="E64" i="20"/>
  <c r="D64" i="20"/>
  <c r="A49" i="22" l="1"/>
  <c r="B49" i="22" s="1"/>
  <c r="B39" i="22"/>
  <c r="D55" i="20"/>
  <c r="B49" i="20"/>
  <c r="E48" i="20"/>
  <c r="D48" i="20"/>
  <c r="B48" i="20"/>
  <c r="E47" i="20"/>
  <c r="D47" i="20"/>
  <c r="B47" i="20"/>
  <c r="F46" i="20"/>
  <c r="E46" i="20"/>
  <c r="D46" i="20"/>
  <c r="F45" i="20"/>
  <c r="E45" i="20"/>
  <c r="D45" i="20"/>
  <c r="B45" i="20"/>
  <c r="M44" i="20"/>
  <c r="J44" i="20"/>
  <c r="G44" i="20"/>
  <c r="D37" i="20"/>
  <c r="H37" i="20" s="1"/>
  <c r="H47" i="20"/>
  <c r="D21" i="22" s="1"/>
  <c r="A32" i="20"/>
  <c r="A43" i="20" s="1"/>
  <c r="B43" i="20" s="1"/>
  <c r="F29" i="20"/>
  <c r="O47" i="20" s="1"/>
  <c r="F28" i="20"/>
  <c r="L45" i="20" s="1"/>
  <c r="F27" i="20"/>
  <c r="H45" i="20" s="1"/>
  <c r="B25" i="20"/>
  <c r="F21" i="22" l="1"/>
  <c r="H33" i="22" s="1"/>
  <c r="D33" i="22"/>
  <c r="L48" i="20"/>
  <c r="I45" i="20"/>
  <c r="L47" i="20"/>
  <c r="B32" i="20"/>
  <c r="K48" i="20"/>
  <c r="D57" i="20"/>
  <c r="K47" i="20"/>
  <c r="F48" i="20"/>
  <c r="N48" i="20" s="1"/>
  <c r="G36" i="20"/>
  <c r="K45" i="20"/>
  <c r="G48" i="20"/>
  <c r="O48" i="20"/>
  <c r="F37" i="20"/>
  <c r="N45" i="20"/>
  <c r="F47" i="20"/>
  <c r="N47" i="20" s="1"/>
  <c r="D49" i="20"/>
  <c r="D58" i="20"/>
  <c r="O45" i="20"/>
  <c r="G47" i="20"/>
  <c r="J48" i="20"/>
  <c r="A53" i="20"/>
  <c r="J47" i="20"/>
  <c r="H48" i="20"/>
  <c r="D22" i="22" s="1"/>
  <c r="B40" i="20"/>
  <c r="K33" i="22" l="1"/>
  <c r="G21" i="22"/>
  <c r="G33" i="22"/>
  <c r="F33" i="22"/>
  <c r="N33" i="22" s="1"/>
  <c r="J33" i="22"/>
  <c r="F22" i="22"/>
  <c r="G22" i="22" s="1"/>
  <c r="D23" i="22"/>
  <c r="D34" i="22"/>
  <c r="E58" i="20"/>
  <c r="F58" i="20" s="1"/>
  <c r="G58" i="20" s="1"/>
  <c r="D67" i="20" s="1"/>
  <c r="M48" i="20"/>
  <c r="K49" i="20"/>
  <c r="H65" i="20" s="1"/>
  <c r="G49" i="20"/>
  <c r="D65" i="20" s="1"/>
  <c r="N49" i="20"/>
  <c r="I65" i="20" s="1"/>
  <c r="J49" i="20"/>
  <c r="E65" i="20" s="1"/>
  <c r="B53" i="20"/>
  <c r="A63" i="20"/>
  <c r="B63" i="20" s="1"/>
  <c r="F49" i="20"/>
  <c r="H49" i="20"/>
  <c r="G65" i="20" s="1"/>
  <c r="M47" i="20"/>
  <c r="G37" i="20"/>
  <c r="B39" i="20" s="1"/>
  <c r="M33" i="22" l="1"/>
  <c r="H34" i="22"/>
  <c r="D35" i="22"/>
  <c r="D43" i="22"/>
  <c r="F23" i="22"/>
  <c r="F35" i="22" s="1"/>
  <c r="J34" i="22"/>
  <c r="J35" i="22" s="1"/>
  <c r="G34" i="22"/>
  <c r="F34" i="22"/>
  <c r="N34" i="22" s="1"/>
  <c r="N35" i="22" s="1"/>
  <c r="K34" i="22"/>
  <c r="K35" i="22" s="1"/>
  <c r="E57" i="20"/>
  <c r="F57" i="20" s="1"/>
  <c r="M49" i="20"/>
  <c r="F65" i="20" s="1"/>
  <c r="H58" i="20"/>
  <c r="G67" i="20" s="1"/>
  <c r="H50" i="20"/>
  <c r="H35" i="22" l="1"/>
  <c r="M34" i="22"/>
  <c r="M35" i="22" s="1"/>
  <c r="G35" i="22"/>
  <c r="D51" i="22" s="1"/>
  <c r="G23" i="22"/>
  <c r="B25" i="22" s="1"/>
  <c r="I58" i="20"/>
  <c r="G57" i="20"/>
  <c r="D66" i="20" s="1"/>
  <c r="E43" i="22" l="1"/>
  <c r="F43" i="22" s="1"/>
  <c r="G43" i="22" s="1"/>
  <c r="E51" i="22"/>
  <c r="H36" i="22"/>
  <c r="J58" i="20"/>
  <c r="E67" i="20" s="1"/>
  <c r="H57" i="20"/>
  <c r="I57" i="20" s="1"/>
  <c r="J57" i="20" s="1"/>
  <c r="G66" i="20" l="1"/>
  <c r="D44" i="22"/>
  <c r="D52" i="22"/>
  <c r="H43" i="22"/>
  <c r="K58" i="20"/>
  <c r="H67" i="20" s="1"/>
  <c r="K57" i="20" l="1"/>
  <c r="H44" i="22" s="1"/>
  <c r="E53" i="22" s="1"/>
  <c r="E44" i="22"/>
  <c r="F44" i="22" s="1"/>
  <c r="E52" i="22"/>
  <c r="L58" i="20"/>
  <c r="E66" i="20" l="1"/>
  <c r="G44" i="22"/>
  <c r="D53" i="22" s="1"/>
  <c r="L57" i="20"/>
  <c r="H66" i="20"/>
  <c r="M58" i="20"/>
  <c r="F67" i="20" s="1"/>
  <c r="I44" i="22" l="1"/>
  <c r="M57" i="20"/>
  <c r="F66" i="20" s="1"/>
  <c r="N58" i="20"/>
  <c r="I67" i="20" s="1"/>
  <c r="N57" i="20" l="1"/>
  <c r="I66" i="20" s="1"/>
  <c r="O58" i="20"/>
  <c r="O5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Bee Thompson</author>
  </authors>
  <commentList>
    <comment ref="I57" authorId="0" shapeId="0" xr:uid="{897070C8-DF75-43C7-90CE-FB3A9103CBC7}">
      <text>
        <r>
          <rPr>
            <b/>
            <sz val="9"/>
            <color indexed="81"/>
            <rFont val="Tahoma"/>
            <family val="2"/>
          </rPr>
          <t>Bee Thompson:</t>
        </r>
        <r>
          <rPr>
            <sz val="9"/>
            <color indexed="81"/>
            <rFont val="Tahoma"/>
            <family val="2"/>
          </rPr>
          <t xml:space="preserve">
This is a simplified version of the method we use to calculate remaining asset lives in our regulatory models.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Bee Thompson</author>
  </authors>
  <commentList>
    <comment ref="I43" authorId="0" shapeId="0" xr:uid="{B67FB6CB-CA1F-487C-982E-9B4357923FC3}">
      <text>
        <r>
          <rPr>
            <b/>
            <sz val="9"/>
            <color indexed="81"/>
            <rFont val="Tahoma"/>
            <family val="2"/>
          </rPr>
          <t>Bee Thompson:</t>
        </r>
        <r>
          <rPr>
            <sz val="9"/>
            <color indexed="81"/>
            <rFont val="Tahoma"/>
            <family val="2"/>
          </rPr>
          <t xml:space="preserve">
This is the method we use to calculate remaining asset lives in our regulatory models. However, in our model we include capex over the DP and </t>
        </r>
      </text>
    </comment>
  </commentList>
</comments>
</file>

<file path=xl/sharedStrings.xml><?xml version="1.0" encoding="utf-8"?>
<sst xmlns="http://schemas.openxmlformats.org/spreadsheetml/2006/main" count="168" uniqueCount="106">
  <si>
    <t>User Instructions - IPART CHARTS</t>
  </si>
  <si>
    <t>Blue</t>
  </si>
  <si>
    <t>X value</t>
  </si>
  <si>
    <t>1st Y value</t>
  </si>
  <si>
    <t>2nd Y value</t>
  </si>
  <si>
    <t>1975-76</t>
  </si>
  <si>
    <t>1983-84</t>
  </si>
  <si>
    <t>1988-89</t>
  </si>
  <si>
    <t>1993-94</t>
  </si>
  <si>
    <t>1996-97</t>
  </si>
  <si>
    <t>1997-98</t>
  </si>
  <si>
    <t>1998-99</t>
  </si>
  <si>
    <t>1999-00</t>
  </si>
  <si>
    <r>
      <t>–</t>
    </r>
    <r>
      <rPr>
        <sz val="10"/>
        <rFont val="Arial"/>
        <family val="2"/>
      </rPr>
      <t xml:space="preserve">  en rule for when needed</t>
    </r>
  </si>
  <si>
    <t>Grey</t>
  </si>
  <si>
    <t>Turquoise</t>
  </si>
  <si>
    <t>Grey-80%</t>
  </si>
  <si>
    <t>Data 1</t>
  </si>
  <si>
    <t>Data 2</t>
  </si>
  <si>
    <t>Data 3</t>
  </si>
  <si>
    <t>Data 4</t>
  </si>
  <si>
    <t>Data 5</t>
  </si>
  <si>
    <t>Data 6</t>
  </si>
  <si>
    <t>Data 7</t>
  </si>
  <si>
    <t>Data 8</t>
  </si>
  <si>
    <t>Asset</t>
  </si>
  <si>
    <t>Asset Life</t>
  </si>
  <si>
    <t>Annual depreciation</t>
  </si>
  <si>
    <t>Average asset life</t>
  </si>
  <si>
    <t>Asset 1</t>
  </si>
  <si>
    <t>Asset 2</t>
  </si>
  <si>
    <t>Total DP1 depreciation</t>
  </si>
  <si>
    <t>Total DP2 depreciation</t>
  </si>
  <si>
    <t>Total DP3 depreciation</t>
  </si>
  <si>
    <t>Opening Value</t>
  </si>
  <si>
    <t>na</t>
  </si>
  <si>
    <t>Determination period 2 (DP2)</t>
  </si>
  <si>
    <t>Determination period 1 (DP1)</t>
  </si>
  <si>
    <t>Determination period 3 (DP3)</t>
  </si>
  <si>
    <t>Actual</t>
  </si>
  <si>
    <t>Actual depreciation, asset values and asset lives</t>
  </si>
  <si>
    <t>a</t>
  </si>
  <si>
    <t>b</t>
  </si>
  <si>
    <t>c = a/b</t>
  </si>
  <si>
    <t>f = c x 5yrs</t>
  </si>
  <si>
    <t>g = a-f</t>
  </si>
  <si>
    <t>h = b-5yrs</t>
  </si>
  <si>
    <t xml:space="preserve">End of DP1 remaining value </t>
  </si>
  <si>
    <t xml:space="preserve">End of DP2 remaining value </t>
  </si>
  <si>
    <t xml:space="preserve">End of DP3 remaining value </t>
  </si>
  <si>
    <t>years</t>
  </si>
  <si>
    <t>Last year of DP1</t>
  </si>
  <si>
    <t>Last year of DP2</t>
  </si>
  <si>
    <t>Last year of DP3</t>
  </si>
  <si>
    <t>Length of each DP</t>
  </si>
  <si>
    <t>Asset values and average asset lives</t>
  </si>
  <si>
    <t>Total/average</t>
  </si>
  <si>
    <t>RAB - method 1</t>
  </si>
  <si>
    <t>RAB - method 2</t>
  </si>
  <si>
    <t>Comparison of actual and RAB depreciation</t>
  </si>
  <si>
    <r>
      <t>End of DP1 remaining life</t>
    </r>
    <r>
      <rPr>
        <vertAlign val="superscript"/>
        <sz val="9"/>
        <color theme="1"/>
        <rFont val="Arial"/>
        <family val="2"/>
        <scheme val="minor"/>
      </rPr>
      <t xml:space="preserve"> a</t>
    </r>
  </si>
  <si>
    <r>
      <t>End of DP2 remaining life</t>
    </r>
    <r>
      <rPr>
        <vertAlign val="superscript"/>
        <sz val="9"/>
        <color theme="1"/>
        <rFont val="Arial"/>
        <family val="2"/>
        <scheme val="minor"/>
      </rPr>
      <t xml:space="preserve"> a</t>
    </r>
  </si>
  <si>
    <r>
      <t>End of DP3 remaining life</t>
    </r>
    <r>
      <rPr>
        <vertAlign val="superscript"/>
        <sz val="9"/>
        <color theme="1"/>
        <rFont val="Arial"/>
        <family val="2"/>
        <scheme val="minor"/>
      </rPr>
      <t xml:space="preserve"> a</t>
    </r>
  </si>
  <si>
    <t>Two ways to calculate average asset lives - simple example</t>
  </si>
  <si>
    <t>Using a list of assets and the value and asset life data for each individual asset, there are two possible ways of deriving a weighted average asset life, namely:</t>
  </si>
  <si>
    <t>Length of determination periods (DP)</t>
  </si>
  <si>
    <t>However, this method provides a more reasonable depreciation profile than method 1 over the (actual) life of the asset base when we calculate (rather than re-set) the remaining</t>
  </si>
  <si>
    <t>asset life at the end of each DP.</t>
  </si>
  <si>
    <t>The simple example below illustrates how each method works and what the problems are.</t>
  </si>
  <si>
    <r>
      <rPr>
        <b/>
        <sz val="9"/>
        <color rgb="FF7030A0"/>
        <rFont val="Arial"/>
        <family val="2"/>
        <scheme val="minor"/>
      </rPr>
      <t>Method 1.</t>
    </r>
    <r>
      <rPr>
        <sz val="9"/>
        <color theme="1"/>
        <rFont val="Arial"/>
        <family val="2"/>
        <scheme val="minor"/>
      </rPr>
      <t xml:space="preserve"> Weight by depreciation - which derives a weighted average asset life based on the relative depreciation of each of the individual assets.</t>
    </r>
  </si>
  <si>
    <r>
      <rPr>
        <b/>
        <sz val="9"/>
        <color rgb="FF00B050"/>
        <rFont val="Arial"/>
        <family val="2"/>
        <scheme val="minor"/>
      </rPr>
      <t>Method 2</t>
    </r>
    <r>
      <rPr>
        <b/>
        <sz val="9"/>
        <color theme="1"/>
        <rFont val="Arial"/>
        <family val="2"/>
        <scheme val="minor"/>
      </rPr>
      <t xml:space="preserve">. </t>
    </r>
    <r>
      <rPr>
        <sz val="9"/>
        <color theme="1"/>
        <rFont val="Arial"/>
        <family val="2"/>
        <scheme val="minor"/>
      </rPr>
      <t>Weight by value - which derives a weighted average asset life based on the relative values (the recorded depreciated or gross replacement costs) of each of the individual assets.</t>
    </r>
  </si>
  <si>
    <r>
      <rPr>
        <b/>
        <sz val="9"/>
        <color rgb="FF00B050"/>
        <rFont val="Arial"/>
        <family val="2"/>
        <scheme val="minor"/>
      </rPr>
      <t xml:space="preserve">Method 2 </t>
    </r>
    <r>
      <rPr>
        <sz val="9"/>
        <color rgb="FF00B050"/>
        <rFont val="Arial"/>
        <family val="2"/>
        <scheme val="minor"/>
      </rPr>
      <t>average asset life</t>
    </r>
  </si>
  <si>
    <r>
      <t>d = a/c</t>
    </r>
    <r>
      <rPr>
        <vertAlign val="subscript"/>
        <sz val="9"/>
        <color rgb="FF7030A0"/>
        <rFont val="Arial"/>
        <family val="2"/>
        <scheme val="minor"/>
      </rPr>
      <t>total</t>
    </r>
  </si>
  <si>
    <r>
      <rPr>
        <b/>
        <sz val="9"/>
        <color rgb="FF7030A0"/>
        <rFont val="Arial"/>
        <family val="2"/>
        <scheme val="minor"/>
      </rPr>
      <t xml:space="preserve">Method 1 </t>
    </r>
    <r>
      <rPr>
        <sz val="9"/>
        <color rgb="FF7030A0"/>
        <rFont val="Arial"/>
        <family val="2"/>
        <scheme val="minor"/>
      </rPr>
      <t>average asset life</t>
    </r>
  </si>
  <si>
    <r>
      <rPr>
        <b/>
        <sz val="9"/>
        <color rgb="FF7030A0"/>
        <rFont val="Arial"/>
        <family val="2"/>
        <scheme val="minor"/>
      </rPr>
      <t>Method 1</t>
    </r>
    <r>
      <rPr>
        <sz val="9"/>
        <color rgb="FF7030A0"/>
        <rFont val="Arial"/>
        <family val="2"/>
        <scheme val="minor"/>
      </rPr>
      <t xml:space="preserve"> </t>
    </r>
    <r>
      <rPr>
        <sz val="9"/>
        <color theme="1"/>
        <rFont val="Arial"/>
        <family val="2"/>
        <scheme val="minor"/>
      </rPr>
      <t xml:space="preserve">produces the most accurate reflection of aggregate RAB depreciation at a point in time.  As such, it is likely to produce the most accurate reflection of a utility’s overall depreciation profile </t>
    </r>
  </si>
  <si>
    <t>●</t>
  </si>
  <si>
    <t>over the short term. But it will overstate the rate at which a group of assets with different asset lives depreciates, if it is not regularly reset.</t>
  </si>
  <si>
    <r>
      <rPr>
        <b/>
        <sz val="9"/>
        <color rgb="FF00B050"/>
        <rFont val="Arial"/>
        <family val="2"/>
        <scheme val="minor"/>
      </rPr>
      <t>Method 2</t>
    </r>
    <r>
      <rPr>
        <sz val="9"/>
        <color theme="1"/>
        <rFont val="Arial"/>
        <family val="2"/>
        <scheme val="minor"/>
      </rPr>
      <t xml:space="preserve"> will initially understate the rate at which a group of assets with different asset lives depreciates, and will over-state the rate in later determination periods (DPs).</t>
    </r>
  </si>
  <si>
    <r>
      <t>Annual depreciation (average over DP)</t>
    </r>
    <r>
      <rPr>
        <vertAlign val="superscript"/>
        <sz val="9"/>
        <color theme="1"/>
        <rFont val="Arial"/>
        <family val="2"/>
        <scheme val="minor"/>
      </rPr>
      <t>*</t>
    </r>
  </si>
  <si>
    <t>* Depreciation must be spread evenly across the whole determination period.</t>
  </si>
  <si>
    <t>Last year of DP4</t>
  </si>
  <si>
    <t>Comparison of actual and RAB depreciation and remaining asset values</t>
  </si>
  <si>
    <t>Total DP4 depreciation</t>
  </si>
  <si>
    <t>End of DP2 remaining life a</t>
  </si>
  <si>
    <t xml:space="preserve">The simple example below illustrates how this would work. </t>
  </si>
  <si>
    <t>Length of DP</t>
  </si>
  <si>
    <r>
      <t xml:space="preserve">RAB depreciation, asset values and asset lives using </t>
    </r>
    <r>
      <rPr>
        <b/>
        <sz val="11"/>
        <color rgb="FF7030A0"/>
        <rFont val="Arial"/>
        <family val="2"/>
        <scheme val="minor"/>
      </rPr>
      <t xml:space="preserve">method 1 </t>
    </r>
    <r>
      <rPr>
        <b/>
        <sz val="11"/>
        <color theme="1"/>
        <rFont val="Arial"/>
        <family val="2"/>
        <scheme val="minor"/>
      </rPr>
      <t xml:space="preserve">and </t>
    </r>
    <r>
      <rPr>
        <b/>
        <sz val="11"/>
        <color rgb="FF339966"/>
        <rFont val="Arial"/>
        <family val="2"/>
        <scheme val="minor"/>
      </rPr>
      <t>method 2</t>
    </r>
  </si>
  <si>
    <r>
      <t xml:space="preserve">RAB depreciation, asset values and asset lives using </t>
    </r>
    <r>
      <rPr>
        <b/>
        <sz val="11"/>
        <color rgb="FF7030A0"/>
        <rFont val="Arial"/>
        <family val="2"/>
        <scheme val="minor"/>
      </rPr>
      <t>method 1</t>
    </r>
  </si>
  <si>
    <t>DP2 Opening Value</t>
  </si>
  <si>
    <t>DP2 Asset Life</t>
  </si>
  <si>
    <t>DP2 Average asset life</t>
  </si>
  <si>
    <t>DP2 Annual depreciation</t>
  </si>
  <si>
    <t>DP1 rolled forward (for comparison)</t>
  </si>
  <si>
    <r>
      <t>Annual depreciation (average over DP2)</t>
    </r>
    <r>
      <rPr>
        <vertAlign val="superscript"/>
        <sz val="9"/>
        <color theme="1"/>
        <rFont val="Arial"/>
        <family val="2"/>
        <scheme val="minor"/>
      </rPr>
      <t>*</t>
    </r>
  </si>
  <si>
    <r>
      <t>Resetting the average remaining life for DP2 for</t>
    </r>
    <r>
      <rPr>
        <b/>
        <sz val="14"/>
        <color rgb="FF520F9A"/>
        <rFont val="Arial"/>
        <family val="2"/>
        <scheme val="minor"/>
      </rPr>
      <t xml:space="preserve"> method 1</t>
    </r>
  </si>
  <si>
    <r>
      <t>For  depreciation</t>
    </r>
    <r>
      <rPr>
        <b/>
        <sz val="9"/>
        <color theme="1"/>
        <rFont val="Arial"/>
        <family val="2"/>
        <scheme val="minor"/>
      </rPr>
      <t xml:space="preserve"> </t>
    </r>
    <r>
      <rPr>
        <b/>
        <sz val="9"/>
        <color rgb="FF520F9A"/>
        <rFont val="Arial"/>
        <family val="2"/>
        <scheme val="minor"/>
      </rPr>
      <t>method 1</t>
    </r>
    <r>
      <rPr>
        <sz val="9"/>
        <color theme="1"/>
        <rFont val="Arial"/>
        <family val="2"/>
        <scheme val="minor"/>
      </rPr>
      <t xml:space="preserve">, the remaining life assets needs to be re-set at the beginning of each DP based on the remaining values and asset lives of the underlying assets. </t>
    </r>
  </si>
  <si>
    <t>a This is a simplified version of the method we use to calculate remaining asset lives in our regulatory models.  Detailed calculations are available in the building block model template on our website.</t>
  </si>
  <si>
    <t>Building block model template available here.</t>
  </si>
  <si>
    <t>inputs that can be varied</t>
  </si>
  <si>
    <t>The blue cells identify the inputs that the user may vary.</t>
  </si>
  <si>
    <t>Colour code</t>
  </si>
  <si>
    <t>Purple font indicates calculations for depreciation method 1</t>
  </si>
  <si>
    <t>Green font indicates calculations for depreciation method 2</t>
  </si>
  <si>
    <t>can't be calculated using RAB</t>
  </si>
  <si>
    <t>* Depreciation must be spread evenly across each year of the determination period.</t>
  </si>
  <si>
    <r>
      <t>e = (a</t>
    </r>
    <r>
      <rPr>
        <vertAlign val="subscript"/>
        <sz val="9"/>
        <color rgb="FF00B050"/>
        <rFont val="Arial"/>
        <family val="2"/>
        <scheme val="minor"/>
      </rPr>
      <t>1</t>
    </r>
    <r>
      <rPr>
        <sz val="9"/>
        <color rgb="FF00B050"/>
        <rFont val="Calibri"/>
        <family val="2"/>
      </rPr>
      <t>×</t>
    </r>
    <r>
      <rPr>
        <sz val="9"/>
        <color rgb="FF00B050"/>
        <rFont val="Arial"/>
        <family val="2"/>
        <scheme val="minor"/>
      </rPr>
      <t>b</t>
    </r>
    <r>
      <rPr>
        <vertAlign val="subscript"/>
        <sz val="9"/>
        <color rgb="FF00B050"/>
        <rFont val="Arial"/>
        <family val="2"/>
        <scheme val="minor"/>
      </rPr>
      <t>1</t>
    </r>
    <r>
      <rPr>
        <sz val="9"/>
        <color rgb="FF00B050"/>
        <rFont val="Arial"/>
        <family val="2"/>
        <scheme val="minor"/>
      </rPr>
      <t xml:space="preserve"> + a</t>
    </r>
    <r>
      <rPr>
        <vertAlign val="subscript"/>
        <sz val="9"/>
        <color rgb="FF00B050"/>
        <rFont val="Arial"/>
        <family val="2"/>
        <scheme val="minor"/>
      </rPr>
      <t>2</t>
    </r>
    <r>
      <rPr>
        <sz val="9"/>
        <color rgb="FF00B050"/>
        <rFont val="Arial"/>
        <family val="2"/>
        <scheme val="minor"/>
      </rPr>
      <t>×b</t>
    </r>
    <r>
      <rPr>
        <vertAlign val="subscript"/>
        <sz val="9"/>
        <color rgb="FF00B050"/>
        <rFont val="Arial"/>
        <family val="2"/>
        <scheme val="minor"/>
      </rPr>
      <t>2</t>
    </r>
    <r>
      <rPr>
        <sz val="9"/>
        <color rgb="FF00B050"/>
        <rFont val="Arial"/>
        <family val="2"/>
        <scheme val="minor"/>
      </rPr>
      <t>)/(a</t>
    </r>
    <r>
      <rPr>
        <vertAlign val="subscript"/>
        <sz val="9"/>
        <color rgb="FF00B050"/>
        <rFont val="Arial"/>
        <family val="2"/>
        <scheme val="minor"/>
      </rPr>
      <t>1</t>
    </r>
    <r>
      <rPr>
        <sz val="9"/>
        <color rgb="FF00B050"/>
        <rFont val="Arial"/>
        <family val="2"/>
        <scheme val="minor"/>
      </rPr>
      <t>+a</t>
    </r>
    <r>
      <rPr>
        <vertAlign val="subscript"/>
        <sz val="9"/>
        <color rgb="FF00B050"/>
        <rFont val="Arial"/>
        <family val="2"/>
        <scheme val="minor"/>
      </rPr>
      <t>2</t>
    </r>
    <r>
      <rPr>
        <sz val="9"/>
        <color rgb="FF00B050"/>
        <rFont val="Arial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</si>
</sst>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#,##0.0"/>
    <numFmt numFmtId="167" formatCode="0.0"/>
  </numFmts>
  <fonts count="45" x14ac:knownFonts="1">
    <font>
      <sz val="11"/>
      <color theme="1"/>
      <name val="Arial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9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8"/>
      <color theme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9"/>
      <color rgb="FF00B050"/>
      <name val="Arial"/>
      <family val="2"/>
      <scheme val="minor"/>
    </font>
    <font>
      <b/>
      <sz val="9"/>
      <color rgb="FF7030A0"/>
      <name val="Arial"/>
      <family val="2"/>
      <scheme val="minor"/>
    </font>
    <font>
      <sz val="9"/>
      <color rgb="FF00B050"/>
      <name val="Arial"/>
      <family val="2"/>
      <scheme val="minor"/>
    </font>
    <font>
      <vertAlign val="subscript"/>
      <sz val="9"/>
      <color rgb="FF00B050"/>
      <name val="Arial"/>
      <family val="2"/>
      <scheme val="minor"/>
    </font>
    <font>
      <sz val="9"/>
      <color rgb="FF7030A0"/>
      <name val="Arial"/>
      <family val="2"/>
      <scheme val="minor"/>
    </font>
    <font>
      <vertAlign val="subscript"/>
      <sz val="9"/>
      <color rgb="FF7030A0"/>
      <name val="Arial"/>
      <family val="2"/>
      <scheme val="minor"/>
    </font>
    <font>
      <sz val="9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9"/>
      <color rgb="FF00B050"/>
      <name val="Calibri"/>
      <family val="2"/>
    </font>
    <font>
      <i/>
      <sz val="9"/>
      <color theme="1"/>
      <name val="Arial"/>
      <family val="2"/>
      <scheme val="minor"/>
    </font>
    <font>
      <i/>
      <sz val="9"/>
      <color rgb="FF990033"/>
      <name val="Arial"/>
      <family val="2"/>
      <scheme val="minor"/>
    </font>
    <font>
      <sz val="9"/>
      <color rgb="FF520F9A"/>
      <name val="Arial"/>
      <family val="2"/>
      <scheme val="minor"/>
    </font>
    <font>
      <b/>
      <sz val="9"/>
      <color rgb="FF520F9A"/>
      <name val="Arial"/>
      <family val="2"/>
      <scheme val="minor"/>
    </font>
    <font>
      <b/>
      <sz val="11"/>
      <color rgb="FF7030A0"/>
      <name val="Arial"/>
      <family val="2"/>
      <scheme val="minor"/>
    </font>
    <font>
      <b/>
      <sz val="11"/>
      <color rgb="FF339966"/>
      <name val="Arial"/>
      <family val="2"/>
      <scheme val="minor"/>
    </font>
    <font>
      <b/>
      <sz val="14"/>
      <color rgb="FF520F9A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rgb="FFFF0000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rgb="FFFF0000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3" applyNumberFormat="0" applyFont="0" applyFill="0" applyAlignment="0" applyProtection="0"/>
    <xf numFmtId="164" fontId="12" fillId="0" borderId="0" applyNumberFormat="0" applyFill="0" applyBorder="0" applyAlignment="0">
      <alignment horizontal="left"/>
    </xf>
    <xf numFmtId="0" fontId="3" fillId="0" borderId="0" applyNumberFormat="0" applyFill="0" applyBorder="0" applyAlignment="0"/>
    <xf numFmtId="4" fontId="1" fillId="3" borderId="0" applyBorder="0" applyAlignment="0">
      <alignment horizontal="right"/>
      <protection locked="0"/>
    </xf>
    <xf numFmtId="165" fontId="1" fillId="3" borderId="0" applyBorder="0" applyAlignment="0">
      <alignment horizontal="right"/>
      <protection locked="0"/>
    </xf>
    <xf numFmtId="3" fontId="5" fillId="0" borderId="0" applyNumberFormat="0" applyFill="0" applyBorder="0" applyAlignment="0" applyProtection="0">
      <protection locked="0"/>
    </xf>
    <xf numFmtId="41" fontId="6" fillId="4" borderId="0" applyNumberFormat="0" applyBorder="0" applyAlignment="0"/>
    <xf numFmtId="0" fontId="7" fillId="0" borderId="0" applyNumberFormat="0" applyFill="0" applyBorder="0" applyAlignment="0" applyProtection="0"/>
    <xf numFmtId="166" fontId="1" fillId="8" borderId="0" applyBorder="0" applyAlignment="0">
      <alignment horizontal="right"/>
      <protection locked="0"/>
    </xf>
    <xf numFmtId="165" fontId="1" fillId="2" borderId="0" applyBorder="0" applyAlignment="0">
      <protection locked="0"/>
    </xf>
    <xf numFmtId="0" fontId="9" fillId="7" borderId="0" applyNumberFormat="0" applyBorder="0" applyAlignment="0" applyProtection="0"/>
    <xf numFmtId="165" fontId="1" fillId="8" borderId="0" applyBorder="0" applyAlignment="0">
      <alignment horizontal="left"/>
      <protection locked="0"/>
    </xf>
    <xf numFmtId="166" fontId="1" fillId="2" borderId="1" applyBorder="0" applyAlignment="0">
      <alignment horizontal="right"/>
      <protection locked="0"/>
    </xf>
    <xf numFmtId="9" fontId="10" fillId="0" borderId="0" applyFont="0" applyBorder="0" applyAlignment="0" applyProtection="0"/>
    <xf numFmtId="9" fontId="10" fillId="0" borderId="0" applyFont="0" applyBorder="0" applyAlignment="0" applyProtection="0"/>
    <xf numFmtId="1" fontId="11" fillId="0" borderId="0" applyFill="0" applyBorder="0" applyProtection="0">
      <alignment horizontal="right"/>
    </xf>
    <xf numFmtId="1" fontId="11" fillId="0" borderId="0" applyNumberFormat="0" applyFill="0" applyBorder="0" applyProtection="0">
      <alignment horizontal="left"/>
    </xf>
    <xf numFmtId="1" fontId="13" fillId="0" borderId="0" applyNumberFormat="0" applyFill="0" applyBorder="0" applyProtection="0">
      <alignment horizontal="right"/>
    </xf>
    <xf numFmtId="2" fontId="11" fillId="0" borderId="0" applyFill="0" applyBorder="0" applyAlignment="0" applyProtection="0">
      <alignment horizontal="right"/>
    </xf>
    <xf numFmtId="9" fontId="11" fillId="0" borderId="0" applyFont="0" applyFill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>
      <alignment vertical="top" wrapText="1"/>
    </xf>
    <xf numFmtId="0" fontId="23" fillId="0" borderId="0" applyNumberFormat="0" applyFill="0" applyBorder="0" applyAlignment="0" applyProtection="0"/>
  </cellStyleXfs>
  <cellXfs count="167">
    <xf numFmtId="0" fontId="0" fillId="0" borderId="0" xfId="0"/>
    <xf numFmtId="0" fontId="8" fillId="0" borderId="0" xfId="0" applyFont="1"/>
    <xf numFmtId="0" fontId="0" fillId="0" borderId="0" xfId="0"/>
    <xf numFmtId="0" fontId="0" fillId="5" borderId="0" xfId="0" applyFill="1" applyAlignment="1">
      <alignment wrapText="1"/>
    </xf>
    <xf numFmtId="0" fontId="0" fillId="0" borderId="0" xfId="0" applyBorder="1"/>
    <xf numFmtId="164" fontId="2" fillId="0" borderId="0" xfId="0" applyNumberFormat="1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right" wrapText="1"/>
    </xf>
    <xf numFmtId="0" fontId="0" fillId="5" borderId="2" xfId="0" quotePrefix="1" applyFill="1" applyBorder="1" applyAlignment="1">
      <alignment wrapText="1"/>
    </xf>
    <xf numFmtId="0" fontId="0" fillId="5" borderId="0" xfId="0" applyFill="1" applyAlignment="1">
      <alignment horizontal="left" indent="1"/>
    </xf>
    <xf numFmtId="0" fontId="0" fillId="0" borderId="0" xfId="0" applyFill="1" applyAlignment="1">
      <alignment wrapText="1"/>
    </xf>
    <xf numFmtId="0" fontId="15" fillId="0" borderId="0" xfId="0" applyFont="1"/>
    <xf numFmtId="3" fontId="15" fillId="0" borderId="0" xfId="0" applyNumberFormat="1" applyFont="1"/>
    <xf numFmtId="0" fontId="15" fillId="0" borderId="0" xfId="0" applyFont="1" applyAlignment="1">
      <alignment wrapText="1"/>
    </xf>
    <xf numFmtId="3" fontId="5" fillId="0" borderId="0" xfId="8" applyNumberFormat="1" applyProtection="1"/>
    <xf numFmtId="0" fontId="15" fillId="23" borderId="1" xfId="0" applyFont="1" applyFill="1" applyBorder="1" applyAlignment="1">
      <alignment horizontal="right" wrapText="1"/>
    </xf>
    <xf numFmtId="0" fontId="15" fillId="23" borderId="1" xfId="0" applyFont="1" applyFill="1" applyBorder="1" applyAlignment="1">
      <alignment wrapText="1"/>
    </xf>
    <xf numFmtId="0" fontId="15" fillId="2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3" fontId="15" fillId="0" borderId="0" xfId="0" applyNumberFormat="1" applyFont="1" applyBorder="1"/>
    <xf numFmtId="0" fontId="15" fillId="22" borderId="4" xfId="0" applyFont="1" applyFill="1" applyBorder="1" applyAlignment="1">
      <alignment wrapText="1"/>
    </xf>
    <xf numFmtId="0" fontId="15" fillId="22" borderId="5" xfId="0" applyFont="1" applyFill="1" applyBorder="1" applyAlignment="1">
      <alignment wrapText="1"/>
    </xf>
    <xf numFmtId="0" fontId="15" fillId="0" borderId="0" xfId="0" applyFont="1" applyBorder="1"/>
    <xf numFmtId="0" fontId="15" fillId="22" borderId="0" xfId="0" applyFont="1" applyFill="1" applyBorder="1" applyAlignment="1">
      <alignment wrapText="1"/>
    </xf>
    <xf numFmtId="0" fontId="15" fillId="23" borderId="0" xfId="0" applyFont="1" applyFill="1" applyBorder="1" applyAlignment="1">
      <alignment wrapText="1"/>
    </xf>
    <xf numFmtId="0" fontId="15" fillId="23" borderId="5" xfId="0" applyFont="1" applyFill="1" applyBorder="1" applyAlignment="1">
      <alignment horizontal="right" wrapText="1"/>
    </xf>
    <xf numFmtId="0" fontId="15" fillId="23" borderId="0" xfId="0" applyFont="1" applyFill="1" applyBorder="1" applyAlignment="1">
      <alignment horizontal="right" wrapText="1"/>
    </xf>
    <xf numFmtId="0" fontId="15" fillId="23" borderId="7" xfId="0" applyFont="1" applyFill="1" applyBorder="1" applyAlignment="1">
      <alignment wrapText="1"/>
    </xf>
    <xf numFmtId="0" fontId="15" fillId="22" borderId="7" xfId="0" applyFont="1" applyFill="1" applyBorder="1" applyAlignment="1">
      <alignment wrapText="1"/>
    </xf>
    <xf numFmtId="0" fontId="15" fillId="23" borderId="6" xfId="0" applyFont="1" applyFill="1" applyBorder="1" applyAlignment="1">
      <alignment horizontal="right" wrapText="1"/>
    </xf>
    <xf numFmtId="0" fontId="15" fillId="0" borderId="0" xfId="0" applyFont="1" applyBorder="1" applyAlignment="1">
      <alignment horizontal="center" wrapText="1"/>
    </xf>
    <xf numFmtId="3" fontId="18" fillId="0" borderId="0" xfId="0" applyNumberFormat="1" applyFont="1"/>
    <xf numFmtId="0" fontId="18" fillId="0" borderId="0" xfId="0" applyFont="1"/>
    <xf numFmtId="0" fontId="18" fillId="0" borderId="0" xfId="0" applyFont="1" applyBorder="1"/>
    <xf numFmtId="0" fontId="19" fillId="0" borderId="0" xfId="8" applyNumberFormat="1" applyFont="1" applyFill="1" applyProtection="1"/>
    <xf numFmtId="0" fontId="15" fillId="23" borderId="1" xfId="0" applyFont="1" applyFill="1" applyBorder="1" applyAlignment="1">
      <alignment horizontal="center" wrapText="1"/>
    </xf>
    <xf numFmtId="0" fontId="15" fillId="23" borderId="4" xfId="0" applyFont="1" applyFill="1" applyBorder="1" applyAlignment="1">
      <alignment horizontal="center" wrapText="1"/>
    </xf>
    <xf numFmtId="0" fontId="15" fillId="23" borderId="5" xfId="0" applyFont="1" applyFill="1" applyBorder="1" applyAlignment="1">
      <alignment horizontal="center" wrapText="1"/>
    </xf>
    <xf numFmtId="0" fontId="15" fillId="22" borderId="1" xfId="0" applyFont="1" applyFill="1" applyBorder="1" applyAlignment="1">
      <alignment horizontal="center" wrapText="1"/>
    </xf>
    <xf numFmtId="0" fontId="15" fillId="22" borderId="5" xfId="0" applyFont="1" applyFill="1" applyBorder="1" applyAlignment="1">
      <alignment horizontal="center" wrapText="1"/>
    </xf>
    <xf numFmtId="0" fontId="15" fillId="22" borderId="6" xfId="0" applyFont="1" applyFill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5" fillId="0" borderId="9" xfId="0" applyFont="1" applyBorder="1"/>
    <xf numFmtId="0" fontId="16" fillId="0" borderId="8" xfId="0" applyFont="1" applyBorder="1"/>
    <xf numFmtId="0" fontId="15" fillId="0" borderId="8" xfId="0" applyFont="1" applyBorder="1"/>
    <xf numFmtId="0" fontId="15" fillId="0" borderId="8" xfId="0" applyFont="1" applyFill="1" applyBorder="1"/>
    <xf numFmtId="0" fontId="15" fillId="22" borderId="8" xfId="0" applyFont="1" applyFill="1" applyBorder="1"/>
    <xf numFmtId="0" fontId="15" fillId="22" borderId="10" xfId="0" applyFont="1" applyFill="1" applyBorder="1"/>
    <xf numFmtId="0" fontId="15" fillId="23" borderId="12" xfId="0" applyFont="1" applyFill="1" applyBorder="1" applyAlignment="1">
      <alignment horizontal="right"/>
    </xf>
    <xf numFmtId="3" fontId="15" fillId="22" borderId="12" xfId="0" applyNumberFormat="1" applyFont="1" applyFill="1" applyBorder="1" applyAlignment="1">
      <alignment horizontal="right"/>
    </xf>
    <xf numFmtId="0" fontId="15" fillId="0" borderId="11" xfId="0" applyFont="1" applyFill="1" applyBorder="1" applyAlignment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/>
    <xf numFmtId="0" fontId="15" fillId="22" borderId="8" xfId="0" applyFont="1" applyFill="1" applyBorder="1" applyAlignment="1"/>
    <xf numFmtId="0" fontId="15" fillId="22" borderId="8" xfId="0" applyFont="1" applyFill="1" applyBorder="1" applyAlignment="1">
      <alignment horizontal="center"/>
    </xf>
    <xf numFmtId="0" fontId="15" fillId="22" borderId="10" xfId="0" applyFont="1" applyFill="1" applyBorder="1" applyAlignment="1"/>
    <xf numFmtId="0" fontId="15" fillId="0" borderId="8" xfId="0" applyFont="1" applyFill="1" applyBorder="1" applyAlignment="1"/>
    <xf numFmtId="0" fontId="25" fillId="0" borderId="0" xfId="0" applyFont="1" applyBorder="1"/>
    <xf numFmtId="0" fontId="32" fillId="0" borderId="0" xfId="0" applyFont="1" applyAlignment="1">
      <alignment horizontal="center"/>
    </xf>
    <xf numFmtId="0" fontId="15" fillId="0" borderId="8" xfId="0" applyFont="1" applyBorder="1" applyAlignment="1">
      <alignment horizontal="right" wrapText="1"/>
    </xf>
    <xf numFmtId="0" fontId="30" fillId="0" borderId="8" xfId="0" applyFont="1" applyBorder="1" applyAlignment="1">
      <alignment horizontal="right" wrapText="1"/>
    </xf>
    <xf numFmtId="0" fontId="28" fillId="0" borderId="8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30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0" fontId="16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15" fillId="0" borderId="1" xfId="0" applyFont="1" applyFill="1" applyBorder="1"/>
    <xf numFmtId="3" fontId="15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3" fontId="15" fillId="0" borderId="9" xfId="0" applyNumberFormat="1" applyFont="1" applyFill="1" applyBorder="1" applyAlignment="1">
      <alignment horizontal="right"/>
    </xf>
    <xf numFmtId="166" fontId="30" fillId="0" borderId="9" xfId="0" applyNumberFormat="1" applyFont="1" applyFill="1" applyBorder="1" applyAlignment="1">
      <alignment horizontal="right"/>
    </xf>
    <xf numFmtId="166" fontId="28" fillId="0" borderId="9" xfId="0" applyNumberFormat="1" applyFont="1" applyFill="1" applyBorder="1" applyAlignment="1">
      <alignment horizontal="right"/>
    </xf>
    <xf numFmtId="0" fontId="15" fillId="0" borderId="10" xfId="0" applyFont="1" applyFill="1" applyBorder="1"/>
    <xf numFmtId="0" fontId="15" fillId="24" borderId="11" xfId="0" applyFont="1" applyFill="1" applyBorder="1"/>
    <xf numFmtId="0" fontId="15" fillId="24" borderId="0" xfId="0" applyFont="1" applyFill="1" applyBorder="1" applyAlignment="1">
      <alignment horizontal="center" wrapText="1"/>
    </xf>
    <xf numFmtId="0" fontId="15" fillId="24" borderId="7" xfId="0" applyFont="1" applyFill="1" applyBorder="1" applyAlignment="1">
      <alignment horizontal="center" wrapText="1"/>
    </xf>
    <xf numFmtId="3" fontId="15" fillId="24" borderId="6" xfId="0" applyNumberFormat="1" applyFont="1" applyFill="1" applyBorder="1"/>
    <xf numFmtId="3" fontId="15" fillId="24" borderId="0" xfId="0" applyNumberFormat="1" applyFont="1" applyFill="1" applyBorder="1"/>
    <xf numFmtId="3" fontId="15" fillId="24" borderId="9" xfId="0" applyNumberFormat="1" applyFont="1" applyFill="1" applyBorder="1"/>
    <xf numFmtId="0" fontId="15" fillId="0" borderId="9" xfId="0" applyFont="1" applyFill="1" applyBorder="1"/>
    <xf numFmtId="0" fontId="16" fillId="0" borderId="8" xfId="0" applyFont="1" applyFill="1" applyBorder="1"/>
    <xf numFmtId="0" fontId="30" fillId="0" borderId="0" xfId="0" applyFont="1" applyFill="1" applyBorder="1"/>
    <xf numFmtId="0" fontId="28" fillId="0" borderId="9" xfId="0" applyFont="1" applyFill="1" applyBorder="1"/>
    <xf numFmtId="0" fontId="18" fillId="0" borderId="0" xfId="0" applyFont="1" applyFill="1" applyBorder="1"/>
    <xf numFmtId="0" fontId="24" fillId="0" borderId="0" xfId="36" applyFont="1" applyFill="1" applyBorder="1"/>
    <xf numFmtId="0" fontId="15" fillId="0" borderId="14" xfId="0" applyFont="1" applyFill="1" applyBorder="1"/>
    <xf numFmtId="0" fontId="15" fillId="25" borderId="0" xfId="0" applyFont="1" applyFill="1" applyBorder="1" applyAlignment="1">
      <alignment horizontal="center" wrapText="1"/>
    </xf>
    <xf numFmtId="0" fontId="15" fillId="25" borderId="7" xfId="0" applyFont="1" applyFill="1" applyBorder="1" applyAlignment="1">
      <alignment horizontal="center" wrapText="1"/>
    </xf>
    <xf numFmtId="0" fontId="15" fillId="25" borderId="1" xfId="0" applyFont="1" applyFill="1" applyBorder="1" applyAlignment="1">
      <alignment horizontal="right" wrapText="1"/>
    </xf>
    <xf numFmtId="3" fontId="15" fillId="0" borderId="7" xfId="0" applyNumberFormat="1" applyFont="1" applyFill="1" applyBorder="1"/>
    <xf numFmtId="3" fontId="15" fillId="0" borderId="9" xfId="0" applyNumberFormat="1" applyFont="1" applyFill="1" applyBorder="1"/>
    <xf numFmtId="0" fontId="15" fillId="0" borderId="9" xfId="0" applyFont="1" applyFill="1" applyBorder="1" applyAlignment="1">
      <alignment horizontal="right"/>
    </xf>
    <xf numFmtId="3" fontId="15" fillId="0" borderId="12" xfId="0" applyNumberFormat="1" applyFont="1" applyFill="1" applyBorder="1"/>
    <xf numFmtId="3" fontId="15" fillId="25" borderId="0" xfId="0" applyNumberFormat="1" applyFont="1" applyFill="1" applyBorder="1"/>
    <xf numFmtId="3" fontId="15" fillId="25" borderId="9" xfId="0" applyNumberFormat="1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3" fontId="30" fillId="0" borderId="0" xfId="0" applyNumberFormat="1" applyFont="1" applyFill="1" applyBorder="1"/>
    <xf numFmtId="3" fontId="28" fillId="0" borderId="9" xfId="0" applyNumberFormat="1" applyFont="1" applyFill="1" applyBorder="1"/>
    <xf numFmtId="0" fontId="15" fillId="0" borderId="8" xfId="0" applyFont="1" applyFill="1" applyBorder="1" applyAlignment="1">
      <alignment horizontal="center"/>
    </xf>
    <xf numFmtId="3" fontId="12" fillId="0" borderId="0" xfId="4" applyNumberFormat="1" applyFill="1" applyBorder="1" applyAlignment="1"/>
    <xf numFmtId="0" fontId="15" fillId="25" borderId="1" xfId="0" applyFont="1" applyFill="1" applyBorder="1" applyAlignment="1">
      <alignment horizontal="center" wrapText="1"/>
    </xf>
    <xf numFmtId="3" fontId="30" fillId="0" borderId="6" xfId="0" applyNumberFormat="1" applyFont="1" applyFill="1" applyBorder="1"/>
    <xf numFmtId="3" fontId="28" fillId="0" borderId="13" xfId="0" applyNumberFormat="1" applyFont="1" applyFill="1" applyBorder="1"/>
    <xf numFmtId="3" fontId="30" fillId="24" borderId="0" xfId="0" applyNumberFormat="1" applyFont="1" applyFill="1" applyBorder="1"/>
    <xf numFmtId="3" fontId="28" fillId="24" borderId="9" xfId="0" applyNumberFormat="1" applyFont="1" applyFill="1" applyBorder="1"/>
    <xf numFmtId="0" fontId="15" fillId="0" borderId="14" xfId="0" applyFont="1" applyFill="1" applyBorder="1" applyAlignment="1">
      <alignment horizontal="center" wrapText="1"/>
    </xf>
    <xf numFmtId="0" fontId="15" fillId="0" borderId="0" xfId="0" applyFont="1" applyFill="1" applyAlignment="1">
      <alignment wrapText="1"/>
    </xf>
    <xf numFmtId="3" fontId="15" fillId="0" borderId="0" xfId="0" applyNumberFormat="1" applyFont="1" applyFill="1"/>
    <xf numFmtId="0" fontId="15" fillId="24" borderId="14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3" fontId="15" fillId="0" borderId="16" xfId="0" applyNumberFormat="1" applyFont="1" applyFill="1" applyBorder="1"/>
    <xf numFmtId="3" fontId="30" fillId="0" borderId="16" xfId="0" applyNumberFormat="1" applyFont="1" applyFill="1" applyBorder="1"/>
    <xf numFmtId="3" fontId="28" fillId="0" borderId="17" xfId="0" applyNumberFormat="1" applyFont="1" applyFill="1" applyBorder="1"/>
    <xf numFmtId="0" fontId="15" fillId="0" borderId="8" xfId="0" applyFont="1" applyBorder="1" applyAlignment="1"/>
    <xf numFmtId="3" fontId="18" fillId="0" borderId="0" xfId="0" applyNumberFormat="1" applyFont="1" applyBorder="1"/>
    <xf numFmtId="0" fontId="15" fillId="0" borderId="18" xfId="0" applyFont="1" applyFill="1" applyBorder="1"/>
    <xf numFmtId="0" fontId="15" fillId="23" borderId="19" xfId="0" applyFont="1" applyFill="1" applyBorder="1" applyAlignment="1">
      <alignment horizontal="center" wrapText="1"/>
    </xf>
    <xf numFmtId="0" fontId="15" fillId="23" borderId="20" xfId="0" applyFont="1" applyFill="1" applyBorder="1" applyAlignment="1">
      <alignment horizontal="right" wrapText="1"/>
    </xf>
    <xf numFmtId="166" fontId="28" fillId="0" borderId="9" xfId="0" applyNumberFormat="1" applyFont="1" applyFill="1" applyBorder="1"/>
    <xf numFmtId="166" fontId="28" fillId="24" borderId="12" xfId="0" applyNumberFormat="1" applyFont="1" applyFill="1" applyBorder="1"/>
    <xf numFmtId="166" fontId="30" fillId="24" borderId="7" xfId="0" applyNumberFormat="1" applyFont="1" applyFill="1" applyBorder="1"/>
    <xf numFmtId="166" fontId="30" fillId="0" borderId="7" xfId="0" applyNumberFormat="1" applyFont="1" applyFill="1" applyBorder="1"/>
    <xf numFmtId="166" fontId="28" fillId="0" borderId="12" xfId="0" applyNumberFormat="1" applyFont="1" applyFill="1" applyBorder="1"/>
    <xf numFmtId="167" fontId="30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/>
    <xf numFmtId="166" fontId="15" fillId="25" borderId="7" xfId="0" applyNumberFormat="1" applyFont="1" applyFill="1" applyBorder="1"/>
    <xf numFmtId="166" fontId="15" fillId="24" borderId="7" xfId="0" applyNumberFormat="1" applyFont="1" applyFill="1" applyBorder="1"/>
    <xf numFmtId="166" fontId="30" fillId="0" borderId="0" xfId="0" applyNumberFormat="1" applyFont="1" applyFill="1" applyBorder="1"/>
    <xf numFmtId="0" fontId="15" fillId="25" borderId="0" xfId="0" applyFont="1" applyFill="1" applyBorder="1" applyAlignment="1">
      <alignment horizontal="right" wrapText="1"/>
    </xf>
    <xf numFmtId="0" fontId="33" fillId="0" borderId="0" xfId="0" applyFont="1" applyFill="1"/>
    <xf numFmtId="0" fontId="33" fillId="0" borderId="0" xfId="0" applyFont="1" applyFill="1" applyBorder="1"/>
    <xf numFmtId="0" fontId="34" fillId="0" borderId="0" xfId="0" applyFont="1" applyBorder="1"/>
    <xf numFmtId="166" fontId="30" fillId="0" borderId="0" xfId="0" applyNumberFormat="1" applyFont="1" applyFill="1" applyBorder="1" applyAlignment="1">
      <alignment horizontal="right"/>
    </xf>
    <xf numFmtId="166" fontId="28" fillId="0" borderId="0" xfId="0" applyNumberFormat="1" applyFont="1" applyFill="1" applyBorder="1" applyAlignment="1">
      <alignment horizontal="right"/>
    </xf>
    <xf numFmtId="3" fontId="15" fillId="26" borderId="0" xfId="0" applyNumberFormat="1" applyFont="1" applyFill="1" applyBorder="1"/>
    <xf numFmtId="166" fontId="15" fillId="0" borderId="0" xfId="0" applyNumberFormat="1" applyFont="1" applyFill="1" applyBorder="1" applyAlignment="1">
      <alignment horizontal="right"/>
    </xf>
    <xf numFmtId="166" fontId="15" fillId="26" borderId="0" xfId="0" applyNumberFormat="1" applyFont="1" applyFill="1" applyBorder="1"/>
    <xf numFmtId="166" fontId="15" fillId="26" borderId="0" xfId="0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>
      <alignment horizontal="right" wrapText="1"/>
    </xf>
    <xf numFmtId="0" fontId="36" fillId="0" borderId="0" xfId="0" applyFont="1"/>
    <xf numFmtId="0" fontId="37" fillId="0" borderId="9" xfId="0" applyFont="1" applyFill="1" applyBorder="1"/>
    <xf numFmtId="3" fontId="37" fillId="0" borderId="9" xfId="0" applyNumberFormat="1" applyFont="1" applyFill="1" applyBorder="1"/>
    <xf numFmtId="166" fontId="37" fillId="0" borderId="9" xfId="0" applyNumberFormat="1" applyFont="1" applyFill="1" applyBorder="1"/>
    <xf numFmtId="3" fontId="37" fillId="0" borderId="13" xfId="0" applyNumberFormat="1" applyFont="1" applyFill="1" applyBorder="1"/>
    <xf numFmtId="0" fontId="15" fillId="0" borderId="0" xfId="0" applyFont="1" applyFill="1" applyBorder="1" applyAlignment="1">
      <alignment horizontal="center" wrapText="1"/>
    </xf>
    <xf numFmtId="3" fontId="37" fillId="0" borderId="0" xfId="0" applyNumberFormat="1" applyFont="1" applyFill="1" applyBorder="1"/>
    <xf numFmtId="166" fontId="1" fillId="3" borderId="0" xfId="6" applyNumberFormat="1" applyBorder="1" applyAlignment="1">
      <alignment horizontal="right"/>
      <protection locked="0"/>
    </xf>
    <xf numFmtId="3" fontId="1" fillId="3" borderId="0" xfId="6" applyNumberFormat="1" applyBorder="1" applyAlignment="1">
      <alignment horizontal="right"/>
      <protection locked="0"/>
    </xf>
    <xf numFmtId="0" fontId="38" fillId="0" borderId="0" xfId="0" applyFont="1" applyBorder="1"/>
    <xf numFmtId="0" fontId="15" fillId="0" borderId="21" xfId="0" applyFont="1" applyBorder="1"/>
    <xf numFmtId="4" fontId="1" fillId="3" borderId="21" xfId="6" applyBorder="1" applyAlignment="1">
      <protection locked="0"/>
    </xf>
    <xf numFmtId="0" fontId="28" fillId="0" borderId="22" xfId="0" applyFont="1" applyBorder="1"/>
    <xf numFmtId="0" fontId="15" fillId="0" borderId="22" xfId="0" applyFont="1" applyBorder="1"/>
    <xf numFmtId="0" fontId="15" fillId="0" borderId="21" xfId="0" applyFont="1" applyFill="1" applyBorder="1"/>
    <xf numFmtId="3" fontId="1" fillId="3" borderId="21" xfId="6" applyNumberFormat="1" applyBorder="1" applyAlignment="1">
      <protection locked="0"/>
    </xf>
    <xf numFmtId="0" fontId="15" fillId="0" borderId="22" xfId="0" applyFont="1" applyFill="1" applyBorder="1"/>
    <xf numFmtId="0" fontId="5" fillId="0" borderId="22" xfId="8" applyNumberFormat="1" applyFill="1" applyBorder="1" applyProtection="1"/>
    <xf numFmtId="3" fontId="15" fillId="26" borderId="21" xfId="0" applyNumberFormat="1" applyFont="1" applyFill="1" applyBorder="1"/>
    <xf numFmtId="166" fontId="43" fillId="27" borderId="0" xfId="0" applyNumberFormat="1" applyFont="1" applyFill="1" applyBorder="1"/>
    <xf numFmtId="0" fontId="43" fillId="27" borderId="0" xfId="0" applyFont="1" applyFill="1" applyBorder="1"/>
    <xf numFmtId="0" fontId="43" fillId="27" borderId="0" xfId="0" applyFont="1" applyFill="1"/>
    <xf numFmtId="0" fontId="44" fillId="0" borderId="0" xfId="0" applyFont="1" applyBorder="1"/>
  </cellXfs>
  <cellStyles count="37">
    <cellStyle name="20% - Accent1" xfId="23" builtinId="30" customBuiltin="1"/>
    <cellStyle name="20% - Accent2" xfId="25" builtinId="34" customBuiltin="1"/>
    <cellStyle name="20% - Accent3" xfId="27" builtinId="38" customBuiltin="1"/>
    <cellStyle name="20% - Accent4" xfId="29" builtinId="42" customBuiltin="1"/>
    <cellStyle name="20% - Accent5" xfId="31" builtinId="46" customBuiltin="1"/>
    <cellStyle name="20% - Accent6" xfId="33" builtinId="50" customBuiltin="1"/>
    <cellStyle name="40% - Accent1" xfId="24" builtinId="31" customBuiltin="1"/>
    <cellStyle name="40% - Accent2" xfId="26" builtinId="35" customBuiltin="1"/>
    <cellStyle name="40% - Accent3" xfId="28" builtinId="39" customBuiltin="1"/>
    <cellStyle name="40% - Accent4" xfId="30" builtinId="43" customBuiltin="1"/>
    <cellStyle name="40% - Accent5" xfId="32" builtinId="47" customBuiltin="1"/>
    <cellStyle name="40% - Accent6" xfId="34" builtinId="51" customBuiltin="1"/>
    <cellStyle name="Change in Formula" xfId="3" xr:uid="{00000000-0005-0000-0000-00000C000000}"/>
    <cellStyle name="Comma" xfId="1" builtinId="3" customBuiltin="1"/>
    <cellStyle name="Comma [0]" xfId="2" builtinId="6" customBuiltin="1"/>
    <cellStyle name="DefaultBold" xfId="20" xr:uid="{00000000-0005-0000-0000-00000F000000}"/>
    <cellStyle name="DefaultDP2 3" xfId="21" xr:uid="{00000000-0005-0000-0000-000010000000}"/>
    <cellStyle name="DefaultLeft 2" xfId="19" xr:uid="{00000000-0005-0000-0000-000011000000}"/>
    <cellStyle name="Error checks" xfId="4" xr:uid="{00000000-0005-0000-0000-000012000000}"/>
    <cellStyle name="Error Warning" xfId="5" xr:uid="{00000000-0005-0000-0000-000013000000}"/>
    <cellStyle name="Hyperlink" xfId="36" builtinId="8"/>
    <cellStyle name="Info/Default #" xfId="15" xr:uid="{00000000-0005-0000-0000-000014000000}"/>
    <cellStyle name="Info/default %" xfId="12" xr:uid="{00000000-0005-0000-0000-000015000000}"/>
    <cellStyle name="Info/import #" xfId="11" xr:uid="{00000000-0005-0000-0000-000016000000}"/>
    <cellStyle name="Info/import %" xfId="14" xr:uid="{00000000-0005-0000-0000-000017000000}"/>
    <cellStyle name="Input #" xfId="6" xr:uid="{00000000-0005-0000-0000-000018000000}"/>
    <cellStyle name="Input %" xfId="7" xr:uid="{00000000-0005-0000-0000-000019000000}"/>
    <cellStyle name="Input2" xfId="8" xr:uid="{00000000-0005-0000-0000-00001A000000}"/>
    <cellStyle name="Key Outputs" xfId="9" xr:uid="{00000000-0005-0000-0000-00001B000000}"/>
    <cellStyle name="Links from other files (green) style" xfId="10" xr:uid="{00000000-0005-0000-0000-00001C000000}"/>
    <cellStyle name="Normal" xfId="0" builtinId="0" customBuiltin="1"/>
    <cellStyle name="Normal 2" xfId="18" xr:uid="{00000000-0005-0000-0000-00001E000000}"/>
    <cellStyle name="Percent 2" xfId="16" xr:uid="{00000000-0005-0000-0000-00001F000000}"/>
    <cellStyle name="Percent 2 2" xfId="17" xr:uid="{00000000-0005-0000-0000-000020000000}"/>
    <cellStyle name="Percent 3" xfId="22" xr:uid="{00000000-0005-0000-0000-000021000000}"/>
    <cellStyle name="QA" xfId="13" xr:uid="{00000000-0005-0000-0000-000022000000}"/>
    <cellStyle name="Source" xfId="35" xr:uid="{280F807E-3F2E-4853-840F-CFC0988F4C38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520F9A"/>
      <color rgb="FF990033"/>
      <color rgb="FF339966"/>
      <color rgb="FFCCCCFF"/>
      <color rgb="FF66C5EA"/>
      <color rgb="FF5DA4C1"/>
      <color rgb="FF8B869F"/>
      <color rgb="FF0352A1"/>
      <color rgb="FFBAD8E4"/>
      <color rgb="FF8AB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932046590436367E-2"/>
          <c:y val="7.7865181992337149E-2"/>
          <c:w val="0.90013590681912725"/>
          <c:h val="0.63401061621966792"/>
        </c:manualLayout>
      </c:layout>
      <c:lineChart>
        <c:grouping val="standar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ln w="25400" cap="rnd" cmpd="sng" algn="ctr">
              <a:solidFill>
                <a:srgbClr val="0352A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E-4167-9689-743C987B5753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ln w="25400" cap="rnd" cmpd="sng" algn="ctr">
              <a:solidFill>
                <a:srgbClr val="3373B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E-4167-9689-743C987B5753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ln w="25400" cap="rnd" cmpd="sng" algn="ctr">
              <a:solidFill>
                <a:srgbClr val="66C5E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E-4167-9689-743C987B5753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ln w="25400" cap="rnd" cmpd="sng" algn="ctr">
              <a:solidFill>
                <a:srgbClr val="009DD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DE-4167-9689-743C987B5753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ln w="25400" cap="rnd" cmpd="sng" algn="ctr">
              <a:solidFill>
                <a:srgbClr val="177DA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DE-4167-9689-743C987B5753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ln w="25400" cap="rnd" cmpd="sng" algn="ctr">
              <a:solidFill>
                <a:srgbClr val="5DA4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Examples!$G$6:$G$13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DE-4167-9689-743C987B5753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ln w="25400" cap="rnd" cmpd="sng" algn="ctr">
              <a:solidFill>
                <a:srgbClr val="77869F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Examples!$H$6:$H$13</c:f>
              <c:numCache>
                <c:formatCode>General</c:formatCode>
                <c:ptCount val="8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  <c:pt idx="3">
                  <c:v>3</c:v>
                </c:pt>
                <c:pt idx="4">
                  <c:v>3.5</c:v>
                </c:pt>
                <c:pt idx="5">
                  <c:v>3.8</c:v>
                </c:pt>
                <c:pt idx="6">
                  <c:v>3.2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E-4EB9-9538-CF8F5D682D41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ln w="28575" cap="rnd" cmpd="sng" algn="ctr">
              <a:solidFill>
                <a:srgbClr val="99A4B7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Examples!$I$6:$I$13</c:f>
              <c:numCache>
                <c:formatCode>General</c:formatCode>
                <c:ptCount val="8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E-4EB9-9538-CF8F5D68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82192"/>
        <c:axId val="659482976"/>
      </c:lineChart>
      <c:catAx>
        <c:axId val="65948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8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4829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8219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3932179693131585E-2"/>
          <c:y val="0.84084929757343552"/>
          <c:w val="0.95879326899735273"/>
          <c:h val="0.1287388250319284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89131944444444"/>
          <c:y val="3.8609514687100895E-2"/>
          <c:w val="0.55679843749999991"/>
          <c:h val="0.91935584291187744"/>
        </c:manualLayout>
      </c:layout>
      <c:ofPieChart>
        <c:ofPieType val="bar"/>
        <c:varyColors val="1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7-45A0-938D-284B6467E98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7-45A0-938D-284B6467E980}"/>
              </c:ext>
            </c:extLst>
          </c:dPt>
          <c:dPt>
            <c:idx val="2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7-45A0-938D-284B6467E98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7-45A0-938D-284B6467E980}"/>
              </c:ext>
            </c:extLst>
          </c:dPt>
          <c:dPt>
            <c:idx val="4"/>
            <c:bubble3D val="0"/>
            <c:spPr>
              <a:solidFill>
                <a:srgbClr val="BAD8E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7-45A0-938D-284B6467E980}"/>
              </c:ext>
            </c:extLst>
          </c:dPt>
          <c:dPt>
            <c:idx val="5"/>
            <c:bubble3D val="0"/>
            <c:spPr>
              <a:solidFill>
                <a:srgbClr val="8ABDD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7-45A0-938D-284B6467E980}"/>
              </c:ext>
            </c:extLst>
          </c:dPt>
          <c:dPt>
            <c:idx val="6"/>
            <c:bubble3D val="0"/>
            <c:spPr>
              <a:solidFill>
                <a:srgbClr val="5DA4C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7-45A0-938D-284B6467E980}"/>
              </c:ext>
            </c:extLst>
          </c:dPt>
          <c:dPt>
            <c:idx val="7"/>
            <c:bubble3D val="0"/>
            <c:spPr>
              <a:solidFill>
                <a:srgbClr val="5DA4C1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7-45A0-938D-284B6467E980}"/>
              </c:ext>
            </c:extLst>
          </c:dPt>
          <c:dLbls>
            <c:dLbl>
              <c:idx val="0"/>
              <c:layout>
                <c:manualLayout>
                  <c:x val="7.5372381106498201E-2"/>
                  <c:y val="-1.1138084179359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7-45A0-938D-284B6467E9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Other
</a:t>
                    </a:r>
                    <a:fld id="{F35C814D-E096-49C3-98DE-C86C2EF63930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7A7-45A0-938D-284B6467E980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Raleway" panose="020B0503030101060003" pitchFamily="34" charset="0"/>
                    <a:ea typeface="Myriad Pro"/>
                    <a:cs typeface="Myriad Pro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Examples!$B$5:$H$5</c:f>
              <c:strCache>
                <c:ptCount val="7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</c:strCache>
            </c:strRef>
          </c:cat>
          <c:val>
            <c:numRef>
              <c:f>Examples!$B$6:$H$6</c:f>
              <c:numCache>
                <c:formatCode>General</c:formatCode>
                <c:ptCount val="7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  <c:pt idx="5">
                  <c:v>10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7A7-45A0-938D-284B6467E9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0"/>
        <c:ser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serLines>
      </c:of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240981624977272"/>
          <c:y val="3.0428478987278431E-2"/>
          <c:w val="0.85662801786288922"/>
          <c:h val="0.712463676097848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Examples!$B$6:$B$8</c:f>
              <c:numCache>
                <c:formatCode>General</c:formatCode>
                <c:ptCount val="3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8-4F19-A219-1BA2EEA19E76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77869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Examples!$C$6:$C$8</c:f>
              <c:numCache>
                <c:formatCode>General</c:formatCode>
                <c:ptCount val="3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8-4F19-A219-1BA2EEA19E76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Examples!$D$6:$D$8</c:f>
              <c:numCache>
                <c:formatCode>General</c:formatCode>
                <c:ptCount val="3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8-4F19-A219-1BA2EEA19E76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115F7E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Examples!$E$6:$E$8</c:f>
              <c:numCache>
                <c:formatCode>General</c:formatCode>
                <c:ptCount val="3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8-4F19-A219-1BA2EEA19E76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09ED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Examples!$F$6:$F$8</c:f>
              <c:numCache>
                <c:formatCode>General</c:formatCode>
                <c:ptCount val="3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8-4F19-A219-1BA2EEA19E76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Examples!$G$6:$G$8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D8-4F19-A219-1BA2EEA19E76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Examples!$H$6:$H$8</c:f>
              <c:numCache>
                <c:formatCode>General</c:formatCode>
                <c:ptCount val="3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D8-4F19-A219-1BA2EEA19E76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Examples!$I$6:$I$8</c:f>
              <c:numCache>
                <c:formatCode>General</c:formatCode>
                <c:ptCount val="3"/>
                <c:pt idx="0">
                  <c:v>13</c:v>
                </c:pt>
                <c:pt idx="1">
                  <c:v>15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D8-4F19-A219-1BA2EEA1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102528"/>
        <c:axId val="413102920"/>
      </c:barChart>
      <c:catAx>
        <c:axId val="41310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C6CDD7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10292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2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64253472222224"/>
          <c:y val="0.10737507982120051"/>
          <c:w val="0.36163333333333331"/>
          <c:h val="0.83134099616858237"/>
        </c:manualLayout>
      </c:layout>
      <c:doughnutChart>
        <c:varyColors val="1"/>
        <c:ser>
          <c:idx val="2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352A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C7-49F8-8048-F1AD0EF1CDDE}"/>
              </c:ext>
            </c:extLst>
          </c:dPt>
          <c:dPt>
            <c:idx val="1"/>
            <c:bubble3D val="0"/>
            <c:spPr>
              <a:solidFill>
                <a:srgbClr val="427EB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C7-49F8-8048-F1AD0EF1CDDE}"/>
              </c:ext>
            </c:extLst>
          </c:dPt>
          <c:dPt>
            <c:idx val="2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C7-49F8-8048-F1AD0EF1CDDE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C7-49F8-8048-F1AD0EF1CDDE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C7-49F8-8048-F1AD0EF1CDDE}"/>
              </c:ext>
            </c:extLst>
          </c:dPt>
          <c:dPt>
            <c:idx val="5"/>
            <c:bubble3D val="0"/>
            <c:spPr>
              <a:solidFill>
                <a:srgbClr val="5DA4C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C7-49F8-8048-F1AD0EF1CDDE}"/>
              </c:ext>
            </c:extLst>
          </c:dPt>
          <c:dPt>
            <c:idx val="6"/>
            <c:bubble3D val="0"/>
            <c:spPr>
              <a:solidFill>
                <a:srgbClr val="8B869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C7-49F8-8048-F1AD0EF1CDDE}"/>
              </c:ext>
            </c:extLst>
          </c:dPt>
          <c:dPt>
            <c:idx val="7"/>
            <c:bubble3D val="0"/>
            <c:spPr>
              <a:solidFill>
                <a:srgbClr val="99A4B7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4C7-49F8-8048-F1AD0EF1CDDE}"/>
              </c:ext>
            </c:extLst>
          </c:dPt>
          <c:dLbls>
            <c:dLbl>
              <c:idx val="4"/>
              <c:layout>
                <c:manualLayout>
                  <c:x val="-2.5341173000995487E-3"/>
                  <c:y val="-5.4023748329304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C7-49F8-8048-F1AD0EF1C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Examples!$B$6:$I$6</c:f>
              <c:numCache>
                <c:formatCode>General</c:formatCode>
                <c:ptCount val="8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  <c:pt idx="5">
                  <c:v>10</c:v>
                </c:pt>
                <c:pt idx="6">
                  <c:v>5.2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C7-49F8-8048-F1AD0EF1CD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bg1"/>
          </a:solidFill>
          <a:latin typeface="Raleway" panose="020B0503030101060003" pitchFamily="34" charset="0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4457780226019"/>
          <c:y val="5.4769194088260899E-2"/>
          <c:w val="0.82542694497153701"/>
          <c:h val="0.73764258555133078"/>
        </c:manualLayout>
      </c:layout>
      <c:areaChart>
        <c:grouping val="percent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2-4065-AC29-829B7F809D24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77869F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2-4065-AC29-829B7F809D24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2-4065-AC29-829B7F809D24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2-4065-AC29-829B7F809D24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2-4065-AC29-829B7F809D24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Examples!$G$6:$G$13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92-4065-AC29-829B7F809D24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Examples!$H$6:$H$13</c:f>
              <c:numCache>
                <c:formatCode>General</c:formatCode>
                <c:ptCount val="8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  <c:pt idx="3">
                  <c:v>3</c:v>
                </c:pt>
                <c:pt idx="4">
                  <c:v>3.5</c:v>
                </c:pt>
                <c:pt idx="5">
                  <c:v>3.8</c:v>
                </c:pt>
                <c:pt idx="6">
                  <c:v>3.2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92-4065-AC29-829B7F809D24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Examples!$I$6:$I$13</c:f>
              <c:numCache>
                <c:formatCode>General</c:formatCode>
                <c:ptCount val="8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92-4065-AC29-829B7F809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04880"/>
        <c:axId val="413108016"/>
      </c:areaChart>
      <c:catAx>
        <c:axId val="41310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Myriad Pro"/>
              </a:defRPr>
            </a:pPr>
            <a:endParaRPr lang="en-US"/>
          </a:p>
        </c:txPr>
        <c:crossAx val="41310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108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Myriad Pro"/>
              </a:defRPr>
            </a:pPr>
            <a:endParaRPr lang="en-US"/>
          </a:p>
        </c:txPr>
        <c:crossAx val="413104880"/>
        <c:crosses val="autoZero"/>
        <c:crossBetween val="midCat"/>
      </c:valAx>
      <c:spPr>
        <a:solidFill>
          <a:srgbClr val="FFFFFF"/>
        </a:solidFill>
        <a:ln w="3175">
          <a:noFill/>
          <a:prstDash val="solid"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Myriad Pro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06035578705488E-2"/>
          <c:y val="6.7307981985161358E-2"/>
          <c:w val="0.89397748137027266"/>
          <c:h val="0.75216655152046552"/>
        </c:manualLayout>
      </c:layout>
      <c:areaChart>
        <c:grouping val="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solidFill>
                <a:srgbClr val="8B869F"/>
              </a:solidFill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D-4BEA-A64C-BD771B1640A0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8B869F"/>
            </a:solidFill>
            <a:ln>
              <a:solidFill>
                <a:srgbClr val="8B869F"/>
              </a:solidFill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D-4BEA-A64C-BD771B1640A0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rgbClr val="8B869F"/>
              </a:solidFill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D-4BEA-A64C-BD771B1640A0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115F7E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DD-4BEA-A64C-BD771B1640A0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09DDB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DD-4BEA-A64C-BD771B1640A0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Examples!$G$6:$G$13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DD-4BEA-A64C-BD771B1640A0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Examples!$H$6:$H$13</c:f>
              <c:numCache>
                <c:formatCode>General</c:formatCode>
                <c:ptCount val="8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  <c:pt idx="3">
                  <c:v>3</c:v>
                </c:pt>
                <c:pt idx="4">
                  <c:v>3.5</c:v>
                </c:pt>
                <c:pt idx="5">
                  <c:v>3.8</c:v>
                </c:pt>
                <c:pt idx="6">
                  <c:v>3.2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DD-4BEA-A64C-BD771B1640A0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>
              <a:noFill/>
            </a:ln>
            <a:effectLst/>
          </c:spP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Examples!$I$6:$I$13</c:f>
              <c:numCache>
                <c:formatCode>General</c:formatCode>
                <c:ptCount val="8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DD-4BEA-A64C-BD771B16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09192"/>
        <c:axId val="413110368"/>
      </c:areaChart>
      <c:catAx>
        <c:axId val="41310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1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1103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9192"/>
        <c:crosses val="autoZero"/>
        <c:crossBetween val="midCat"/>
      </c:valAx>
      <c:spPr>
        <a:noFill/>
        <a:ln w="6350">
          <a:solidFill>
            <a:schemeClr val="bg2">
              <a:lumMod val="20000"/>
              <a:lumOff val="80000"/>
            </a:schemeClr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1331555196543045"/>
          <c:y val="0.91150502873563233"/>
          <c:w val="0.76474911361022324"/>
          <c:h val="8.342632503192848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90533680582334E-2"/>
          <c:y val="4.1268203825159673E-2"/>
          <c:w val="0.87831480312524091"/>
          <c:h val="0.764625653573803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8-41EE-BF1F-F77DAFBBC574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77869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8-41EE-BF1F-F77DAFBBC574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8-41EE-BF1F-F77DAFBBC574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8-41EE-BF1F-F77DAFBBC574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09ED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68-41EE-BF1F-F77DAFBBC574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Examples!$G$6:$G$13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68-41EE-BF1F-F77DAFBBC574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Examples!$H$6:$H$13</c:f>
              <c:numCache>
                <c:formatCode>General</c:formatCode>
                <c:ptCount val="8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  <c:pt idx="3">
                  <c:v>3</c:v>
                </c:pt>
                <c:pt idx="4">
                  <c:v>3.5</c:v>
                </c:pt>
                <c:pt idx="5">
                  <c:v>3.8</c:v>
                </c:pt>
                <c:pt idx="6">
                  <c:v>3.2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8-41EE-BF1F-F77DAFBBC574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Examples!$I$6:$I$13</c:f>
              <c:numCache>
                <c:formatCode>General</c:formatCode>
                <c:ptCount val="8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68-41EE-BF1F-F77DAFBB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108800"/>
        <c:axId val="413110760"/>
      </c:barChart>
      <c:catAx>
        <c:axId val="41310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1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11076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8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449140158855933E-2"/>
          <c:y val="7.7865354600398076E-2"/>
          <c:w val="0.90120640979105648"/>
          <c:h val="0.69990297219855535"/>
        </c:manualLayout>
      </c:layout>
      <c:lineChart>
        <c:grouping val="standard"/>
        <c:varyColors val="0"/>
        <c:ser>
          <c:idx val="0"/>
          <c:order val="0"/>
          <c:tx>
            <c:strRef>
              <c:f>Examples!$L$5</c:f>
              <c:strCache>
                <c:ptCount val="1"/>
                <c:pt idx="0">
                  <c:v>Data 1</c:v>
                </c:pt>
              </c:strCache>
            </c:strRef>
          </c:tx>
          <c:spPr>
            <a:ln w="25400" cap="rnd" cmpd="sng" algn="ctr">
              <a:solidFill>
                <a:srgbClr val="0352A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Examples!$L$6:$L$13</c:f>
              <c:numCache>
                <c:formatCode>General</c:formatCode>
                <c:ptCount val="8"/>
                <c:pt idx="0">
                  <c:v>33.19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E-4167-9689-743C987B5753}"/>
            </c:ext>
          </c:extLst>
        </c:ser>
        <c:ser>
          <c:idx val="1"/>
          <c:order val="1"/>
          <c:tx>
            <c:strRef>
              <c:f>Examples!$M$5</c:f>
              <c:strCache>
                <c:ptCount val="1"/>
                <c:pt idx="0">
                  <c:v>Data 2</c:v>
                </c:pt>
              </c:strCache>
            </c:strRef>
          </c:tx>
          <c:spPr>
            <a:ln w="25400" cap="rnd" cmpd="sng" algn="ctr">
              <a:solidFill>
                <a:srgbClr val="3373B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Examples!$M$6:$M$13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E-4167-9689-743C987B5753}"/>
            </c:ext>
          </c:extLst>
        </c:ser>
        <c:ser>
          <c:idx val="2"/>
          <c:order val="2"/>
          <c:tx>
            <c:strRef>
              <c:f>Examples!$N$5</c:f>
              <c:strCache>
                <c:ptCount val="1"/>
                <c:pt idx="0">
                  <c:v>Data 3</c:v>
                </c:pt>
              </c:strCache>
            </c:strRef>
          </c:tx>
          <c:spPr>
            <a:ln w="25400" cap="rnd" cmpd="sng" algn="ctr">
              <a:solidFill>
                <a:srgbClr val="520F9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Examples!$N$6:$N$13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E-4167-9689-743C987B5753}"/>
            </c:ext>
          </c:extLst>
        </c:ser>
        <c:ser>
          <c:idx val="3"/>
          <c:order val="3"/>
          <c:tx>
            <c:strRef>
              <c:f>Examples!$O$5</c:f>
              <c:strCache>
                <c:ptCount val="1"/>
                <c:pt idx="0">
                  <c:v>Data 4</c:v>
                </c:pt>
              </c:strCache>
            </c:strRef>
          </c:tx>
          <c:spPr>
            <a:ln w="25400" cap="rnd" cmpd="sng" algn="ctr">
              <a:solidFill>
                <a:srgbClr val="009DD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Examples!$O$6:$O$13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DE-4167-9689-743C987B5753}"/>
            </c:ext>
          </c:extLst>
        </c:ser>
        <c:ser>
          <c:idx val="4"/>
          <c:order val="4"/>
          <c:tx>
            <c:strRef>
              <c:f>Examples!$P$5</c:f>
              <c:strCache>
                <c:ptCount val="1"/>
                <c:pt idx="0">
                  <c:v>Data 5</c:v>
                </c:pt>
              </c:strCache>
            </c:strRef>
          </c:tx>
          <c:spPr>
            <a:ln w="25400" cap="rnd" cmpd="sng" algn="ctr">
              <a:solidFill>
                <a:srgbClr val="115F7E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Examples!$P$6:$P$13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DE-4167-9689-743C987B5753}"/>
            </c:ext>
          </c:extLst>
        </c:ser>
        <c:ser>
          <c:idx val="5"/>
          <c:order val="5"/>
          <c:tx>
            <c:strRef>
              <c:f>Examples!$Q$5</c:f>
              <c:strCache>
                <c:ptCount val="1"/>
                <c:pt idx="0">
                  <c:v>Data 6</c:v>
                </c:pt>
              </c:strCache>
            </c:strRef>
          </c:tx>
          <c:spPr>
            <a:ln w="25400" cap="rnd" cmpd="sng" algn="ctr">
              <a:solidFill>
                <a:srgbClr val="5DA4C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Examples!$K$6:$K$13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Examples!$Q$6:$Q$13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DE-4167-9689-743C987B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107624"/>
        <c:axId val="518482520"/>
      </c:lineChart>
      <c:catAx>
        <c:axId val="41310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2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825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762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7392349972381"/>
          <c:y val="0.16025709996466989"/>
          <c:w val="0.42891641963317667"/>
          <c:h val="0.71154152384313429"/>
        </c:manualLayout>
      </c:layout>
      <c:ofPieChart>
        <c:ofPieType val="bar"/>
        <c:varyColors val="1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dPt>
            <c:idx val="0"/>
            <c:bubble3D val="0"/>
            <c:spPr>
              <a:solidFill>
                <a:srgbClr val="0352A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4D-4FF1-83E5-0D5C3E47A88E}"/>
              </c:ext>
            </c:extLst>
          </c:dPt>
          <c:dPt>
            <c:idx val="1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4D-4FF1-83E5-0D5C3E47A88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D-4FF1-83E5-0D5C3E47A88E}"/>
              </c:ext>
            </c:extLst>
          </c:dPt>
          <c:dPt>
            <c:idx val="3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4D-4FF1-83E5-0D5C3E47A88E}"/>
              </c:ext>
            </c:extLst>
          </c:dPt>
          <c:dPt>
            <c:idx val="4"/>
            <c:bubble3D val="0"/>
            <c:spPr>
              <a:solidFill>
                <a:srgbClr val="D1FF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4D-4FF1-83E5-0D5C3E47A88E}"/>
              </c:ext>
            </c:extLst>
          </c:dPt>
          <c:dPt>
            <c:idx val="5"/>
            <c:bubble3D val="0"/>
            <c:spPr>
              <a:solidFill>
                <a:srgbClr val="00A4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4D-4FF1-83E5-0D5C3E47A88E}"/>
              </c:ext>
            </c:extLst>
          </c:dPt>
          <c:dPt>
            <c:idx val="6"/>
            <c:bubble3D val="0"/>
            <c:spPr>
              <a:solidFill>
                <a:srgbClr val="006C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4D-4FF1-83E5-0D5C3E47A88E}"/>
              </c:ext>
            </c:extLst>
          </c:dPt>
          <c:dPt>
            <c:idx val="7"/>
            <c:bubble3D val="0"/>
            <c:spPr>
              <a:solidFill>
                <a:srgbClr val="006C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14D-4FF1-83E5-0D5C3E47A88E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Myriad Pro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4D-4FF1-83E5-0D5C3E47A88E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Myriad Pro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4D-4FF1-83E5-0D5C3E47A88E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Myriad Pro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4D-4FF1-83E5-0D5C3E47A88E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Myriad Pro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314D-4FF1-83E5-0D5C3E47A88E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itchFamily="34" charset="0"/>
                    <a:ea typeface="Myriad Pro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Examples!$B$5:$H$5</c:f>
              <c:strCache>
                <c:ptCount val="7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</c:strCache>
            </c:strRef>
          </c:cat>
          <c:val>
            <c:numRef>
              <c:f>Examples!$B$6:$H$6</c:f>
              <c:numCache>
                <c:formatCode>General</c:formatCode>
                <c:ptCount val="7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  <c:pt idx="5">
                  <c:v>10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4D-4FF1-83E5-0D5C3E47A8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0"/>
        <c:ser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serLines>
      </c:of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21784559343046E-2"/>
          <c:y val="7.987260942800993E-2"/>
          <c:w val="0.93132694487765588"/>
          <c:h val="0.67906765614718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solidFill>
              <a:srgbClr val="5DA4C1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Examples!$B$6:$D$6</c:f>
              <c:numCache>
                <c:formatCode>General</c:formatCode>
                <c:ptCount val="3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8-4AC7-90CB-BB3DD48DCFFB}"/>
            </c:ext>
          </c:extLst>
        </c:ser>
        <c:ser>
          <c:idx val="1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Examples!$B$7:$D$7</c:f>
              <c:numCache>
                <c:formatCode>General</c:formatCode>
                <c:ptCount val="3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8-4AC7-90CB-BB3DD48DCFFB}"/>
            </c:ext>
          </c:extLst>
        </c:ser>
        <c:ser>
          <c:idx val="2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Examples!$B$8:$D$8</c:f>
              <c:numCache>
                <c:formatCode>General</c:formatCode>
                <c:ptCount val="3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8-4AC7-90CB-BB3DD48DCFFB}"/>
            </c:ext>
          </c:extLst>
        </c:ser>
        <c:ser>
          <c:idx val="3"/>
          <c:order val="3"/>
          <c:tx>
            <c:strRef>
              <c:f>Examples!$A$9</c:f>
              <c:strCache>
                <c:ptCount val="1"/>
                <c:pt idx="0">
                  <c:v>1993-94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Examples!$B$9:$D$9</c:f>
              <c:numCache>
                <c:formatCode>General</c:formatCode>
                <c:ptCount val="3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8-4AC7-90CB-BB3DD48DCFFB}"/>
            </c:ext>
          </c:extLst>
        </c:ser>
        <c:ser>
          <c:idx val="4"/>
          <c:order val="4"/>
          <c:tx>
            <c:strRef>
              <c:f>Examples!$A$10</c:f>
              <c:strCache>
                <c:ptCount val="1"/>
                <c:pt idx="0">
                  <c:v>1996-97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Examples!$B$10:$D$10</c:f>
              <c:numCache>
                <c:formatCode>General</c:formatCode>
                <c:ptCount val="3"/>
                <c:pt idx="0">
                  <c:v>41.69</c:v>
                </c:pt>
                <c:pt idx="1">
                  <c:v>24.76</c:v>
                </c:pt>
                <c:pt idx="2">
                  <c:v>23.98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8-4AC7-90CB-BB3DD48D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480952"/>
        <c:axId val="518484872"/>
      </c:barChart>
      <c:catAx>
        <c:axId val="51848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84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09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4658526065817929E-3"/>
          <c:y val="0.87755852641399212"/>
          <c:w val="0.97804529931266793"/>
          <c:h val="0.1199781705075254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8861480075907E-2"/>
          <c:y val="6.0836501901140684E-2"/>
          <c:w val="0.91285951671683474"/>
          <c:h val="0.682952699832587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5DA4C1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Examples!$B$6:$B$8</c:f>
              <c:numCache>
                <c:formatCode>General</c:formatCode>
                <c:ptCount val="3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9B5-B902-0884651ACB29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Examples!$C$6:$C$8</c:f>
              <c:numCache>
                <c:formatCode>General</c:formatCode>
                <c:ptCount val="3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9B5-B902-0884651ACB29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Examples!$D$6:$D$8</c:f>
              <c:numCache>
                <c:formatCode>General</c:formatCode>
                <c:ptCount val="3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1-49B5-B902-0884651ACB29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66C5EA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Examples!$E$6:$E$8</c:f>
              <c:numCache>
                <c:formatCode>General</c:formatCode>
                <c:ptCount val="3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1-49B5-B902-0884651ACB29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352A1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Examples!$F$6:$F$8</c:f>
              <c:numCache>
                <c:formatCode>General</c:formatCode>
                <c:ptCount val="3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1-49B5-B902-0884651A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483304"/>
        <c:axId val="518477816"/>
      </c:barChart>
      <c:catAx>
        <c:axId val="51848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77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77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33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8861480075907E-2"/>
          <c:y val="6.0836501901140684E-2"/>
          <c:w val="0.91285951671683474"/>
          <c:h val="0.7477676315851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Examples!$B$6:$B$8</c:f>
              <c:numCache>
                <c:formatCode>General</c:formatCode>
                <c:ptCount val="3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9B5-B902-0884651ACB29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77869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Examples!$C$6:$C$8</c:f>
              <c:numCache>
                <c:formatCode>General</c:formatCode>
                <c:ptCount val="3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9B5-B902-0884651ACB29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Examples!$D$6:$D$8</c:f>
              <c:numCache>
                <c:formatCode>General</c:formatCode>
                <c:ptCount val="3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1-49B5-B902-0884651ACB29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Examples!$E$6:$E$8</c:f>
              <c:numCache>
                <c:formatCode>General</c:formatCode>
                <c:ptCount val="3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1-49B5-B902-0884651ACB29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09ED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Examples!$F$6:$F$8</c:f>
              <c:numCache>
                <c:formatCode>General</c:formatCode>
                <c:ptCount val="3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1-49B5-B902-0884651ACB29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Examples!$G$6:$G$8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C1-49B5-B902-0884651ACB29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Examples!$H$6:$H$8</c:f>
              <c:numCache>
                <c:formatCode>General</c:formatCode>
                <c:ptCount val="3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C1-49B5-B902-0884651ACB29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Examples!$I$6:$I$8</c:f>
              <c:numCache>
                <c:formatCode>General</c:formatCode>
                <c:ptCount val="3"/>
                <c:pt idx="0">
                  <c:v>13</c:v>
                </c:pt>
                <c:pt idx="1">
                  <c:v>15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C1-49B5-B902-0884651A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9487680"/>
        <c:axId val="659488464"/>
      </c:barChart>
      <c:catAx>
        <c:axId val="65948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8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48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876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093631999570062"/>
          <c:y val="0.9029536841181256"/>
          <c:w val="0.74878340224990547"/>
          <c:h val="7.112039121607897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90533680582334E-2"/>
          <c:y val="4.1268203825159673E-2"/>
          <c:w val="0.87831480312524091"/>
          <c:h val="0.764625653573803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8-41EE-BF1F-F77DAFBBC574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8-41EE-BF1F-F77DAFBBC574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8-41EE-BF1F-F77DAFBBC574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8-41EE-BF1F-F77DAFBBC574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68-41EE-BF1F-F77DAFBB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483696"/>
        <c:axId val="518478600"/>
      </c:barChart>
      <c:catAx>
        <c:axId val="518483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78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78600"/>
        <c:scaling>
          <c:orientation val="minMax"/>
        </c:scaling>
        <c:delete val="0"/>
        <c:axPos val="b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36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5108442036032619"/>
          <c:y val="0.92783724032412185"/>
          <c:w val="0.49783115927934762"/>
          <c:h val="7.2162759675878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248576850095"/>
          <c:y val="4.5627376425855515E-2"/>
          <c:w val="0.84060721062618593"/>
          <c:h val="0.740160080387122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Examples!$B$6:$B$11</c:f>
              <c:numCache>
                <c:formatCode>General</c:formatCode>
                <c:ptCount val="6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3-4CDD-8234-77D40EA04216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47-4954-8654-D6E4D8141A56}"/>
              </c:ext>
            </c:extLst>
          </c:dPt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Examples!$C$6:$C$11</c:f>
              <c:numCache>
                <c:formatCode>General</c:formatCode>
                <c:ptCount val="6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3-4CDD-8234-77D40EA04216}"/>
            </c:ext>
          </c:extLst>
        </c:ser>
        <c:ser>
          <c:idx val="0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Examples!$D$6:$D$11</c:f>
              <c:numCache>
                <c:formatCode>General</c:formatCode>
                <c:ptCount val="6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3-4CDD-8234-77D40EA04216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Examples!$E$6:$E$11</c:f>
              <c:numCache>
                <c:formatCode>General</c:formatCode>
                <c:ptCount val="6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43-4CDD-8234-77D40EA04216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Examples!$F$6:$F$11</c:f>
              <c:numCache>
                <c:formatCode>General</c:formatCode>
                <c:ptCount val="6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43-4CDD-8234-77D40EA04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485656"/>
        <c:axId val="518475072"/>
      </c:barChart>
      <c:catAx>
        <c:axId val="518485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7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7507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5656"/>
        <c:crosses val="max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524143121614105E-2"/>
          <c:y val="0.90375718390804594"/>
          <c:w val="0.98372745631183645"/>
          <c:h val="8.466688374087692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590427788076153"/>
          <c:y val="0.23397536594841806"/>
          <c:w val="0.24819320911357973"/>
          <c:h val="0.6602592518544399"/>
        </c:manualLayout>
      </c:layout>
      <c:pieChart>
        <c:varyColors val="1"/>
        <c:ser>
          <c:idx val="2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5DA4C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1-4D42-ABAE-EE028EFC6472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A1-4D42-ABAE-EE028EFC647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1-4D42-ABAE-EE028EFC6472}"/>
              </c:ext>
            </c:extLst>
          </c:dPt>
          <c:dPt>
            <c:idx val="4"/>
            <c:bubble3D val="0"/>
            <c:spPr>
              <a:solidFill>
                <a:srgbClr val="0352A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A1-4D42-ABAE-EE028EFC6472}"/>
              </c:ext>
            </c:extLst>
          </c:dPt>
          <c:dLbls>
            <c:dLbl>
              <c:idx val="0"/>
              <c:layout>
                <c:manualLayout>
                  <c:x val="4.4341647261246378E-3"/>
                  <c:y val="1.8144351442573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1-4D42-ABAE-EE028EFC6472}"/>
                </c:ext>
              </c:extLst>
            </c:dLbl>
            <c:dLbl>
              <c:idx val="1"/>
              <c:layout>
                <c:manualLayout>
                  <c:x val="0.10935570702679882"/>
                  <c:y val="-4.21332769931464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A1-4D42-ABAE-EE028EFC6472}"/>
                </c:ext>
              </c:extLst>
            </c:dLbl>
            <c:dLbl>
              <c:idx val="2"/>
              <c:layout>
                <c:manualLayout>
                  <c:x val="-2.5373162064614652E-2"/>
                  <c:y val="-1.894145062018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A1-4D42-ABAE-EE028EFC6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Raleway" panose="020B0503030101060003" pitchFamily="34" charset="0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Examples!$B$6:$F$6</c:f>
              <c:numCache>
                <c:formatCode>General</c:formatCode>
                <c:ptCount val="5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A1-4D42-ABAE-EE028EFC6472}"/>
            </c:ext>
          </c:extLst>
        </c:ser>
        <c:ser>
          <c:idx val="3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Examples!$B$7:$F$7</c:f>
              <c:numCache>
                <c:formatCode>General</c:formatCode>
                <c:ptCount val="5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EA1-4D42-ABAE-EE028EFC6472}"/>
            </c:ext>
          </c:extLst>
        </c:ser>
        <c:ser>
          <c:idx val="1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Examples!$B$8:$F$8</c:f>
              <c:numCache>
                <c:formatCode>General</c:formatCode>
                <c:ptCount val="5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  <c:pt idx="3">
                  <c:v>6.33</c:v>
                </c:pt>
                <c:pt idx="4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4EA1-4D42-ABAE-EE028EFC6472}"/>
            </c:ext>
          </c:extLst>
        </c:ser>
        <c:ser>
          <c:idx val="0"/>
          <c:order val="3"/>
          <c:tx>
            <c:strRef>
              <c:f>Examples!$A$9</c:f>
              <c:strCache>
                <c:ptCount val="1"/>
                <c:pt idx="0">
                  <c:v>1993-94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4EA1-4D42-ABAE-EE028EFC6472}"/>
              </c:ext>
            </c:extLst>
          </c:dPt>
          <c:dLbls>
            <c:dLbl>
              <c:idx val="1"/>
              <c:layout>
                <c:manualLayout>
                  <c:x val="2.779921010822416E-2"/>
                  <c:y val="-5.1001267427122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EA1-4D42-ABAE-EE028EFC6472}"/>
                </c:ext>
              </c:extLst>
            </c:dLbl>
            <c:dLbl>
              <c:idx val="7"/>
              <c:layout>
                <c:manualLayout>
                  <c:x val="1.9893319786639576E-2"/>
                  <c:y val="-1.792760695787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4EA1-4D42-ABAE-EE028EFC647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Examples!$B$9:$F$9</c:f>
              <c:numCache>
                <c:formatCode>General</c:formatCode>
                <c:ptCount val="5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4EA1-4D42-ABAE-EE028EFC6472}"/>
            </c:ext>
          </c:extLst>
        </c:ser>
        <c:ser>
          <c:idx val="4"/>
          <c:order val="4"/>
          <c:tx>
            <c:strRef>
              <c:f>Examples!$A$10</c:f>
              <c:strCache>
                <c:ptCount val="1"/>
                <c:pt idx="0">
                  <c:v>1996-97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Examples!$B$10:$F$10</c:f>
              <c:numCache>
                <c:formatCode>General</c:formatCode>
                <c:ptCount val="5"/>
                <c:pt idx="0">
                  <c:v>41.69</c:v>
                </c:pt>
                <c:pt idx="1">
                  <c:v>24.76</c:v>
                </c:pt>
                <c:pt idx="2">
                  <c:v>23.98</c:v>
                </c:pt>
                <c:pt idx="3">
                  <c:v>7</c:v>
                </c:pt>
                <c:pt idx="4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4EA1-4D42-ABAE-EE028EFC6472}"/>
            </c:ext>
          </c:extLst>
        </c:ser>
        <c:ser>
          <c:idx val="5"/>
          <c:order val="5"/>
          <c:tx>
            <c:strRef>
              <c:f>Examples!$A$11</c:f>
              <c:strCache>
                <c:ptCount val="1"/>
                <c:pt idx="0">
                  <c:v>1997-98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Examples!$B$11:$F$11</c:f>
              <c:numCache>
                <c:formatCode>General</c:formatCode>
                <c:ptCount val="5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4EA1-4D42-ABAE-EE028EFC6472}"/>
            </c:ext>
          </c:extLst>
        </c:ser>
        <c:ser>
          <c:idx val="6"/>
          <c:order val="6"/>
          <c:tx>
            <c:strRef>
              <c:f>Examples!$A$12</c:f>
              <c:strCache>
                <c:ptCount val="1"/>
                <c:pt idx="0">
                  <c:v>1998-99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B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D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F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1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Examples!$B$12:$F$12</c:f>
              <c:numCache>
                <c:formatCode>General</c:formatCode>
                <c:ptCount val="5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4EA1-4D42-ABAE-EE028EFC6472}"/>
            </c:ext>
          </c:extLst>
        </c:ser>
        <c:ser>
          <c:idx val="7"/>
          <c:order val="7"/>
          <c:tx>
            <c:strRef>
              <c:f>Examples!$A$13</c:f>
              <c:strCache>
                <c:ptCount val="1"/>
                <c:pt idx="0">
                  <c:v>1999-00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8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A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C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E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0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2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4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Examples!$B$13:$F$13</c:f>
              <c:numCache>
                <c:formatCode>General</c:formatCode>
                <c:ptCount val="5"/>
                <c:pt idx="0">
                  <c:v>45</c:v>
                </c:pt>
                <c:pt idx="1">
                  <c:v>22</c:v>
                </c:pt>
                <c:pt idx="2">
                  <c:v>26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4EA1-4D42-ABAE-EE028EFC64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64245670586037"/>
          <c:y val="5.5339240102171137E-2"/>
          <c:w val="0.38809166666666667"/>
          <c:h val="0.89216475095785441"/>
        </c:manualLayout>
      </c:layout>
      <c:doughnutChart>
        <c:varyColors val="1"/>
        <c:ser>
          <c:idx val="2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352A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C7-49F8-8048-F1AD0EF1CDDE}"/>
              </c:ext>
            </c:extLst>
          </c:dPt>
          <c:dPt>
            <c:idx val="1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C7-49F8-8048-F1AD0EF1CDD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C7-49F8-8048-F1AD0EF1CDDE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C7-49F8-8048-F1AD0EF1CDDE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C7-49F8-8048-F1AD0EF1CDDE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C7-49F8-8048-F1AD0EF1CDDE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C7-49F8-8048-F1AD0EF1CDDE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4C7-49F8-8048-F1AD0EF1CDDE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Examples!$B$5:$F$5</c:f>
              <c:strCache>
                <c:ptCount val="5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</c:strCache>
            </c:strRef>
          </c:cat>
          <c:val>
            <c:numRef>
              <c:f>Examples!$B$6:$F$6</c:f>
              <c:numCache>
                <c:formatCode>General</c:formatCode>
                <c:ptCount val="5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C7-49F8-8048-F1AD0EF1CD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bg1"/>
          </a:solidFill>
          <a:latin typeface="Raleway" panose="020B0503030101060003" pitchFamily="34" charset="0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0989583333333"/>
          <c:y val="5.0661318646232432E-2"/>
          <c:w val="0.85662801786288922"/>
          <c:h val="0.712463676097848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Examples!$B$6:$B$8</c:f>
              <c:numCache>
                <c:formatCode>General</c:formatCode>
                <c:ptCount val="3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8-4F19-A219-1BA2EEA19E76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Examples!$C$6:$C$8</c:f>
              <c:numCache>
                <c:formatCode>General</c:formatCode>
                <c:ptCount val="3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8-4F19-A219-1BA2EEA19E76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Examples!$D$6:$D$8</c:f>
              <c:numCache>
                <c:formatCode>General</c:formatCode>
                <c:ptCount val="3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8-4F19-A219-1BA2EEA19E76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Examples!$E$6:$E$8</c:f>
              <c:numCache>
                <c:formatCode>General</c:formatCode>
                <c:ptCount val="3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8-4F19-A219-1BA2EEA19E76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Examples!$A$6:$A$8</c:f>
              <c:strCache>
                <c:ptCount val="3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</c:strCache>
            </c:strRef>
          </c:cat>
          <c:val>
            <c:numRef>
              <c:f>Examples!$F$6:$F$8</c:f>
              <c:numCache>
                <c:formatCode>General</c:formatCode>
                <c:ptCount val="3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8-4F19-A219-1BA2EEA1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487224"/>
        <c:axId val="518486832"/>
      </c:barChart>
      <c:catAx>
        <c:axId val="518487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4868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7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77939910925902E-2"/>
          <c:y val="6.0836501901140684E-2"/>
          <c:w val="0.92789382162936673"/>
          <c:h val="0.698409228464519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723-9E25-438731FF5873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723-9E25-438731FF5873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723-9E25-438731FF5873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723-9E25-438731FF5873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723-9E25-438731FF5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488792"/>
        <c:axId val="511143160"/>
      </c:barChart>
      <c:catAx>
        <c:axId val="51848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3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43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84887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49140158855933E-2"/>
          <c:y val="7.7865354600398076E-2"/>
          <c:w val="0.90120640979105648"/>
          <c:h val="0.69990297219855535"/>
        </c:manualLayout>
      </c:layout>
      <c:lineChart>
        <c:grouping val="standar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ln w="25400" cap="rnd" cmpd="sng" algn="ctr">
              <a:solidFill>
                <a:srgbClr val="0352A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E-4167-9689-743C987B5753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ln w="25400" cap="rnd" cmpd="sng" algn="ctr">
              <a:solidFill>
                <a:srgbClr val="3373B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E-4167-9689-743C987B5753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ln w="25400" cap="rnd" cmpd="sng" algn="ctr">
              <a:solidFill>
                <a:srgbClr val="66C5EA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E-4167-9689-743C987B5753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ln w="25400" cap="rnd" cmpd="sng" algn="ctr">
              <a:solidFill>
                <a:srgbClr val="009DD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DE-4167-9689-743C987B5753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DE-4167-9689-743C987B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143552"/>
        <c:axId val="511150608"/>
      </c:lineChart>
      <c:catAx>
        <c:axId val="5111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5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50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355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3932179693131585E-2"/>
          <c:y val="0.88139846743295014"/>
          <c:w val="0.94992150911688389"/>
          <c:h val="8.81896551724138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21784559343046E-2"/>
          <c:y val="7.987260942800993E-2"/>
          <c:w val="0.93132694487765588"/>
          <c:h val="0.67906765614718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Examples!$B$6:$D$6</c:f>
              <c:numCache>
                <c:formatCode>General</c:formatCode>
                <c:ptCount val="3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8-4AC7-90CB-BB3DD48DCFFB}"/>
            </c:ext>
          </c:extLst>
        </c:ser>
        <c:ser>
          <c:idx val="1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Examples!$B$7:$D$7</c:f>
              <c:numCache>
                <c:formatCode>General</c:formatCode>
                <c:ptCount val="3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8-4AC7-90CB-BB3DD48DCFFB}"/>
            </c:ext>
          </c:extLst>
        </c:ser>
        <c:ser>
          <c:idx val="2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spPr>
            <a:solidFill>
              <a:srgbClr val="0352A1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Examples!$B$8:$D$8</c:f>
              <c:numCache>
                <c:formatCode>General</c:formatCode>
                <c:ptCount val="3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8-4AC7-90CB-BB3DD48D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47080"/>
        <c:axId val="511144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Examples!$A$9</c15:sqref>
                        </c15:formulaRef>
                      </c:ext>
                    </c:extLst>
                    <c:strCache>
                      <c:ptCount val="1"/>
                      <c:pt idx="0">
                        <c:v>1993-94</c:v>
                      </c:pt>
                    </c:strCache>
                  </c:strRef>
                </c:tx>
                <c:spPr>
                  <a:solidFill>
                    <a:srgbClr val="66C5EA"/>
                  </a:solidFill>
                  <a:ln>
                    <a:solidFill>
                      <a:schemeClr val="bg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Examples!$B$5:$D$5</c15:sqref>
                        </c15:formulaRef>
                      </c:ext>
                    </c:extLst>
                    <c:strCache>
                      <c:ptCount val="3"/>
                      <c:pt idx="0">
                        <c:v>Data 1</c:v>
                      </c:pt>
                      <c:pt idx="1">
                        <c:v>Data 2</c:v>
                      </c:pt>
                      <c:pt idx="2">
                        <c:v>Data 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Examples!$B$9:$D$9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42.13</c:v>
                      </c:pt>
                      <c:pt idx="1">
                        <c:v>26.53</c:v>
                      </c:pt>
                      <c:pt idx="2">
                        <c:v>21.6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58-4AC7-90CB-BB3DD48DCFF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Examples!$A$10</c15:sqref>
                        </c15:formulaRef>
                      </c:ext>
                    </c:extLst>
                    <c:strCache>
                      <c:ptCount val="1"/>
                      <c:pt idx="0">
                        <c:v>1996-97</c:v>
                      </c:pt>
                    </c:strCache>
                  </c:strRef>
                </c:tx>
                <c:spPr>
                  <a:solidFill>
                    <a:srgbClr val="0352A1"/>
                  </a:solidFill>
                  <a:ln>
                    <a:solidFill>
                      <a:schemeClr val="bg1"/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Examples!$B$5:$D$5</c15:sqref>
                        </c15:formulaRef>
                      </c:ext>
                    </c:extLst>
                    <c:strCache>
                      <c:ptCount val="3"/>
                      <c:pt idx="0">
                        <c:v>Data 1</c:v>
                      </c:pt>
                      <c:pt idx="1">
                        <c:v>Data 2</c:v>
                      </c:pt>
                      <c:pt idx="2">
                        <c:v>Data 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Examples!$B$10:$D$10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41.69</c:v>
                      </c:pt>
                      <c:pt idx="1">
                        <c:v>24.76</c:v>
                      </c:pt>
                      <c:pt idx="2">
                        <c:v>23.98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558-4AC7-90CB-BB3DD48DCFFB}"/>
                  </c:ext>
                </c:extLst>
              </c15:ser>
            </c15:filteredBarSeries>
          </c:ext>
        </c:extLst>
      </c:barChart>
      <c:catAx>
        <c:axId val="51114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4472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7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4658526065817929E-3"/>
          <c:y val="0.87755852641399212"/>
          <c:w val="0.97804529931266793"/>
          <c:h val="0.1199781705075254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248576850095"/>
          <c:y val="4.5627376425855515E-2"/>
          <c:w val="0.84060721062618593"/>
          <c:h val="0.740160080387122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Examples!$B$6:$B$11</c:f>
              <c:numCache>
                <c:formatCode>General</c:formatCode>
                <c:ptCount val="6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3-4CDD-8234-77D40EA04216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46-4DD3-845D-6BA1E62C196B}"/>
              </c:ext>
            </c:extLst>
          </c:dPt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Examples!$C$6:$C$11</c:f>
              <c:numCache>
                <c:formatCode>General</c:formatCode>
                <c:ptCount val="6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3-4CDD-8234-77D40EA04216}"/>
            </c:ext>
          </c:extLst>
        </c:ser>
        <c:ser>
          <c:idx val="0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Examples!$A$6:$A$11</c:f>
              <c:strCache>
                <c:ptCount val="6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</c:strCache>
            </c:strRef>
          </c:cat>
          <c:val>
            <c:numRef>
              <c:f>Examples!$D$6:$D$11</c:f>
              <c:numCache>
                <c:formatCode>General</c:formatCode>
                <c:ptCount val="6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3-4CDD-8234-77D40EA04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49040"/>
        <c:axId val="51114825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Examples!$E$5</c15:sqref>
                        </c15:formulaRef>
                      </c:ext>
                    </c:extLst>
                    <c:strCache>
                      <c:ptCount val="1"/>
                      <c:pt idx="0">
                        <c:v>Data 4</c:v>
                      </c:pt>
                    </c:strCache>
                  </c:strRef>
                </c:tx>
                <c:spPr>
                  <a:solidFill>
                    <a:srgbClr val="66C5EA"/>
                  </a:solidFill>
                  <a:ln>
                    <a:solidFill>
                      <a:schemeClr val="bg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Examples!$A$6:$A$11</c15:sqref>
                        </c15:formulaRef>
                      </c:ext>
                    </c:extLst>
                    <c:strCache>
                      <c:ptCount val="6"/>
                      <c:pt idx="0">
                        <c:v>1975-76</c:v>
                      </c:pt>
                      <c:pt idx="1">
                        <c:v>1983-84</c:v>
                      </c:pt>
                      <c:pt idx="2">
                        <c:v>1988-89</c:v>
                      </c:pt>
                      <c:pt idx="3">
                        <c:v>1993-94</c:v>
                      </c:pt>
                      <c:pt idx="4">
                        <c:v>1996-97</c:v>
                      </c:pt>
                      <c:pt idx="5">
                        <c:v>1997-98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Examples!$E$6:$E$11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5.36</c:v>
                      </c:pt>
                      <c:pt idx="1">
                        <c:v>7.01</c:v>
                      </c:pt>
                      <c:pt idx="2">
                        <c:v>6.33</c:v>
                      </c:pt>
                      <c:pt idx="3">
                        <c:v>7.01</c:v>
                      </c:pt>
                      <c:pt idx="4">
                        <c:v>7</c:v>
                      </c:pt>
                      <c:pt idx="5">
                        <c:v>7.01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A43-4CDD-8234-77D40EA0421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Examples!$F$5</c15:sqref>
                        </c15:formulaRef>
                      </c:ext>
                    </c:extLst>
                    <c:strCache>
                      <c:ptCount val="1"/>
                      <c:pt idx="0">
                        <c:v>Data 5</c:v>
                      </c:pt>
                    </c:strCache>
                  </c:strRef>
                </c:tx>
                <c:spPr>
                  <a:solidFill>
                    <a:srgbClr val="0352A1"/>
                  </a:solidFill>
                  <a:ln>
                    <a:solidFill>
                      <a:schemeClr val="bg1"/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Examples!$A$6:$A$11</c15:sqref>
                        </c15:formulaRef>
                      </c:ext>
                    </c:extLst>
                    <c:strCache>
                      <c:ptCount val="6"/>
                      <c:pt idx="0">
                        <c:v>1975-76</c:v>
                      </c:pt>
                      <c:pt idx="1">
                        <c:v>1983-84</c:v>
                      </c:pt>
                      <c:pt idx="2">
                        <c:v>1988-89</c:v>
                      </c:pt>
                      <c:pt idx="3">
                        <c:v>1993-94</c:v>
                      </c:pt>
                      <c:pt idx="4">
                        <c:v>1996-97</c:v>
                      </c:pt>
                      <c:pt idx="5">
                        <c:v>1997-98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Examples!$F$6:$F$11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3.01</c:v>
                      </c:pt>
                      <c:pt idx="1">
                        <c:v>3.36</c:v>
                      </c:pt>
                      <c:pt idx="2">
                        <c:v>2.63</c:v>
                      </c:pt>
                      <c:pt idx="3">
                        <c:v>2.72</c:v>
                      </c:pt>
                      <c:pt idx="4">
                        <c:v>2.57</c:v>
                      </c:pt>
                      <c:pt idx="5">
                        <c:v>3.36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A43-4CDD-8234-77D40EA04216}"/>
                  </c:ext>
                </c:extLst>
              </c15:ser>
            </c15:filteredBarSeries>
          </c:ext>
        </c:extLst>
      </c:barChart>
      <c:catAx>
        <c:axId val="511149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4825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511149040"/>
        <c:crosses val="max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5945286408875391E-2"/>
          <c:y val="0.88348256140323012"/>
          <c:w val="0.98372745631183645"/>
          <c:h val="8.466688374087692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34055118110238"/>
          <c:y val="0.11690981335666376"/>
          <c:w val="0.93132694487765588"/>
          <c:h val="0.70067261102981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'Asset life and RAB depreciation'!$C$65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115F7E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'Asset life and RAB depreciation'!$D$64:$I$64</c:f>
              <c:strCache>
                <c:ptCount val="6"/>
                <c:pt idx="0">
                  <c:v>Total DP1 depreciation</c:v>
                </c:pt>
                <c:pt idx="1">
                  <c:v>Total DP2 depreciation</c:v>
                </c:pt>
                <c:pt idx="2">
                  <c:v>Total DP3 depreciation</c:v>
                </c:pt>
                <c:pt idx="3">
                  <c:v>End of DP1 remaining value </c:v>
                </c:pt>
                <c:pt idx="4">
                  <c:v>End of DP2 remaining value </c:v>
                </c:pt>
                <c:pt idx="5">
                  <c:v>End of DP3 remaining value </c:v>
                </c:pt>
              </c:strCache>
            </c:strRef>
          </c:cat>
          <c:val>
            <c:numRef>
              <c:f>'Asset life and RAB depreciation'!$D$65:$I$65</c:f>
              <c:numCache>
                <c:formatCode>#,##0</c:formatCode>
                <c:ptCount val="6"/>
                <c:pt idx="0">
                  <c:v>30000</c:v>
                </c:pt>
                <c:pt idx="1">
                  <c:v>20000</c:v>
                </c:pt>
                <c:pt idx="2">
                  <c:v>5000</c:v>
                </c:pt>
                <c:pt idx="3">
                  <c:v>60000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8-4AC7-90CB-BB3DD48DCFFB}"/>
            </c:ext>
          </c:extLst>
        </c:ser>
        <c:ser>
          <c:idx val="1"/>
          <c:order val="1"/>
          <c:tx>
            <c:strRef>
              <c:f>'Asset life and RAB depreciation'!$C$66</c:f>
              <c:strCache>
                <c:ptCount val="1"/>
                <c:pt idx="0">
                  <c:v>RAB - method 1</c:v>
                </c:pt>
              </c:strCache>
            </c:strRef>
          </c:tx>
          <c:spPr>
            <a:solidFill>
              <a:srgbClr val="77869F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'Asset life and RAB depreciation'!$D$64:$I$64</c:f>
              <c:strCache>
                <c:ptCount val="6"/>
                <c:pt idx="0">
                  <c:v>Total DP1 depreciation</c:v>
                </c:pt>
                <c:pt idx="1">
                  <c:v>Total DP2 depreciation</c:v>
                </c:pt>
                <c:pt idx="2">
                  <c:v>Total DP3 depreciation</c:v>
                </c:pt>
                <c:pt idx="3">
                  <c:v>End of DP1 remaining value </c:v>
                </c:pt>
                <c:pt idx="4">
                  <c:v>End of DP2 remaining value </c:v>
                </c:pt>
                <c:pt idx="5">
                  <c:v>End of DP3 remaining value </c:v>
                </c:pt>
              </c:strCache>
            </c:strRef>
          </c:cat>
          <c:val>
            <c:numRef>
              <c:f>'Asset life and RAB depreciation'!$D$66:$I$66</c:f>
              <c:numCache>
                <c:formatCode>#,##0</c:formatCode>
                <c:ptCount val="6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60000</c:v>
                </c:pt>
                <c:pt idx="4">
                  <c:v>30000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8-4AC7-90CB-BB3DD48DCFFB}"/>
            </c:ext>
          </c:extLst>
        </c:ser>
        <c:ser>
          <c:idx val="2"/>
          <c:order val="2"/>
          <c:tx>
            <c:strRef>
              <c:f>'Asset life and RAB depreciation'!$C$67</c:f>
              <c:strCache>
                <c:ptCount val="1"/>
                <c:pt idx="0">
                  <c:v>RAB - method 2</c:v>
                </c:pt>
              </c:strCache>
            </c:strRef>
          </c:tx>
          <c:spPr>
            <a:solidFill>
              <a:srgbClr val="C6CDD7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'Asset life and RAB depreciation'!$D$64:$I$64</c:f>
              <c:strCache>
                <c:ptCount val="6"/>
                <c:pt idx="0">
                  <c:v>Total DP1 depreciation</c:v>
                </c:pt>
                <c:pt idx="1">
                  <c:v>Total DP2 depreciation</c:v>
                </c:pt>
                <c:pt idx="2">
                  <c:v>Total DP3 depreciation</c:v>
                </c:pt>
                <c:pt idx="3">
                  <c:v>End of DP1 remaining value </c:v>
                </c:pt>
                <c:pt idx="4">
                  <c:v>End of DP2 remaining value </c:v>
                </c:pt>
                <c:pt idx="5">
                  <c:v>End of DP3 remaining value </c:v>
                </c:pt>
              </c:strCache>
            </c:strRef>
          </c:cat>
          <c:val>
            <c:numRef>
              <c:f>'Asset life and RAB depreciation'!$D$67:$I$67</c:f>
              <c:numCache>
                <c:formatCode>#,##0</c:formatCode>
                <c:ptCount val="6"/>
                <c:pt idx="0">
                  <c:v>14361.702127659575</c:v>
                </c:pt>
                <c:pt idx="1">
                  <c:v>14361.702127659575</c:v>
                </c:pt>
                <c:pt idx="2">
                  <c:v>14361.702127659575</c:v>
                </c:pt>
                <c:pt idx="3">
                  <c:v>75638.297872340423</c:v>
                </c:pt>
                <c:pt idx="4">
                  <c:v>61276.595744680846</c:v>
                </c:pt>
                <c:pt idx="5">
                  <c:v>46914.893617021269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8-4AC7-90CB-BB3DD48D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56800"/>
        <c:axId val="398753272"/>
      </c:barChart>
      <c:catAx>
        <c:axId val="3987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Myriad Pro"/>
                <a:cs typeface="Arial" pitchFamily="34" charset="0"/>
              </a:defRPr>
            </a:pPr>
            <a:endParaRPr lang="en-US"/>
          </a:p>
        </c:txPr>
        <c:crossAx val="398753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753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Myriad Pro"/>
                <a:cs typeface="Arial" pitchFamily="34" charset="0"/>
              </a:defRPr>
            </a:pPr>
            <a:endParaRPr lang="en-US"/>
          </a:p>
        </c:txPr>
        <c:crossAx val="398756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997398755681093E-3"/>
          <c:y val="0.95008931175269762"/>
          <c:w val="0.97804529931266793"/>
          <c:h val="3.88054097404491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Arial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12141752415094E-2"/>
          <c:y val="6.7524354290904406E-2"/>
          <c:w val="0.89397748137027266"/>
          <c:h val="0.70579343208079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Examples!$X$5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Examples!$W$6:$W$13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Examples!$X$6:$X$13</c:f>
              <c:numCache>
                <c:formatCode>General</c:formatCode>
                <c:ptCount val="8"/>
                <c:pt idx="0">
                  <c:v>33.19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3-42C6-9C70-8AF148809318}"/>
            </c:ext>
          </c:extLst>
        </c:ser>
        <c:ser>
          <c:idx val="0"/>
          <c:order val="1"/>
          <c:tx>
            <c:strRef>
              <c:f>Examples!$Y$5</c:f>
              <c:strCache>
                <c:ptCount val="1"/>
                <c:pt idx="0">
                  <c:v>Grey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Examples!$W$6:$W$13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Examples!$Y$6:$Y$13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3-42C6-9C70-8AF148809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486504"/>
        <c:axId val="659486896"/>
      </c:barChart>
      <c:lineChart>
        <c:grouping val="standard"/>
        <c:varyColors val="0"/>
        <c:ser>
          <c:idx val="2"/>
          <c:order val="2"/>
          <c:tx>
            <c:strRef>
              <c:f>Examples!$Z$5</c:f>
              <c:strCache>
                <c:ptCount val="1"/>
                <c:pt idx="0">
                  <c:v>Turquoise</c:v>
                </c:pt>
              </c:strCache>
            </c:strRef>
          </c:tx>
          <c:spPr>
            <a:ln w="25400" cap="rnd" cmpd="sng" algn="ctr">
              <a:solidFill>
                <a:srgbClr val="66C5E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Examples!$W$6:$W$13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Examples!$Z$6:$Z$13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E3-42C6-9C70-8AF148809318}"/>
            </c:ext>
          </c:extLst>
        </c:ser>
        <c:ser>
          <c:idx val="3"/>
          <c:order val="3"/>
          <c:tx>
            <c:strRef>
              <c:f>Examples!$AA$5</c:f>
              <c:strCache>
                <c:ptCount val="1"/>
                <c:pt idx="0">
                  <c:v>Grey-80%</c:v>
                </c:pt>
              </c:strCache>
            </c:strRef>
          </c:tx>
          <c:spPr>
            <a:ln w="25400" cap="rnd" cmpd="sng" algn="ctr">
              <a:solidFill>
                <a:srgbClr val="5DA4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Examples!$W$6:$W$13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Examples!$AA$6:$AA$13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E3-42C6-9C70-8AF148809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428880"/>
        <c:axId val="659429272"/>
      </c:lineChart>
      <c:catAx>
        <c:axId val="65948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Myriad Pro"/>
              </a:defRPr>
            </a:pPr>
            <a:endParaRPr lang="en-US"/>
          </a:p>
        </c:txPr>
        <c:crossAx val="65948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94868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Myriad Pro"/>
              </a:defRPr>
            </a:pPr>
            <a:endParaRPr lang="en-US"/>
          </a:p>
        </c:txPr>
        <c:crossAx val="659486504"/>
        <c:crosses val="autoZero"/>
        <c:crossBetween val="between"/>
      </c:valAx>
      <c:catAx>
        <c:axId val="65942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9429272"/>
        <c:crosses val="autoZero"/>
        <c:auto val="0"/>
        <c:lblAlgn val="ctr"/>
        <c:lblOffset val="100"/>
        <c:noMultiLvlLbl val="0"/>
      </c:catAx>
      <c:valAx>
        <c:axId val="6594292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Myriad Pro"/>
              </a:defRPr>
            </a:pPr>
            <a:endParaRPr lang="en-US"/>
          </a:p>
        </c:txPr>
        <c:crossAx val="659428880"/>
        <c:crosses val="max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Myriad Pro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Myriad Pro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34055118110238"/>
          <c:y val="0.11690981335666376"/>
          <c:w val="0.93132694487765588"/>
          <c:h val="0.70067261102981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'DP2 method 1 reset'!$B$51:$C$51</c:f>
              <c:strCache>
                <c:ptCount val="2"/>
                <c:pt idx="0">
                  <c:v>Actual</c:v>
                </c:pt>
              </c:strCache>
            </c:strRef>
          </c:tx>
          <c:spPr>
            <a:solidFill>
              <a:srgbClr val="115F7E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'DP2 method 1 reset'!$D$50:$E$50</c:f>
              <c:strCache>
                <c:ptCount val="2"/>
                <c:pt idx="0">
                  <c:v>Total DP2 depreciation</c:v>
                </c:pt>
                <c:pt idx="1">
                  <c:v>End of DP2 remaining value </c:v>
                </c:pt>
              </c:strCache>
            </c:strRef>
          </c:cat>
          <c:val>
            <c:numRef>
              <c:f>'DP2 method 1 reset'!$D$51:$E$51</c:f>
              <c:numCache>
                <c:formatCode>#,##0</c:formatCode>
                <c:ptCount val="2"/>
                <c:pt idx="0">
                  <c:v>20000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C-4B96-AB7B-241D042C3D10}"/>
            </c:ext>
          </c:extLst>
        </c:ser>
        <c:ser>
          <c:idx val="1"/>
          <c:order val="1"/>
          <c:tx>
            <c:strRef>
              <c:f>'DP2 method 1 reset'!$B$52:$C$52</c:f>
              <c:strCache>
                <c:ptCount val="2"/>
                <c:pt idx="0">
                  <c:v>RAB - method 1</c:v>
                </c:pt>
              </c:strCache>
            </c:strRef>
          </c:tx>
          <c:spPr>
            <a:solidFill>
              <a:srgbClr val="77869F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'DP2 method 1 reset'!$D$50:$E$50</c:f>
              <c:strCache>
                <c:ptCount val="2"/>
                <c:pt idx="0">
                  <c:v>Total DP2 depreciation</c:v>
                </c:pt>
                <c:pt idx="1">
                  <c:v>End of DP2 remaining value </c:v>
                </c:pt>
              </c:strCache>
            </c:strRef>
          </c:cat>
          <c:val>
            <c:numRef>
              <c:f>'DP2 method 1 reset'!$D$52:$E$52</c:f>
              <c:numCache>
                <c:formatCode>#,##0</c:formatCode>
                <c:ptCount val="2"/>
                <c:pt idx="0">
                  <c:v>20000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C-4B96-AB7B-241D042C3D10}"/>
            </c:ext>
          </c:extLst>
        </c:ser>
        <c:ser>
          <c:idx val="2"/>
          <c:order val="2"/>
          <c:tx>
            <c:strRef>
              <c:f>'DP2 method 1 reset'!$B$53:$C$53</c:f>
              <c:strCache>
                <c:ptCount val="2"/>
                <c:pt idx="0">
                  <c:v>DP1 rolled forward (for comparison)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CE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1C-4B96-AB7B-241D042C3D10}"/>
              </c:ext>
            </c:extLst>
          </c:dPt>
          <c:dPt>
            <c:idx val="1"/>
            <c:invertIfNegative val="0"/>
            <c:bubble3D val="0"/>
            <c:spPr>
              <a:solidFill>
                <a:srgbClr val="ECE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1C-4B96-AB7B-241D042C3D10}"/>
              </c:ext>
            </c:extLst>
          </c:dPt>
          <c:cat>
            <c:strRef>
              <c:f>'DP2 method 1 reset'!$D$50:$E$50</c:f>
              <c:strCache>
                <c:ptCount val="2"/>
                <c:pt idx="0">
                  <c:v>Total DP2 depreciation</c:v>
                </c:pt>
                <c:pt idx="1">
                  <c:v>End of DP2 remaining value </c:v>
                </c:pt>
              </c:strCache>
            </c:strRef>
          </c:cat>
          <c:val>
            <c:numRef>
              <c:f>'DP2 method 1 reset'!$D$53:$E$53</c:f>
              <c:numCache>
                <c:formatCode>#,##0</c:formatCode>
                <c:ptCount val="2"/>
                <c:pt idx="0">
                  <c:v>30000</c:v>
                </c:pt>
                <c:pt idx="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1C-4B96-AB7B-241D042C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56800"/>
        <c:axId val="398753272"/>
      </c:barChart>
      <c:catAx>
        <c:axId val="3987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Myriad Pro"/>
                <a:cs typeface="Arial" pitchFamily="34" charset="0"/>
              </a:defRPr>
            </a:pPr>
            <a:endParaRPr lang="en-US"/>
          </a:p>
        </c:txPr>
        <c:crossAx val="398753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753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Myriad Pro"/>
                <a:cs typeface="Arial" pitchFamily="34" charset="0"/>
              </a:defRPr>
            </a:pPr>
            <a:endParaRPr lang="en-US"/>
          </a:p>
        </c:txPr>
        <c:crossAx val="398756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997398755681093E-3"/>
          <c:y val="0.93793137559932671"/>
          <c:w val="0.97804529931266793"/>
          <c:h val="5.096331043725918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Arial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77939910925902E-2"/>
          <c:y val="6.0836501901140684E-2"/>
          <c:w val="0.92789382162936673"/>
          <c:h val="0.698409228464519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Examples!$B$5</c:f>
              <c:strCache>
                <c:ptCount val="1"/>
                <c:pt idx="0">
                  <c:v>Data 1</c:v>
                </c:pt>
              </c:strCache>
            </c:strRef>
          </c:tx>
          <c:spPr>
            <a:solidFill>
              <a:srgbClr val="99A4B7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Examples!$B$6:$B$13</c:f>
              <c:numCache>
                <c:formatCode>General</c:formatCode>
                <c:ptCount val="8"/>
                <c:pt idx="0">
                  <c:v>36.19</c:v>
                </c:pt>
                <c:pt idx="1">
                  <c:v>39.39</c:v>
                </c:pt>
                <c:pt idx="2">
                  <c:v>42.78</c:v>
                </c:pt>
                <c:pt idx="3">
                  <c:v>42.13</c:v>
                </c:pt>
                <c:pt idx="4">
                  <c:v>41.69</c:v>
                </c:pt>
                <c:pt idx="5">
                  <c:v>39.39</c:v>
                </c:pt>
                <c:pt idx="6">
                  <c:v>42.13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723-9E25-438731FF5873}"/>
            </c:ext>
          </c:extLst>
        </c:ser>
        <c:ser>
          <c:idx val="1"/>
          <c:order val="1"/>
          <c:tx>
            <c:strRef>
              <c:f>Examples!$C$5</c:f>
              <c:strCache>
                <c:ptCount val="1"/>
                <c:pt idx="0">
                  <c:v>Data 2</c:v>
                </c:pt>
              </c:strCache>
            </c:strRef>
          </c:tx>
          <c:spPr>
            <a:solidFill>
              <a:srgbClr val="77869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Examples!$C$6:$C$13</c:f>
              <c:numCache>
                <c:formatCode>General</c:formatCode>
                <c:ptCount val="8"/>
                <c:pt idx="0">
                  <c:v>36.880000000000003</c:v>
                </c:pt>
                <c:pt idx="1">
                  <c:v>32.020000000000003</c:v>
                </c:pt>
                <c:pt idx="2">
                  <c:v>29.91</c:v>
                </c:pt>
                <c:pt idx="3">
                  <c:v>26.53</c:v>
                </c:pt>
                <c:pt idx="4">
                  <c:v>24.76</c:v>
                </c:pt>
                <c:pt idx="5">
                  <c:v>32.020000000000003</c:v>
                </c:pt>
                <c:pt idx="6">
                  <c:v>26.53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723-9E25-438731FF5873}"/>
            </c:ext>
          </c:extLst>
        </c:ser>
        <c:ser>
          <c:idx val="2"/>
          <c:order val="2"/>
          <c:tx>
            <c:strRef>
              <c:f>Examples!$D$5</c:f>
              <c:strCache>
                <c:ptCount val="1"/>
                <c:pt idx="0">
                  <c:v>Data 3</c:v>
                </c:pt>
              </c:strCache>
            </c:strRef>
          </c:tx>
          <c:spPr>
            <a:solidFill>
              <a:srgbClr val="5DA4C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Examples!$D$6:$D$13</c:f>
              <c:numCache>
                <c:formatCode>General</c:formatCode>
                <c:ptCount val="8"/>
                <c:pt idx="0">
                  <c:v>21.56</c:v>
                </c:pt>
                <c:pt idx="1">
                  <c:v>21.6</c:v>
                </c:pt>
                <c:pt idx="2">
                  <c:v>18.350000000000001</c:v>
                </c:pt>
                <c:pt idx="3">
                  <c:v>21.6</c:v>
                </c:pt>
                <c:pt idx="4">
                  <c:v>23.98</c:v>
                </c:pt>
                <c:pt idx="5">
                  <c:v>21.6</c:v>
                </c:pt>
                <c:pt idx="6">
                  <c:v>21.6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723-9E25-438731FF5873}"/>
            </c:ext>
          </c:extLst>
        </c:ser>
        <c:ser>
          <c:idx val="3"/>
          <c:order val="3"/>
          <c:tx>
            <c:strRef>
              <c:f>Examples!$E$5</c:f>
              <c:strCache>
                <c:ptCount val="1"/>
                <c:pt idx="0">
                  <c:v>Data 4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Examples!$E$6:$E$13</c:f>
              <c:numCache>
                <c:formatCode>General</c:formatCode>
                <c:ptCount val="8"/>
                <c:pt idx="0">
                  <c:v>5.36</c:v>
                </c:pt>
                <c:pt idx="1">
                  <c:v>7.01</c:v>
                </c:pt>
                <c:pt idx="2">
                  <c:v>6.33</c:v>
                </c:pt>
                <c:pt idx="3">
                  <c:v>7.01</c:v>
                </c:pt>
                <c:pt idx="4">
                  <c:v>7</c:v>
                </c:pt>
                <c:pt idx="5">
                  <c:v>7.01</c:v>
                </c:pt>
                <c:pt idx="6">
                  <c:v>7.01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723-9E25-438731FF5873}"/>
            </c:ext>
          </c:extLst>
        </c:ser>
        <c:ser>
          <c:idx val="4"/>
          <c:order val="4"/>
          <c:tx>
            <c:strRef>
              <c:f>Examples!$F$5</c:f>
              <c:strCache>
                <c:ptCount val="1"/>
                <c:pt idx="0">
                  <c:v>Data 5</c:v>
                </c:pt>
              </c:strCache>
            </c:strRef>
          </c:tx>
          <c:spPr>
            <a:solidFill>
              <a:srgbClr val="009ED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Examples!$F$6:$F$13</c:f>
              <c:numCache>
                <c:formatCode>General</c:formatCode>
                <c:ptCount val="8"/>
                <c:pt idx="0">
                  <c:v>3.01</c:v>
                </c:pt>
                <c:pt idx="1">
                  <c:v>3.36</c:v>
                </c:pt>
                <c:pt idx="2">
                  <c:v>2.63</c:v>
                </c:pt>
                <c:pt idx="3">
                  <c:v>2.72</c:v>
                </c:pt>
                <c:pt idx="4">
                  <c:v>2.57</c:v>
                </c:pt>
                <c:pt idx="5">
                  <c:v>3.36</c:v>
                </c:pt>
                <c:pt idx="6">
                  <c:v>2.72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723-9E25-438731FF5873}"/>
            </c:ext>
          </c:extLst>
        </c:ser>
        <c:ser>
          <c:idx val="5"/>
          <c:order val="5"/>
          <c:tx>
            <c:strRef>
              <c:f>Examples!$G$5</c:f>
              <c:strCache>
                <c:ptCount val="1"/>
                <c:pt idx="0">
                  <c:v>Data 6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Examples!$G$6:$G$13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1-4723-9E25-438731FF5873}"/>
            </c:ext>
          </c:extLst>
        </c:ser>
        <c:ser>
          <c:idx val="6"/>
          <c:order val="6"/>
          <c:tx>
            <c:strRef>
              <c:f>Examples!$H$5</c:f>
              <c:strCache>
                <c:ptCount val="1"/>
                <c:pt idx="0">
                  <c:v>Data 7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Examples!$H$6:$H$13</c:f>
              <c:numCache>
                <c:formatCode>General</c:formatCode>
                <c:ptCount val="8"/>
                <c:pt idx="0">
                  <c:v>5.2</c:v>
                </c:pt>
                <c:pt idx="1">
                  <c:v>6.6</c:v>
                </c:pt>
                <c:pt idx="2">
                  <c:v>5.7</c:v>
                </c:pt>
                <c:pt idx="3">
                  <c:v>3</c:v>
                </c:pt>
                <c:pt idx="4">
                  <c:v>3.5</c:v>
                </c:pt>
                <c:pt idx="5">
                  <c:v>3.8</c:v>
                </c:pt>
                <c:pt idx="6">
                  <c:v>3.2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1-4723-9E25-438731FF5873}"/>
            </c:ext>
          </c:extLst>
        </c:ser>
        <c:ser>
          <c:idx val="7"/>
          <c:order val="7"/>
          <c:tx>
            <c:strRef>
              <c:f>Examples!$I$5</c:f>
              <c:strCache>
                <c:ptCount val="1"/>
                <c:pt idx="0">
                  <c:v>Data 8</c:v>
                </c:pt>
              </c:strCache>
            </c:strRef>
          </c:tx>
          <c:spPr>
            <a:solidFill>
              <a:srgbClr val="3373B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Examples!$A$6:$A$13</c:f>
              <c:strCache>
                <c:ptCount val="8"/>
                <c:pt idx="0">
                  <c:v>1975-76</c:v>
                </c:pt>
                <c:pt idx="1">
                  <c:v>1983-84</c:v>
                </c:pt>
                <c:pt idx="2">
                  <c:v>1988-89</c:v>
                </c:pt>
                <c:pt idx="3">
                  <c:v>1993-94</c:v>
                </c:pt>
                <c:pt idx="4">
                  <c:v>1996-97</c:v>
                </c:pt>
                <c:pt idx="5">
                  <c:v>1997-98</c:v>
                </c:pt>
                <c:pt idx="6">
                  <c:v>1998-99</c:v>
                </c:pt>
                <c:pt idx="7">
                  <c:v>1999-00</c:v>
                </c:pt>
              </c:strCache>
            </c:strRef>
          </c:cat>
          <c:val>
            <c:numRef>
              <c:f>Examples!$I$6:$I$13</c:f>
              <c:numCache>
                <c:formatCode>General</c:formatCode>
                <c:ptCount val="8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81-4723-9E25-438731FF5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9435544"/>
        <c:axId val="659457104"/>
      </c:barChart>
      <c:catAx>
        <c:axId val="65943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5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457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6594355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421784559343046E-2"/>
          <c:y val="7.987260942800993E-2"/>
          <c:w val="0.93132694487765588"/>
          <c:h val="0.70067261102981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solidFill>
              <a:srgbClr val="99A4B7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Examples!$B$6:$D$6</c:f>
              <c:numCache>
                <c:formatCode>General</c:formatCode>
                <c:ptCount val="3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8-4AC7-90CB-BB3DD48DCFFB}"/>
            </c:ext>
          </c:extLst>
        </c:ser>
        <c:ser>
          <c:idx val="1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spPr>
            <a:solidFill>
              <a:srgbClr val="77869F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Examples!$B$7:$D$7</c:f>
              <c:numCache>
                <c:formatCode>General</c:formatCode>
                <c:ptCount val="3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8-4AC7-90CB-BB3DD48DCFFB}"/>
            </c:ext>
          </c:extLst>
        </c:ser>
        <c:ser>
          <c:idx val="2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spPr>
            <a:solidFill>
              <a:srgbClr val="5DA4C1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Examples!$B$8:$D$8</c:f>
              <c:numCache>
                <c:formatCode>General</c:formatCode>
                <c:ptCount val="3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8-4AC7-90CB-BB3DD48DCFFB}"/>
            </c:ext>
          </c:extLst>
        </c:ser>
        <c:ser>
          <c:idx val="3"/>
          <c:order val="3"/>
          <c:tx>
            <c:strRef>
              <c:f>Examples!$A$9</c:f>
              <c:strCache>
                <c:ptCount val="1"/>
                <c:pt idx="0">
                  <c:v>1993-94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Examples!$B$9:$D$9</c:f>
              <c:numCache>
                <c:formatCode>General</c:formatCode>
                <c:ptCount val="3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8-4AC7-90CB-BB3DD48DCFFB}"/>
            </c:ext>
          </c:extLst>
        </c:ser>
        <c:ser>
          <c:idx val="4"/>
          <c:order val="4"/>
          <c:tx>
            <c:strRef>
              <c:f>Examples!$A$10</c:f>
              <c:strCache>
                <c:ptCount val="1"/>
                <c:pt idx="0">
                  <c:v>1996-97</c:v>
                </c:pt>
              </c:strCache>
            </c:strRef>
          </c:tx>
          <c:spPr>
            <a:solidFill>
              <a:srgbClr val="009ED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Examples!$B$10:$D$10</c:f>
              <c:numCache>
                <c:formatCode>General</c:formatCode>
                <c:ptCount val="3"/>
                <c:pt idx="0">
                  <c:v>41.69</c:v>
                </c:pt>
                <c:pt idx="1">
                  <c:v>24.76</c:v>
                </c:pt>
                <c:pt idx="2">
                  <c:v>23.98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8-4AC7-90CB-BB3DD48DCFFB}"/>
            </c:ext>
          </c:extLst>
        </c:ser>
        <c:ser>
          <c:idx val="5"/>
          <c:order val="5"/>
          <c:tx>
            <c:strRef>
              <c:f>Examples!$A$11</c:f>
              <c:strCache>
                <c:ptCount val="1"/>
                <c:pt idx="0">
                  <c:v>1997-98</c:v>
                </c:pt>
              </c:strCache>
            </c:strRef>
          </c:tx>
          <c:spPr>
            <a:solidFill>
              <a:srgbClr val="66C5E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Examples!$B$11:$D$11</c:f>
              <c:numCache>
                <c:formatCode>General</c:formatCode>
                <c:ptCount val="3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58-4AC7-90CB-BB3DD48DCFFB}"/>
            </c:ext>
          </c:extLst>
        </c:ser>
        <c:ser>
          <c:idx val="6"/>
          <c:order val="6"/>
          <c:tx>
            <c:strRef>
              <c:f>Examples!$A$12</c:f>
              <c:strCache>
                <c:ptCount val="1"/>
                <c:pt idx="0">
                  <c:v>1998-99</c:v>
                </c:pt>
              </c:strCache>
            </c:strRef>
          </c:tx>
          <c:spPr>
            <a:solidFill>
              <a:srgbClr val="0352A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Examples!$B$12:$D$12</c:f>
              <c:numCache>
                <c:formatCode>General</c:formatCode>
                <c:ptCount val="3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58-4AC7-90CB-BB3DD48DCFFB}"/>
            </c:ext>
          </c:extLst>
        </c:ser>
        <c:ser>
          <c:idx val="7"/>
          <c:order val="7"/>
          <c:tx>
            <c:strRef>
              <c:f>Examples!$A$13</c:f>
              <c:strCache>
                <c:ptCount val="1"/>
                <c:pt idx="0">
                  <c:v>1999-00</c:v>
                </c:pt>
              </c:strCache>
            </c:strRef>
          </c:tx>
          <c:spPr>
            <a:solidFill>
              <a:srgbClr val="3373B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Examples!$B$5:$D$5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Examples!$B$13:$D$13</c:f>
              <c:numCache>
                <c:formatCode>General</c:formatCode>
                <c:ptCount val="3"/>
                <c:pt idx="0">
                  <c:v>45</c:v>
                </c:pt>
                <c:pt idx="1">
                  <c:v>22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58-4AC7-90CB-BB3DD48D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448872"/>
        <c:axId val="659470432"/>
      </c:barChart>
      <c:catAx>
        <c:axId val="65944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4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Myriad Pro"/>
                <a:cs typeface="Arial" pitchFamily="34" charset="0"/>
              </a:defRPr>
            </a:pPr>
            <a:endParaRPr lang="en-US"/>
          </a:p>
        </c:txPr>
        <c:crossAx val="65947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470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Myriad Pro"/>
                <a:cs typeface="Arial" pitchFamily="34" charset="0"/>
              </a:defRPr>
            </a:pPr>
            <a:endParaRPr lang="en-US"/>
          </a:p>
        </c:txPr>
        <c:crossAx val="6594488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997398755681093E-3"/>
          <c:y val="0.89916346363548827"/>
          <c:w val="0.97804529931266793"/>
          <c:h val="8.973133357057586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chemeClr val="tx1"/>
          </a:solidFill>
          <a:latin typeface="Arial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19073732526914E-2"/>
          <c:y val="3.6681034482758626E-2"/>
          <c:w val="0.92650765926379997"/>
          <c:h val="0.77206178160919547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Examples!$T$5</c:f>
              <c:strCache>
                <c:ptCount val="1"/>
                <c:pt idx="0">
                  <c:v>1st Y value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xVal>
            <c:numRef>
              <c:f>Examples!$S$6:$S$10</c:f>
              <c:numCache>
                <c:formatCode>General</c:formatCode>
                <c:ptCount val="5"/>
                <c:pt idx="0">
                  <c:v>1.8</c:v>
                </c:pt>
                <c:pt idx="1">
                  <c:v>2.2999999999999998</c:v>
                </c:pt>
                <c:pt idx="2">
                  <c:v>3.7</c:v>
                </c:pt>
                <c:pt idx="3">
                  <c:v>4.0999999999999996</c:v>
                </c:pt>
                <c:pt idx="4">
                  <c:v>5.5</c:v>
                </c:pt>
              </c:numCache>
            </c:numRef>
          </c:xVal>
          <c:yVal>
            <c:numRef>
              <c:f>Examples!$T$6:$T$10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8</c:v>
                </c:pt>
                <c:pt idx="4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EA-4C3E-A319-F64C11CCCF2E}"/>
            </c:ext>
          </c:extLst>
        </c:ser>
        <c:ser>
          <c:idx val="1"/>
          <c:order val="1"/>
          <c:tx>
            <c:strRef>
              <c:f>Examples!$U$5</c:f>
              <c:strCache>
                <c:ptCount val="1"/>
                <c:pt idx="0">
                  <c:v>2nd Y value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accent5"/>
              </a:solidFill>
              <a:ln w="9525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xVal>
            <c:numRef>
              <c:f>Examples!$S$6:$S$10</c:f>
              <c:numCache>
                <c:formatCode>General</c:formatCode>
                <c:ptCount val="5"/>
                <c:pt idx="0">
                  <c:v>1.8</c:v>
                </c:pt>
                <c:pt idx="1">
                  <c:v>2.2999999999999998</c:v>
                </c:pt>
                <c:pt idx="2">
                  <c:v>3.7</c:v>
                </c:pt>
                <c:pt idx="3">
                  <c:v>4.0999999999999996</c:v>
                </c:pt>
                <c:pt idx="4">
                  <c:v>5.5</c:v>
                </c:pt>
              </c:numCache>
            </c:numRef>
          </c:xVal>
          <c:yVal>
            <c:numRef>
              <c:f>Examples!$U$6:$U$10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EA-4C3E-A319-F64C11CCC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099392"/>
        <c:axId val="413102136"/>
      </c:scatterChart>
      <c:valAx>
        <c:axId val="41309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2136"/>
        <c:crosses val="autoZero"/>
        <c:crossBetween val="midCat"/>
      </c:valAx>
      <c:valAx>
        <c:axId val="4131021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09939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8976601822857532"/>
          <c:y val="0.92588282247765008"/>
          <c:w val="0.3299749945672566"/>
          <c:h val="6.97443006236595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26605962807025E-2"/>
          <c:y val="3.219370275276031E-2"/>
          <c:w val="0.92771248066726397"/>
          <c:h val="0.77850214088987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Examples!$T$5</c:f>
              <c:strCache>
                <c:ptCount val="1"/>
                <c:pt idx="0">
                  <c:v>1st Y value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3175" cap="flat" cmpd="sng" algn="ctr">
                <a:solidFill>
                  <a:srgbClr val="0352A1"/>
                </a:solidFill>
                <a:prstDash val="solid"/>
                <a:round/>
              </a:ln>
              <a:effectLst/>
            </c:spPr>
          </c:marker>
          <c:xVal>
            <c:numRef>
              <c:f>Examples!$S$6:$S$10</c:f>
              <c:numCache>
                <c:formatCode>General</c:formatCode>
                <c:ptCount val="5"/>
                <c:pt idx="0">
                  <c:v>1.8</c:v>
                </c:pt>
                <c:pt idx="1">
                  <c:v>2.2999999999999998</c:v>
                </c:pt>
                <c:pt idx="2">
                  <c:v>3.7</c:v>
                </c:pt>
                <c:pt idx="3">
                  <c:v>4.0999999999999996</c:v>
                </c:pt>
                <c:pt idx="4">
                  <c:v>5.5</c:v>
                </c:pt>
              </c:numCache>
            </c:numRef>
          </c:xVal>
          <c:yVal>
            <c:numRef>
              <c:f>Examples!$T$6:$T$10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8</c:v>
                </c:pt>
                <c:pt idx="4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97-45B0-8D93-CE41D2E54883}"/>
            </c:ext>
          </c:extLst>
        </c:ser>
        <c:ser>
          <c:idx val="1"/>
          <c:order val="1"/>
          <c:tx>
            <c:strRef>
              <c:f>Examples!$U$5</c:f>
              <c:strCache>
                <c:ptCount val="1"/>
                <c:pt idx="0">
                  <c:v>2nd Y value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xVal>
            <c:numRef>
              <c:f>Examples!$S$6:$S$10</c:f>
              <c:numCache>
                <c:formatCode>General</c:formatCode>
                <c:ptCount val="5"/>
                <c:pt idx="0">
                  <c:v>1.8</c:v>
                </c:pt>
                <c:pt idx="1">
                  <c:v>2.2999999999999998</c:v>
                </c:pt>
                <c:pt idx="2">
                  <c:v>3.7</c:v>
                </c:pt>
                <c:pt idx="3">
                  <c:v>4.0999999999999996</c:v>
                </c:pt>
                <c:pt idx="4">
                  <c:v>5.5</c:v>
                </c:pt>
              </c:numCache>
            </c:numRef>
          </c:xVal>
          <c:yVal>
            <c:numRef>
              <c:f>Examples!$U$6:$U$10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97-45B0-8D93-CE41D2E5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00568"/>
        <c:axId val="413106056"/>
      </c:scatterChart>
      <c:valAx>
        <c:axId val="41310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6056"/>
        <c:crosses val="autoZero"/>
        <c:crossBetween val="midCat"/>
      </c:valAx>
      <c:valAx>
        <c:axId val="4131060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20000"/>
                <a:lumOff val="8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Raleway" panose="020B0503030101060003" pitchFamily="34" charset="0"/>
                <a:ea typeface="Myriad Pro"/>
                <a:cs typeface="Arial" pitchFamily="34" charset="0"/>
              </a:defRPr>
            </a:pPr>
            <a:endParaRPr lang="en-US"/>
          </a:p>
        </c:txPr>
        <c:crossAx val="41310056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2959049714296068"/>
          <c:y val="0.91053641309964006"/>
          <c:w val="0.37981962697125554"/>
          <c:h val="7.69234079830415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Raleway" panose="020B0503030101060003" pitchFamily="34" charset="0"/>
              <a:ea typeface="Myriad Pro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Raleway" panose="020B0503030101060003" pitchFamily="34" charset="0"/>
          <a:ea typeface="Myriad Pro"/>
          <a:cs typeface="Arial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590427788076153"/>
          <c:y val="0.23397536594841806"/>
          <c:w val="0.24819320911357973"/>
          <c:h val="0.6602592518544399"/>
        </c:manualLayout>
      </c:layout>
      <c:pieChart>
        <c:varyColors val="1"/>
        <c:ser>
          <c:idx val="2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99A4B7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A1-4D42-ABAE-EE028EFC6472}"/>
              </c:ext>
            </c:extLst>
          </c:dPt>
          <c:dPt>
            <c:idx val="2"/>
            <c:bubble3D val="0"/>
            <c:spPr>
              <a:solidFill>
                <a:srgbClr val="5DA4C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1-4D42-ABAE-EE028EFC647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1-4D42-ABAE-EE028EFC6472}"/>
              </c:ext>
            </c:extLst>
          </c:dPt>
          <c:dPt>
            <c:idx val="4"/>
            <c:bubble3D val="0"/>
            <c:spPr>
              <a:solidFill>
                <a:srgbClr val="009EDB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A1-4D42-ABAE-EE028EFC6472}"/>
              </c:ext>
            </c:extLst>
          </c:dPt>
          <c:dPt>
            <c:idx val="5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A1-4D42-ABAE-EE028EFC6472}"/>
              </c:ext>
            </c:extLst>
          </c:dPt>
          <c:dPt>
            <c:idx val="6"/>
            <c:bubble3D val="0"/>
            <c:spPr>
              <a:solidFill>
                <a:srgbClr val="0352A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A1-4D42-ABAE-EE028EFC6472}"/>
              </c:ext>
            </c:extLst>
          </c:dPt>
          <c:dPt>
            <c:idx val="7"/>
            <c:bubble3D val="0"/>
            <c:spPr>
              <a:solidFill>
                <a:srgbClr val="3373B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A1-4D42-ABAE-EE028EFC6472}"/>
              </c:ext>
            </c:extLst>
          </c:dPt>
          <c:dLbls>
            <c:dLbl>
              <c:idx val="0"/>
              <c:layout>
                <c:manualLayout>
                  <c:x val="4.4341647261246378E-3"/>
                  <c:y val="1.8144351442573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1-4D42-ABAE-EE028EFC6472}"/>
                </c:ext>
              </c:extLst>
            </c:dLbl>
            <c:dLbl>
              <c:idx val="1"/>
              <c:layout>
                <c:manualLayout>
                  <c:x val="5.4371159168353965E-2"/>
                  <c:y val="-0.10351379876067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A1-4D42-ABAE-EE028EFC6472}"/>
                </c:ext>
              </c:extLst>
            </c:dLbl>
            <c:dLbl>
              <c:idx val="2"/>
              <c:layout>
                <c:manualLayout>
                  <c:x val="-2.5373162064614652E-2"/>
                  <c:y val="-1.894145062018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A1-4D42-ABAE-EE028EFC6472}"/>
                </c:ext>
              </c:extLst>
            </c:dLbl>
            <c:dLbl>
              <c:idx val="7"/>
              <c:layout>
                <c:manualLayout>
                  <c:x val="2.5304284483772636E-2"/>
                  <c:y val="-1.81759243053016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A1-4D42-ABAE-EE028EFC6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Raleway" panose="020B0503030101060003" pitchFamily="34" charset="0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Examples!$B$6:$I$6</c:f>
              <c:numCache>
                <c:formatCode>General</c:formatCode>
                <c:ptCount val="8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  <c:pt idx="5">
                  <c:v>10</c:v>
                </c:pt>
                <c:pt idx="6">
                  <c:v>5.2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A1-4D42-ABAE-EE028EFC6472}"/>
            </c:ext>
          </c:extLst>
        </c:ser>
        <c:ser>
          <c:idx val="3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Examples!$B$7:$I$7</c:f>
              <c:numCache>
                <c:formatCode>General</c:formatCode>
                <c:ptCount val="8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  <c:pt idx="5">
                  <c:v>12</c:v>
                </c:pt>
                <c:pt idx="6">
                  <c:v>6.6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EA1-4D42-ABAE-EE028EFC6472}"/>
            </c:ext>
          </c:extLst>
        </c:ser>
        <c:ser>
          <c:idx val="1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Examples!$B$8:$I$8</c:f>
              <c:numCache>
                <c:formatCode>General</c:formatCode>
                <c:ptCount val="8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  <c:pt idx="3">
                  <c:v>6.33</c:v>
                </c:pt>
                <c:pt idx="4">
                  <c:v>2.63</c:v>
                </c:pt>
                <c:pt idx="5">
                  <c:v>14</c:v>
                </c:pt>
                <c:pt idx="6">
                  <c:v>5.7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4EA1-4D42-ABAE-EE028EFC6472}"/>
            </c:ext>
          </c:extLst>
        </c:ser>
        <c:ser>
          <c:idx val="0"/>
          <c:order val="3"/>
          <c:tx>
            <c:strRef>
              <c:f>Examples!$A$9</c:f>
              <c:strCache>
                <c:ptCount val="1"/>
                <c:pt idx="0">
                  <c:v>1993-94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4EA1-4D42-ABAE-EE028EFC6472}"/>
              </c:ext>
            </c:extLst>
          </c:dPt>
          <c:dLbls>
            <c:dLbl>
              <c:idx val="1"/>
              <c:layout>
                <c:manualLayout>
                  <c:x val="2.779921010822416E-2"/>
                  <c:y val="-5.1001267427122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EA1-4D42-ABAE-EE028EFC6472}"/>
                </c:ext>
              </c:extLst>
            </c:dLbl>
            <c:dLbl>
              <c:idx val="7"/>
              <c:layout>
                <c:manualLayout>
                  <c:x val="1.9893319786639576E-2"/>
                  <c:y val="-1.792760695787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4EA1-4D42-ABAE-EE028EFC647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Examples!$B$9:$I$9</c:f>
              <c:numCache>
                <c:formatCode>General</c:formatCode>
                <c:ptCount val="8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  <c:pt idx="5">
                  <c:v>16</c:v>
                </c:pt>
                <c:pt idx="6">
                  <c:v>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4EA1-4D42-ABAE-EE028EFC6472}"/>
            </c:ext>
          </c:extLst>
        </c:ser>
        <c:ser>
          <c:idx val="4"/>
          <c:order val="4"/>
          <c:tx>
            <c:strRef>
              <c:f>Examples!$A$10</c:f>
              <c:strCache>
                <c:ptCount val="1"/>
                <c:pt idx="0">
                  <c:v>1996-97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Examples!$B$10:$I$10</c:f>
              <c:numCache>
                <c:formatCode>General</c:formatCode>
                <c:ptCount val="8"/>
                <c:pt idx="0">
                  <c:v>41.69</c:v>
                </c:pt>
                <c:pt idx="1">
                  <c:v>24.76</c:v>
                </c:pt>
                <c:pt idx="2">
                  <c:v>23.98</c:v>
                </c:pt>
                <c:pt idx="3">
                  <c:v>7</c:v>
                </c:pt>
                <c:pt idx="4">
                  <c:v>2.57</c:v>
                </c:pt>
                <c:pt idx="5">
                  <c:v>18</c:v>
                </c:pt>
                <c:pt idx="6">
                  <c:v>3.5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4EA1-4D42-ABAE-EE028EFC6472}"/>
            </c:ext>
          </c:extLst>
        </c:ser>
        <c:ser>
          <c:idx val="5"/>
          <c:order val="5"/>
          <c:tx>
            <c:strRef>
              <c:f>Examples!$A$11</c:f>
              <c:strCache>
                <c:ptCount val="1"/>
                <c:pt idx="0">
                  <c:v>1997-98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Examples!$B$11:$I$11</c:f>
              <c:numCache>
                <c:formatCode>General</c:formatCode>
                <c:ptCount val="8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  <c:pt idx="5">
                  <c:v>12</c:v>
                </c:pt>
                <c:pt idx="6">
                  <c:v>3.8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4EA1-4D42-ABAE-EE028EFC6472}"/>
            </c:ext>
          </c:extLst>
        </c:ser>
        <c:ser>
          <c:idx val="6"/>
          <c:order val="6"/>
          <c:tx>
            <c:strRef>
              <c:f>Examples!$A$12</c:f>
              <c:strCache>
                <c:ptCount val="1"/>
                <c:pt idx="0">
                  <c:v>1998-99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B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D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F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1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Examples!$B$12:$I$12</c:f>
              <c:numCache>
                <c:formatCode>General</c:formatCode>
                <c:ptCount val="8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  <c:pt idx="5">
                  <c:v>16</c:v>
                </c:pt>
                <c:pt idx="6">
                  <c:v>3.2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4EA1-4D42-ABAE-EE028EFC6472}"/>
            </c:ext>
          </c:extLst>
        </c:ser>
        <c:ser>
          <c:idx val="7"/>
          <c:order val="7"/>
          <c:tx>
            <c:strRef>
              <c:f>Examples!$A$13</c:f>
              <c:strCache>
                <c:ptCount val="1"/>
                <c:pt idx="0">
                  <c:v>1999-00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8-4EA1-4D42-ABAE-EE028EFC6472}"/>
              </c:ext>
            </c:extLst>
          </c:dPt>
          <c:dPt>
            <c:idx val="1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A-4EA1-4D42-ABAE-EE028EFC6472}"/>
              </c:ext>
            </c:extLst>
          </c:dPt>
          <c:dPt>
            <c:idx val="2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C-4EA1-4D42-ABAE-EE028EFC6472}"/>
              </c:ext>
            </c:extLst>
          </c:dPt>
          <c:dPt>
            <c:idx val="3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E-4EA1-4D42-ABAE-EE028EFC6472}"/>
              </c:ext>
            </c:extLst>
          </c:dPt>
          <c:dPt>
            <c:idx val="4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0-4EA1-4D42-ABAE-EE028EFC6472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2-4EA1-4D42-ABAE-EE028EFC6472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4-4EA1-4D42-ABAE-EE028EFC647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4EA1-4D42-ABAE-EE028EF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Examples!$B$13:$I$13</c:f>
              <c:numCache>
                <c:formatCode>General</c:formatCode>
                <c:ptCount val="8"/>
                <c:pt idx="0">
                  <c:v>45</c:v>
                </c:pt>
                <c:pt idx="1">
                  <c:v>22</c:v>
                </c:pt>
                <c:pt idx="2">
                  <c:v>26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4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4EA1-4D42-ABAE-EE028EFC64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38411260844425"/>
          <c:y val="4.4274026181353773E-2"/>
          <c:w val="0.75496944444444447"/>
          <c:h val="0.91309586526181374"/>
        </c:manualLayout>
      </c:layout>
      <c:ofPieChart>
        <c:ofPieType val="pie"/>
        <c:varyColors val="1"/>
        <c:ser>
          <c:idx val="0"/>
          <c:order val="0"/>
          <c:tx>
            <c:strRef>
              <c:f>Examples!$A$6</c:f>
              <c:strCache>
                <c:ptCount val="1"/>
                <c:pt idx="0">
                  <c:v>1975-76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3373B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62-44FA-B32F-D173B289F6C6}"/>
              </c:ext>
            </c:extLst>
          </c:dPt>
          <c:dPt>
            <c:idx val="1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62-44FA-B32F-D173B289F6C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62-44FA-B32F-D173B289F6C6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62-44FA-B32F-D173B289F6C6}"/>
              </c:ext>
            </c:extLst>
          </c:dPt>
          <c:dPt>
            <c:idx val="5"/>
            <c:bubble3D val="0"/>
            <c:spPr>
              <a:solidFill>
                <a:srgbClr val="427EB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E62-44FA-B32F-D173B289F6C6}"/>
              </c:ext>
            </c:extLst>
          </c:dPt>
          <c:dPt>
            <c:idx val="6"/>
            <c:bubble3D val="0"/>
            <c:spPr>
              <a:solidFill>
                <a:srgbClr val="81A8D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E62-44FA-B32F-D173B289F6C6}"/>
              </c:ext>
            </c:extLst>
          </c:dPt>
          <c:dPt>
            <c:idx val="7"/>
            <c:bubble3D val="0"/>
            <c:spPr>
              <a:solidFill>
                <a:srgbClr val="C1D4E7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E62-44FA-B32F-D173B289F6C6}"/>
              </c:ext>
            </c:extLst>
          </c:dPt>
          <c:dPt>
            <c:idx val="8"/>
            <c:bubble3D val="0"/>
            <c:spPr>
              <a:solidFill>
                <a:srgbClr val="0352A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E62-44FA-B32F-D173B289F6C6}"/>
              </c:ext>
            </c:extLst>
          </c:dPt>
          <c:dLbls>
            <c:dLbl>
              <c:idx val="3"/>
              <c:layout>
                <c:manualLayout>
                  <c:x val="-1.7742956255928952E-2"/>
                  <c:y val="-2.5343231162196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62-44FA-B32F-D173B289F6C6}"/>
                </c:ext>
              </c:extLst>
            </c:dLbl>
            <c:dLbl>
              <c:idx val="4"/>
              <c:layout>
                <c:manualLayout>
                  <c:x val="8.8714781279644363E-3"/>
                  <c:y val="-5.068646232439335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62-44FA-B32F-D173B289F6C6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Myriad Pro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Examples!$B$6:$I$6</c:f>
              <c:numCache>
                <c:formatCode>General</c:formatCode>
                <c:ptCount val="8"/>
                <c:pt idx="0">
                  <c:v>36.19</c:v>
                </c:pt>
                <c:pt idx="1">
                  <c:v>36.880000000000003</c:v>
                </c:pt>
                <c:pt idx="2">
                  <c:v>21.56</c:v>
                </c:pt>
                <c:pt idx="3">
                  <c:v>5.36</c:v>
                </c:pt>
                <c:pt idx="4">
                  <c:v>3.01</c:v>
                </c:pt>
                <c:pt idx="5">
                  <c:v>10</c:v>
                </c:pt>
                <c:pt idx="6">
                  <c:v>5.2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62-44FA-B32F-D173B289F6C6}"/>
            </c:ext>
          </c:extLst>
        </c:ser>
        <c:ser>
          <c:idx val="1"/>
          <c:order val="1"/>
          <c:tx>
            <c:strRef>
              <c:f>Examples!$A$7</c:f>
              <c:strCache>
                <c:ptCount val="1"/>
                <c:pt idx="0">
                  <c:v>1983-84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Examples!$B$7:$I$7</c:f>
              <c:numCache>
                <c:formatCode>General</c:formatCode>
                <c:ptCount val="8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  <c:pt idx="5">
                  <c:v>12</c:v>
                </c:pt>
                <c:pt idx="6">
                  <c:v>6.6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E62-44FA-B32F-D173B289F6C6}"/>
            </c:ext>
          </c:extLst>
        </c:ser>
        <c:ser>
          <c:idx val="2"/>
          <c:order val="2"/>
          <c:tx>
            <c:strRef>
              <c:f>Examples!$A$8</c:f>
              <c:strCache>
                <c:ptCount val="1"/>
                <c:pt idx="0">
                  <c:v>1988-89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Examples!$B$8:$I$8</c:f>
              <c:numCache>
                <c:formatCode>General</c:formatCode>
                <c:ptCount val="8"/>
                <c:pt idx="0">
                  <c:v>42.78</c:v>
                </c:pt>
                <c:pt idx="1">
                  <c:v>29.91</c:v>
                </c:pt>
                <c:pt idx="2">
                  <c:v>18.350000000000001</c:v>
                </c:pt>
                <c:pt idx="3">
                  <c:v>6.33</c:v>
                </c:pt>
                <c:pt idx="4">
                  <c:v>2.63</c:v>
                </c:pt>
                <c:pt idx="5">
                  <c:v>14</c:v>
                </c:pt>
                <c:pt idx="6">
                  <c:v>5.7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BE62-44FA-B32F-D173B289F6C6}"/>
            </c:ext>
          </c:extLst>
        </c:ser>
        <c:ser>
          <c:idx val="3"/>
          <c:order val="3"/>
          <c:tx>
            <c:strRef>
              <c:f>Examples!$A$9</c:f>
              <c:strCache>
                <c:ptCount val="1"/>
                <c:pt idx="0">
                  <c:v>1993-94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Examples!$B$9:$I$9</c:f>
              <c:numCache>
                <c:formatCode>General</c:formatCode>
                <c:ptCount val="8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  <c:pt idx="5">
                  <c:v>16</c:v>
                </c:pt>
                <c:pt idx="6">
                  <c:v>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BE62-44FA-B32F-D173B289F6C6}"/>
            </c:ext>
          </c:extLst>
        </c:ser>
        <c:ser>
          <c:idx val="4"/>
          <c:order val="4"/>
          <c:tx>
            <c:strRef>
              <c:f>Examples!$A$10</c:f>
              <c:strCache>
                <c:ptCount val="1"/>
                <c:pt idx="0">
                  <c:v>1996-97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Examples!$B$10:$I$10</c:f>
              <c:numCache>
                <c:formatCode>General</c:formatCode>
                <c:ptCount val="8"/>
                <c:pt idx="0">
                  <c:v>41.69</c:v>
                </c:pt>
                <c:pt idx="1">
                  <c:v>24.76</c:v>
                </c:pt>
                <c:pt idx="2">
                  <c:v>23.98</c:v>
                </c:pt>
                <c:pt idx="3">
                  <c:v>7</c:v>
                </c:pt>
                <c:pt idx="4">
                  <c:v>2.57</c:v>
                </c:pt>
                <c:pt idx="5">
                  <c:v>18</c:v>
                </c:pt>
                <c:pt idx="6">
                  <c:v>3.5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BE62-44FA-B32F-D173B289F6C6}"/>
            </c:ext>
          </c:extLst>
        </c:ser>
        <c:ser>
          <c:idx val="5"/>
          <c:order val="5"/>
          <c:tx>
            <c:strRef>
              <c:f>Examples!$A$11</c:f>
              <c:strCache>
                <c:ptCount val="1"/>
                <c:pt idx="0">
                  <c:v>1997-98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8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C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0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Examples!$B$11:$I$11</c:f>
              <c:numCache>
                <c:formatCode>General</c:formatCode>
                <c:ptCount val="8"/>
                <c:pt idx="0">
                  <c:v>39.39</c:v>
                </c:pt>
                <c:pt idx="1">
                  <c:v>32.020000000000003</c:v>
                </c:pt>
                <c:pt idx="2">
                  <c:v>21.6</c:v>
                </c:pt>
                <c:pt idx="3">
                  <c:v>7.01</c:v>
                </c:pt>
                <c:pt idx="4">
                  <c:v>3.36</c:v>
                </c:pt>
                <c:pt idx="5">
                  <c:v>12</c:v>
                </c:pt>
                <c:pt idx="6">
                  <c:v>3.8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BE62-44FA-B32F-D173B289F6C6}"/>
            </c:ext>
          </c:extLst>
        </c:ser>
        <c:ser>
          <c:idx val="6"/>
          <c:order val="6"/>
          <c:tx>
            <c:strRef>
              <c:f>Examples!$A$12</c:f>
              <c:strCache>
                <c:ptCount val="1"/>
                <c:pt idx="0">
                  <c:v>1998-99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B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D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F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1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3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Examples!$B$12:$I$12</c:f>
              <c:numCache>
                <c:formatCode>General</c:formatCode>
                <c:ptCount val="8"/>
                <c:pt idx="0">
                  <c:v>42.13</c:v>
                </c:pt>
                <c:pt idx="1">
                  <c:v>26.53</c:v>
                </c:pt>
                <c:pt idx="2">
                  <c:v>21.6</c:v>
                </c:pt>
                <c:pt idx="3">
                  <c:v>7.01</c:v>
                </c:pt>
                <c:pt idx="4">
                  <c:v>2.72</c:v>
                </c:pt>
                <c:pt idx="5">
                  <c:v>16</c:v>
                </c:pt>
                <c:pt idx="6">
                  <c:v>3.2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BE62-44FA-B32F-D173B289F6C6}"/>
            </c:ext>
          </c:extLst>
        </c:ser>
        <c:ser>
          <c:idx val="7"/>
          <c:order val="7"/>
          <c:tx>
            <c:strRef>
              <c:f>Examples!$A$13</c:f>
              <c:strCache>
                <c:ptCount val="1"/>
                <c:pt idx="0">
                  <c:v>1999-00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BE62-44FA-B32F-D173B289F6C6}"/>
              </c:ext>
            </c:extLst>
          </c:dPt>
          <c:dPt>
            <c:idx val="1"/>
            <c:bubble3D val="0"/>
            <c:spPr>
              <a:solidFill>
                <a:srgbClr val="177D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8-BE62-44FA-B32F-D173B289F6C6}"/>
              </c:ext>
            </c:extLst>
          </c:dPt>
          <c:dPt>
            <c:idx val="2"/>
            <c:bubble3D val="0"/>
            <c:spPr>
              <a:solidFill>
                <a:srgbClr val="7786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A-BE62-44FA-B32F-D173B289F6C6}"/>
              </c:ext>
            </c:extLst>
          </c:dPt>
          <c:dPt>
            <c:idx val="3"/>
            <c:bubble3D val="0"/>
            <c:spPr>
              <a:solidFill>
                <a:srgbClr val="009D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C-BE62-44FA-B32F-D173B289F6C6}"/>
              </c:ext>
            </c:extLst>
          </c:dPt>
          <c:dPt>
            <c:idx val="4"/>
            <c:bubble3D val="0"/>
            <c:spPr>
              <a:solidFill>
                <a:srgbClr val="66C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E-BE62-44FA-B32F-D173B289F6C6}"/>
              </c:ext>
            </c:extLst>
          </c:dPt>
          <c:dPt>
            <c:idx val="5"/>
            <c:bubble3D val="0"/>
            <c:spPr>
              <a:solidFill>
                <a:srgbClr val="AED2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0-BE62-44FA-B32F-D173B289F6C6}"/>
              </c:ext>
            </c:extLst>
          </c:dPt>
          <c:dPt>
            <c:idx val="6"/>
            <c:bubble3D val="0"/>
            <c:spPr>
              <a:solidFill>
                <a:srgbClr val="D8DD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2-BE62-44FA-B32F-D173B289F6C6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4-BE62-44FA-B32F-D173B289F6C6}"/>
              </c:ext>
            </c:extLst>
          </c:dPt>
          <c:dPt>
            <c:idx val="8"/>
            <c:bubble3D val="0"/>
            <c:spPr>
              <a:solidFill>
                <a:srgbClr val="115F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6-BE62-44FA-B32F-D173B289F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Myriad Pro"/>
                    <a:ea typeface="Myriad Pro"/>
                    <a:cs typeface="Myriad Pro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Examples!$B$5:$I$5</c:f>
              <c:strCache>
                <c:ptCount val="8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  <c:pt idx="4">
                  <c:v>Data 5</c:v>
                </c:pt>
                <c:pt idx="5">
                  <c:v>Data 6</c:v>
                </c:pt>
                <c:pt idx="6">
                  <c:v>Data 7</c:v>
                </c:pt>
                <c:pt idx="7">
                  <c:v>Data 8</c:v>
                </c:pt>
              </c:strCache>
            </c:strRef>
          </c:cat>
          <c:val>
            <c:numRef>
              <c:f>Examples!$B$13:$I$13</c:f>
              <c:numCache>
                <c:formatCode>General</c:formatCode>
                <c:ptCount val="8"/>
                <c:pt idx="0">
                  <c:v>45</c:v>
                </c:pt>
                <c:pt idx="1">
                  <c:v>22</c:v>
                </c:pt>
                <c:pt idx="2">
                  <c:v>26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4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7-BE62-44FA-B32F-D173B289F6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3"/>
        <c:secondPieSize val="70"/>
        <c:ser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serLines>
      </c:of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195579</xdr:colOff>
      <xdr:row>16</xdr:row>
      <xdr:rowOff>74491</xdr:rowOff>
    </xdr:from>
    <xdr:to>
      <xdr:col>9</xdr:col>
      <xdr:colOff>716829</xdr:colOff>
      <xdr:row>30</xdr:row>
      <xdr:rowOff>60841</xdr:rowOff>
    </xdr:to>
    <xdr:graphicFrame macro="">
      <xdr:nvGraphicFramePr>
        <xdr:cNvPr id="10" name="1. Lin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2494</xdr:colOff>
      <xdr:row>160</xdr:row>
      <xdr:rowOff>50134</xdr:rowOff>
    </xdr:from>
    <xdr:to>
      <xdr:col>8</xdr:col>
      <xdr:colOff>523744</xdr:colOff>
      <xdr:row>174</xdr:row>
      <xdr:rowOff>36484</xdr:rowOff>
    </xdr:to>
    <xdr:graphicFrame macro="">
      <xdr:nvGraphicFramePr>
        <xdr:cNvPr id="11" name="10. Stacked colum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239122</xdr:colOff>
      <xdr:row>204</xdr:row>
      <xdr:rowOff>50172</xdr:rowOff>
    </xdr:from>
    <xdr:to>
      <xdr:col>8</xdr:col>
      <xdr:colOff>760372</xdr:colOff>
      <xdr:row>218</xdr:row>
      <xdr:rowOff>36522</xdr:rowOff>
    </xdr:to>
    <xdr:graphicFrame macro="">
      <xdr:nvGraphicFramePr>
        <xdr:cNvPr id="13" name="12. Line-column on 2 axe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7392</xdr:colOff>
      <xdr:row>183</xdr:row>
      <xdr:rowOff>61428</xdr:rowOff>
    </xdr:from>
    <xdr:to>
      <xdr:col>8</xdr:col>
      <xdr:colOff>528642</xdr:colOff>
      <xdr:row>197</xdr:row>
      <xdr:rowOff>47778</xdr:rowOff>
    </xdr:to>
    <xdr:graphicFrame macro="">
      <xdr:nvGraphicFramePr>
        <xdr:cNvPr id="14" name="11. 100% Stacked colum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299944</xdr:colOff>
      <xdr:row>141</xdr:row>
      <xdr:rowOff>30541</xdr:rowOff>
    </xdr:from>
    <xdr:to>
      <xdr:col>8</xdr:col>
      <xdr:colOff>821194</xdr:colOff>
      <xdr:row>155</xdr:row>
      <xdr:rowOff>16891</xdr:rowOff>
    </xdr:to>
    <xdr:graphicFrame macro="">
      <xdr:nvGraphicFramePr>
        <xdr:cNvPr id="15" name="9. Cluster colum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787490</xdr:colOff>
      <xdr:row>218</xdr:row>
      <xdr:rowOff>17244</xdr:rowOff>
    </xdr:from>
    <xdr:to>
      <xdr:col>9</xdr:col>
      <xdr:colOff>762452</xdr:colOff>
      <xdr:row>219</xdr:row>
      <xdr:rowOff>44458</xdr:rowOff>
    </xdr:to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84919" y="41491815"/>
          <a:ext cx="955439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FF0000"/>
              </a:solidFill>
              <a:latin typeface="Arial Narrow"/>
            </a:rPr>
            <a:t>Don't forget to alter the value axes so that the grid aligns with the values on each side.</a:t>
          </a:r>
        </a:p>
      </xdr:txBody>
    </xdr:sp>
    <xdr:clientData/>
  </xdr:twoCellAnchor>
  <xdr:twoCellAnchor>
    <xdr:from>
      <xdr:col>4</xdr:col>
      <xdr:colOff>147334</xdr:colOff>
      <xdr:row>35</xdr:row>
      <xdr:rowOff>56307</xdr:rowOff>
    </xdr:from>
    <xdr:to>
      <xdr:col>9</xdr:col>
      <xdr:colOff>668584</xdr:colOff>
      <xdr:row>49</xdr:row>
      <xdr:rowOff>42657</xdr:rowOff>
    </xdr:to>
    <xdr:graphicFrame macro="">
      <xdr:nvGraphicFramePr>
        <xdr:cNvPr id="18" name="10. Stacked colum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766386</xdr:colOff>
      <xdr:row>34</xdr:row>
      <xdr:rowOff>179019</xdr:rowOff>
    </xdr:from>
    <xdr:to>
      <xdr:col>17</xdr:col>
      <xdr:colOff>239886</xdr:colOff>
      <xdr:row>48</xdr:row>
      <xdr:rowOff>165369</xdr:rowOff>
    </xdr:to>
    <xdr:graphicFrame macro="">
      <xdr:nvGraphicFramePr>
        <xdr:cNvPr id="19" name="3. Scatter connected by lin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782071</xdr:colOff>
      <xdr:row>225</xdr:row>
      <xdr:rowOff>10193</xdr:rowOff>
    </xdr:from>
    <xdr:to>
      <xdr:col>7</xdr:col>
      <xdr:colOff>255571</xdr:colOff>
      <xdr:row>238</xdr:row>
      <xdr:rowOff>177518</xdr:rowOff>
    </xdr:to>
    <xdr:graphicFrame macro="">
      <xdr:nvGraphicFramePr>
        <xdr:cNvPr id="20" name="6. Cluster bar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187167</xdr:colOff>
      <xdr:row>253</xdr:row>
      <xdr:rowOff>94308</xdr:rowOff>
    </xdr:from>
    <xdr:to>
      <xdr:col>9</xdr:col>
      <xdr:colOff>708417</xdr:colOff>
      <xdr:row>267</xdr:row>
      <xdr:rowOff>80658</xdr:rowOff>
    </xdr:to>
    <xdr:graphicFrame macro="">
      <xdr:nvGraphicFramePr>
        <xdr:cNvPr id="21" name="14. Pie of pi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879993</xdr:colOff>
      <xdr:row>255</xdr:row>
      <xdr:rowOff>107567</xdr:rowOff>
    </xdr:from>
    <xdr:to>
      <xdr:col>17</xdr:col>
      <xdr:colOff>353493</xdr:colOff>
      <xdr:row>269</xdr:row>
      <xdr:rowOff>93917</xdr:rowOff>
    </xdr:to>
    <xdr:graphicFrame macro="">
      <xdr:nvGraphicFramePr>
        <xdr:cNvPr id="22" name="15. Bar of pi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55153</xdr:colOff>
      <xdr:row>119</xdr:row>
      <xdr:rowOff>44284</xdr:rowOff>
    </xdr:from>
    <xdr:to>
      <xdr:col>8</xdr:col>
      <xdr:colOff>576403</xdr:colOff>
      <xdr:row>133</xdr:row>
      <xdr:rowOff>30634</xdr:rowOff>
    </xdr:to>
    <xdr:graphicFrame macro="">
      <xdr:nvGraphicFramePr>
        <xdr:cNvPr id="23" name="8. 100% Stacked ba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589396</xdr:colOff>
      <xdr:row>14</xdr:row>
      <xdr:rowOff>5368</xdr:rowOff>
    </xdr:from>
    <xdr:to>
      <xdr:col>9</xdr:col>
      <xdr:colOff>261010</xdr:colOff>
      <xdr:row>15</xdr:row>
      <xdr:rowOff>136072</xdr:rowOff>
    </xdr:to>
    <xdr:sp macro="" textlink="">
      <xdr:nvSpPr>
        <xdr:cNvPr id="24" name="Text 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369214" y="2620413"/>
          <a:ext cx="5646387" cy="32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1. Line 6-8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Line chart 6-8 data.crtx</a:t>
          </a:r>
        </a:p>
      </xdr:txBody>
    </xdr:sp>
    <xdr:clientData/>
  </xdr:twoCellAnchor>
  <xdr:twoCellAnchor>
    <xdr:from>
      <xdr:col>4</xdr:col>
      <xdr:colOff>238125</xdr:colOff>
      <xdr:row>32</xdr:row>
      <xdr:rowOff>86591</xdr:rowOff>
    </xdr:from>
    <xdr:to>
      <xdr:col>9</xdr:col>
      <xdr:colOff>1057275</xdr:colOff>
      <xdr:row>34</xdr:row>
      <xdr:rowOff>152400</xdr:rowOff>
    </xdr:to>
    <xdr:sp macro="" textlink="">
      <xdr:nvSpPr>
        <xdr:cNvPr id="25" name="Text 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017943" y="6130636"/>
          <a:ext cx="6793923" cy="446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2. Scatter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Scatter chart.crtx</a:t>
          </a:r>
        </a:p>
      </xdr:txBody>
    </xdr:sp>
    <xdr:clientData/>
  </xdr:twoCellAnchor>
  <xdr:twoCellAnchor>
    <xdr:from>
      <xdr:col>11</xdr:col>
      <xdr:colOff>762577</xdr:colOff>
      <xdr:row>32</xdr:row>
      <xdr:rowOff>26075</xdr:rowOff>
    </xdr:from>
    <xdr:to>
      <xdr:col>16</xdr:col>
      <xdr:colOff>750795</xdr:colOff>
      <xdr:row>34</xdr:row>
      <xdr:rowOff>34637</xdr:rowOff>
    </xdr:to>
    <xdr:sp macro="" textlink="">
      <xdr:nvSpPr>
        <xdr:cNvPr id="26" name="Text Box 1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3828636" y="6066046"/>
          <a:ext cx="5927335" cy="38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3. Scatter connected by line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Scatter line chart.crtx</a:t>
          </a:r>
        </a:p>
      </xdr:txBody>
    </xdr:sp>
    <xdr:clientData/>
  </xdr:twoCellAnchor>
  <xdr:twoCellAnchor>
    <xdr:from>
      <xdr:col>11</xdr:col>
      <xdr:colOff>505822</xdr:colOff>
      <xdr:row>53</xdr:row>
      <xdr:rowOff>176744</xdr:rowOff>
    </xdr:from>
    <xdr:to>
      <xdr:col>16</xdr:col>
      <xdr:colOff>86591</xdr:colOff>
      <xdr:row>55</xdr:row>
      <xdr:rowOff>128155</xdr:rowOff>
    </xdr:to>
    <xdr:sp macro="" textlink="">
      <xdr:nvSpPr>
        <xdr:cNvPr id="27" name="Text Box 1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3602697" y="10216094"/>
          <a:ext cx="5533894" cy="33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5. Stacked area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 Area.crtx</a:t>
          </a:r>
        </a:p>
      </xdr:txBody>
    </xdr:sp>
    <xdr:clientData/>
  </xdr:twoCellAnchor>
  <xdr:twoCellAnchor>
    <xdr:from>
      <xdr:col>3</xdr:col>
      <xdr:colOff>935934</xdr:colOff>
      <xdr:row>53</xdr:row>
      <xdr:rowOff>163554</xdr:rowOff>
    </xdr:from>
    <xdr:to>
      <xdr:col>8</xdr:col>
      <xdr:colOff>182217</xdr:colOff>
      <xdr:row>55</xdr:row>
      <xdr:rowOff>173935</xdr:rowOff>
    </xdr:to>
    <xdr:sp macro="" textlink="">
      <xdr:nvSpPr>
        <xdr:cNvPr id="28" name="Text Box 1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514021" y="10210358"/>
          <a:ext cx="5209761" cy="391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4. 100% Stacked area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 area 100%.crtx</a:t>
          </a:r>
        </a:p>
      </xdr:txBody>
    </xdr:sp>
    <xdr:clientData/>
  </xdr:twoCellAnchor>
  <xdr:twoCellAnchor>
    <xdr:from>
      <xdr:col>3</xdr:col>
      <xdr:colOff>287020</xdr:colOff>
      <xdr:row>96</xdr:row>
      <xdr:rowOff>155046</xdr:rowOff>
    </xdr:from>
    <xdr:to>
      <xdr:col>8</xdr:col>
      <xdr:colOff>259774</xdr:colOff>
      <xdr:row>98</xdr:row>
      <xdr:rowOff>136072</xdr:rowOff>
    </xdr:to>
    <xdr:sp macro="" textlink="">
      <xdr:nvSpPr>
        <xdr:cNvPr id="30" name="Text Box 1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79306" y="18388617"/>
          <a:ext cx="5959897" cy="3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7. Stacked bar - 6-8 data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Bar 6-8 data.crtx</a:t>
          </a:r>
        </a:p>
      </xdr:txBody>
    </xdr:sp>
    <xdr:clientData/>
  </xdr:twoCellAnchor>
  <xdr:twoCellAnchor>
    <xdr:from>
      <xdr:col>3</xdr:col>
      <xdr:colOff>68036</xdr:colOff>
      <xdr:row>117</xdr:row>
      <xdr:rowOff>92454</xdr:rowOff>
    </xdr:from>
    <xdr:to>
      <xdr:col>8</xdr:col>
      <xdr:colOff>81643</xdr:colOff>
      <xdr:row>119</xdr:row>
      <xdr:rowOff>81643</xdr:rowOff>
    </xdr:to>
    <xdr:sp macro="" textlink="">
      <xdr:nvSpPr>
        <xdr:cNvPr id="31" name="Text Box 1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660322" y="22326525"/>
          <a:ext cx="6000750" cy="370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8. 100% Stacked bar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Bar 100% 6-8 data.crtx</a:t>
          </a:r>
        </a:p>
      </xdr:txBody>
    </xdr:sp>
    <xdr:clientData/>
  </xdr:twoCellAnchor>
  <xdr:twoCellAnchor>
    <xdr:from>
      <xdr:col>3</xdr:col>
      <xdr:colOff>608828</xdr:colOff>
      <xdr:row>138</xdr:row>
      <xdr:rowOff>178042</xdr:rowOff>
    </xdr:from>
    <xdr:to>
      <xdr:col>8</xdr:col>
      <xdr:colOff>430481</xdr:colOff>
      <xdr:row>141</xdr:row>
      <xdr:rowOff>54429</xdr:rowOff>
    </xdr:to>
    <xdr:sp macro="" textlink="">
      <xdr:nvSpPr>
        <xdr:cNvPr id="32" name="Text Box 1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201114" y="26412613"/>
          <a:ext cx="5808796" cy="447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9. Cluster column - 6-8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data points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Cluster Bar 6-8 data.crtx</a:t>
          </a: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1175974</xdr:colOff>
      <xdr:row>158</xdr:row>
      <xdr:rowOff>68036</xdr:rowOff>
    </xdr:from>
    <xdr:to>
      <xdr:col>8</xdr:col>
      <xdr:colOff>310489</xdr:colOff>
      <xdr:row>160</xdr:row>
      <xdr:rowOff>138545</xdr:rowOff>
    </xdr:to>
    <xdr:sp macro="" textlink="">
      <xdr:nvSpPr>
        <xdr:cNvPr id="33" name="Text Box 1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570831" y="30112607"/>
          <a:ext cx="6319087" cy="451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10. Stacked column </a:t>
          </a:r>
          <a:r>
            <a:rPr lang="en-AU" sz="1000" b="1" i="0">
              <a:effectLst/>
              <a:latin typeface="+mn-lt"/>
              <a:ea typeface="+mn-ea"/>
              <a:cs typeface="+mn-cs"/>
            </a:rPr>
            <a:t>6-8</a:t>
          </a:r>
          <a:r>
            <a:rPr lang="en-AU" sz="1000" b="1" i="0" baseline="0">
              <a:effectLst/>
              <a:latin typeface="+mn-lt"/>
              <a:ea typeface="+mn-ea"/>
              <a:cs typeface="+mn-cs"/>
            </a:rPr>
            <a:t>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Column 6-8 data.crtx</a:t>
          </a:r>
        </a:p>
      </xdr:txBody>
    </xdr:sp>
    <xdr:clientData/>
  </xdr:twoCellAnchor>
  <xdr:twoCellAnchor>
    <xdr:from>
      <xdr:col>3</xdr:col>
      <xdr:colOff>7392</xdr:colOff>
      <xdr:row>180</xdr:row>
      <xdr:rowOff>156406</xdr:rowOff>
    </xdr:from>
    <xdr:to>
      <xdr:col>7</xdr:col>
      <xdr:colOff>997033</xdr:colOff>
      <xdr:row>182</xdr:row>
      <xdr:rowOff>136071</xdr:rowOff>
    </xdr:to>
    <xdr:sp macro="" textlink="">
      <xdr:nvSpPr>
        <xdr:cNvPr id="34" name="Text Box 1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599678" y="34391977"/>
          <a:ext cx="5779355" cy="360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11. 100% Stacked column </a:t>
          </a:r>
          <a:r>
            <a:rPr lang="en-AU" sz="1000" b="1" i="0">
              <a:effectLst/>
              <a:latin typeface="+mn-lt"/>
              <a:ea typeface="+mn-ea"/>
              <a:cs typeface="+mn-cs"/>
            </a:rPr>
            <a:t>6-8</a:t>
          </a:r>
          <a:r>
            <a:rPr lang="en-AU" sz="1000" b="1" i="0" baseline="0">
              <a:effectLst/>
              <a:latin typeface="+mn-lt"/>
              <a:ea typeface="+mn-ea"/>
              <a:cs typeface="+mn-cs"/>
            </a:rPr>
            <a:t> data points</a:t>
          </a:r>
        </a:p>
        <a:p>
          <a:pPr algn="ctr" rtl="0">
            <a:defRPr sz="1000"/>
          </a:pPr>
          <a:r>
            <a:rPr lang="en-AU" sz="1000" b="1" i="0" baseline="0">
              <a:effectLst/>
              <a:latin typeface="+mn-lt"/>
              <a:ea typeface="+mn-ea"/>
              <a:cs typeface="+mn-cs"/>
            </a:rPr>
            <a:t>Stacked column 100% 6-8 data.crtx</a:t>
          </a: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258172</xdr:colOff>
      <xdr:row>202</xdr:row>
      <xdr:rowOff>81643</xdr:rowOff>
    </xdr:from>
    <xdr:to>
      <xdr:col>8</xdr:col>
      <xdr:colOff>207819</xdr:colOff>
      <xdr:row>204</xdr:row>
      <xdr:rowOff>86590</xdr:rowOff>
    </xdr:to>
    <xdr:sp macro="" textlink="">
      <xdr:nvSpPr>
        <xdr:cNvPr id="35" name="Text Box 1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50458" y="38508214"/>
          <a:ext cx="5936790" cy="385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12. Line-column on 2 axes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Line column on 2 axes charts.crtx</a:t>
          </a:r>
        </a:p>
      </xdr:txBody>
    </xdr:sp>
    <xdr:clientData/>
  </xdr:twoCellAnchor>
  <xdr:twoCellAnchor>
    <xdr:from>
      <xdr:col>1</xdr:col>
      <xdr:colOff>761116</xdr:colOff>
      <xdr:row>222</xdr:row>
      <xdr:rowOff>163287</xdr:rowOff>
    </xdr:from>
    <xdr:to>
      <xdr:col>9</xdr:col>
      <xdr:colOff>728459</xdr:colOff>
      <xdr:row>225</xdr:row>
      <xdr:rowOff>19719</xdr:rowOff>
    </xdr:to>
    <xdr:sp macro="" textlink="">
      <xdr:nvSpPr>
        <xdr:cNvPr id="36" name="Text Box 1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8545" y="42399858"/>
          <a:ext cx="9546771" cy="427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13. Pie </a:t>
          </a:r>
          <a:r>
            <a:rPr lang="en-AU" sz="1000" b="1" i="0">
              <a:effectLst/>
              <a:latin typeface="+mn-lt"/>
              <a:ea typeface="+mn-ea"/>
              <a:cs typeface="+mn-cs"/>
            </a:rPr>
            <a:t>6-8</a:t>
          </a:r>
          <a:r>
            <a:rPr lang="en-AU" sz="1000" b="1" i="0" baseline="0">
              <a:effectLst/>
              <a:latin typeface="+mn-lt"/>
              <a:ea typeface="+mn-ea"/>
              <a:cs typeface="+mn-cs"/>
            </a:rPr>
            <a:t>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Pie Chart 6-8 data.crtx</a:t>
          </a:r>
        </a:p>
      </xdr:txBody>
    </xdr:sp>
    <xdr:clientData/>
  </xdr:twoCellAnchor>
  <xdr:twoCellAnchor>
    <xdr:from>
      <xdr:col>4</xdr:col>
      <xdr:colOff>177643</xdr:colOff>
      <xdr:row>250</xdr:row>
      <xdr:rowOff>107099</xdr:rowOff>
    </xdr:from>
    <xdr:to>
      <xdr:col>8</xdr:col>
      <xdr:colOff>244928</xdr:colOff>
      <xdr:row>252</xdr:row>
      <xdr:rowOff>54429</xdr:rowOff>
    </xdr:to>
    <xdr:sp macro="" textlink="">
      <xdr:nvSpPr>
        <xdr:cNvPr id="37" name="Text Box 1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967357" y="47677670"/>
          <a:ext cx="4857000" cy="32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14. Pie of pie</a:t>
          </a:r>
        </a:p>
      </xdr:txBody>
    </xdr:sp>
    <xdr:clientData/>
  </xdr:twoCellAnchor>
  <xdr:twoCellAnchor>
    <xdr:from>
      <xdr:col>11</xdr:col>
      <xdr:colOff>658742</xdr:colOff>
      <xdr:row>252</xdr:row>
      <xdr:rowOff>90152</xdr:rowOff>
    </xdr:from>
    <xdr:to>
      <xdr:col>16</xdr:col>
      <xdr:colOff>680357</xdr:colOff>
      <xdr:row>253</xdr:row>
      <xdr:rowOff>136072</xdr:rowOff>
    </xdr:to>
    <xdr:sp macro="" textlink="">
      <xdr:nvSpPr>
        <xdr:cNvPr id="38" name="Text Box 1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3830456" y="48041723"/>
          <a:ext cx="6008758" cy="236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15. Bar of pie</a:t>
          </a:r>
        </a:p>
      </xdr:txBody>
    </xdr:sp>
    <xdr:clientData/>
  </xdr:twoCellAnchor>
  <xdr:twoCellAnchor>
    <xdr:from>
      <xdr:col>3</xdr:col>
      <xdr:colOff>983802</xdr:colOff>
      <xdr:row>275</xdr:row>
      <xdr:rowOff>90251</xdr:rowOff>
    </xdr:from>
    <xdr:to>
      <xdr:col>9</xdr:col>
      <xdr:colOff>457302</xdr:colOff>
      <xdr:row>289</xdr:row>
      <xdr:rowOff>76601</xdr:rowOff>
    </xdr:to>
    <xdr:graphicFrame macro="">
      <xdr:nvGraphicFramePr>
        <xdr:cNvPr id="39" name="13. Pi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1030307</xdr:colOff>
      <xdr:row>272</xdr:row>
      <xdr:rowOff>155109</xdr:rowOff>
    </xdr:from>
    <xdr:to>
      <xdr:col>8</xdr:col>
      <xdr:colOff>450636</xdr:colOff>
      <xdr:row>275</xdr:row>
      <xdr:rowOff>22411</xdr:rowOff>
    </xdr:to>
    <xdr:sp macro="" textlink="">
      <xdr:nvSpPr>
        <xdr:cNvPr id="40" name="Text Box 13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190366" y="48889491"/>
          <a:ext cx="4687094" cy="405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16. Doughnut - 6-8 data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Doughnut 6-8 data.crtx</a:t>
          </a:r>
        </a:p>
      </xdr:txBody>
    </xdr:sp>
    <xdr:clientData/>
  </xdr:twoCellAnchor>
  <xdr:twoCellAnchor>
    <xdr:from>
      <xdr:col>3</xdr:col>
      <xdr:colOff>478606</xdr:colOff>
      <xdr:row>57</xdr:row>
      <xdr:rowOff>14644</xdr:rowOff>
    </xdr:from>
    <xdr:to>
      <xdr:col>8</xdr:col>
      <xdr:colOff>999856</xdr:colOff>
      <xdr:row>71</xdr:row>
      <xdr:rowOff>994</xdr:rowOff>
    </xdr:to>
    <xdr:graphicFrame macro="">
      <xdr:nvGraphicFramePr>
        <xdr:cNvPr id="41" name="5. 100% Stacked are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455022</xdr:colOff>
      <xdr:row>56</xdr:row>
      <xdr:rowOff>136813</xdr:rowOff>
    </xdr:from>
    <xdr:to>
      <xdr:col>16</xdr:col>
      <xdr:colOff>976272</xdr:colOff>
      <xdr:row>70</xdr:row>
      <xdr:rowOff>123163</xdr:rowOff>
    </xdr:to>
    <xdr:graphicFrame macro="">
      <xdr:nvGraphicFramePr>
        <xdr:cNvPr id="42" name="3. Scatter connected by lin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243840</xdr:colOff>
      <xdr:row>98</xdr:row>
      <xdr:rowOff>40821</xdr:rowOff>
    </xdr:from>
    <xdr:to>
      <xdr:col>8</xdr:col>
      <xdr:colOff>765090</xdr:colOff>
      <xdr:row>112</xdr:row>
      <xdr:rowOff>27171</xdr:rowOff>
    </xdr:to>
    <xdr:graphicFrame macro="">
      <xdr:nvGraphicFramePr>
        <xdr:cNvPr id="43" name="7. Stacked bar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419099</xdr:colOff>
      <xdr:row>296</xdr:row>
      <xdr:rowOff>75408</xdr:rowOff>
    </xdr:from>
    <xdr:to>
      <xdr:col>8</xdr:col>
      <xdr:colOff>940349</xdr:colOff>
      <xdr:row>310</xdr:row>
      <xdr:rowOff>61758</xdr:rowOff>
    </xdr:to>
    <xdr:graphicFrame macro="">
      <xdr:nvGraphicFramePr>
        <xdr:cNvPr id="44" name="13. Pi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422836</xdr:colOff>
      <xdr:row>293</xdr:row>
      <xdr:rowOff>157799</xdr:rowOff>
    </xdr:from>
    <xdr:to>
      <xdr:col>8</xdr:col>
      <xdr:colOff>0</xdr:colOff>
      <xdr:row>294</xdr:row>
      <xdr:rowOff>172891</xdr:rowOff>
    </xdr:to>
    <xdr:sp macro="" textlink="">
      <xdr:nvSpPr>
        <xdr:cNvPr id="45" name="Text Box 13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582895" y="52657358"/>
          <a:ext cx="4843929" cy="194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17. Line chart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using highlight colour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614151</xdr:colOff>
      <xdr:row>296</xdr:row>
      <xdr:rowOff>86689</xdr:rowOff>
    </xdr:from>
    <xdr:to>
      <xdr:col>17</xdr:col>
      <xdr:colOff>87651</xdr:colOff>
      <xdr:row>310</xdr:row>
      <xdr:rowOff>73039</xdr:rowOff>
    </xdr:to>
    <xdr:graphicFrame macro="">
      <xdr:nvGraphicFramePr>
        <xdr:cNvPr id="46" name="15. Bar of pi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597008</xdr:colOff>
      <xdr:row>295</xdr:row>
      <xdr:rowOff>12123</xdr:rowOff>
    </xdr:from>
    <xdr:to>
      <xdr:col>15</xdr:col>
      <xdr:colOff>1034142</xdr:colOff>
      <xdr:row>296</xdr:row>
      <xdr:rowOff>149679</xdr:rowOff>
    </xdr:to>
    <xdr:sp macro="" textlink="">
      <xdr:nvSpPr>
        <xdr:cNvPr id="47" name="Text Box 13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3768722" y="56155194"/>
          <a:ext cx="5226849" cy="328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18. Pie Chart 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using highlight colour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</xdr:col>
      <xdr:colOff>1194771</xdr:colOff>
      <xdr:row>292</xdr:row>
      <xdr:rowOff>186975</xdr:rowOff>
    </xdr:from>
    <xdr:to>
      <xdr:col>19</xdr:col>
      <xdr:colOff>717777</xdr:colOff>
      <xdr:row>309</xdr:row>
      <xdr:rowOff>118939</xdr:rowOff>
    </xdr:to>
    <xdr:sp macro="" textlink="">
      <xdr:nvSpPr>
        <xdr:cNvPr id="48" name="Rectangular Callout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0353628" y="55758546"/>
          <a:ext cx="3115292" cy="3170464"/>
        </a:xfrm>
        <a:prstGeom prst="wedgeRectCallout">
          <a:avLst>
            <a:gd name="adj1" fmla="val -116006"/>
            <a:gd name="adj2" fmla="val 12185"/>
          </a:avLst>
        </a:prstGeom>
        <a:solidFill>
          <a:sysClr val="window" lastClr="FFFFFF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these are the IPART </a:t>
          </a:r>
          <a:r>
            <a:rPr lang="en-AU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Secondary colours. Each team has their specific colour. Please use as an accent colour only Available under Recent Colours or right click on these examples for their RGB values </a:t>
          </a:r>
          <a:r>
            <a:rPr lang="en-AU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17</xdr:col>
      <xdr:colOff>380260</xdr:colOff>
      <xdr:row>306</xdr:row>
      <xdr:rowOff>147980</xdr:rowOff>
    </xdr:from>
    <xdr:to>
      <xdr:col>18</xdr:col>
      <xdr:colOff>859059</xdr:colOff>
      <xdr:row>308</xdr:row>
      <xdr:rowOff>61055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0736546" y="58386551"/>
          <a:ext cx="1676227" cy="294075"/>
        </a:xfrm>
        <a:prstGeom prst="rect">
          <a:avLst/>
        </a:prstGeom>
        <a:solidFill>
          <a:srgbClr val="B361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Local</a:t>
          </a:r>
          <a:r>
            <a:rPr lang="en-AU" sz="1100" baseline="0"/>
            <a:t> Govt</a:t>
          </a:r>
          <a:endParaRPr lang="en-AU" sz="1100"/>
        </a:p>
      </xdr:txBody>
    </xdr:sp>
    <xdr:clientData/>
  </xdr:twoCellAnchor>
  <xdr:twoCellAnchor>
    <xdr:from>
      <xdr:col>17</xdr:col>
      <xdr:colOff>380260</xdr:colOff>
      <xdr:row>305</xdr:row>
      <xdr:rowOff>22955</xdr:rowOff>
    </xdr:from>
    <xdr:to>
      <xdr:col>18</xdr:col>
      <xdr:colOff>859059</xdr:colOff>
      <xdr:row>306</xdr:row>
      <xdr:rowOff>91951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0736546" y="58071026"/>
          <a:ext cx="1676227" cy="259496"/>
        </a:xfrm>
        <a:prstGeom prst="rect">
          <a:avLst/>
        </a:prstGeom>
        <a:solidFill>
          <a:srgbClr val="A4201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Energy</a:t>
          </a:r>
        </a:p>
      </xdr:txBody>
    </xdr:sp>
    <xdr:clientData/>
  </xdr:twoCellAnchor>
  <xdr:twoCellAnchor>
    <xdr:from>
      <xdr:col>17</xdr:col>
      <xdr:colOff>385515</xdr:colOff>
      <xdr:row>303</xdr:row>
      <xdr:rowOff>52863</xdr:rowOff>
    </xdr:from>
    <xdr:to>
      <xdr:col>18</xdr:col>
      <xdr:colOff>864314</xdr:colOff>
      <xdr:row>304</xdr:row>
      <xdr:rowOff>121858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0741801" y="57719934"/>
          <a:ext cx="1676227" cy="259495"/>
        </a:xfrm>
        <a:prstGeom prst="rect">
          <a:avLst/>
        </a:prstGeom>
        <a:solidFill>
          <a:srgbClr val="7F0C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Transport</a:t>
          </a:r>
        </a:p>
      </xdr:txBody>
    </xdr:sp>
    <xdr:clientData/>
  </xdr:twoCellAnchor>
  <xdr:twoCellAnchor>
    <xdr:from>
      <xdr:col>17</xdr:col>
      <xdr:colOff>385515</xdr:colOff>
      <xdr:row>301</xdr:row>
      <xdr:rowOff>80051</xdr:rowOff>
    </xdr:from>
    <xdr:to>
      <xdr:col>18</xdr:col>
      <xdr:colOff>864314</xdr:colOff>
      <xdr:row>302</xdr:row>
      <xdr:rowOff>146511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0741801" y="57366122"/>
          <a:ext cx="1676227" cy="256960"/>
        </a:xfrm>
        <a:prstGeom prst="rect">
          <a:avLst/>
        </a:prstGeom>
        <a:solidFill>
          <a:srgbClr val="520F9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Special</a:t>
          </a:r>
        </a:p>
      </xdr:txBody>
    </xdr:sp>
    <xdr:clientData/>
  </xdr:twoCellAnchor>
  <xdr:twoCellAnchor>
    <xdr:from>
      <xdr:col>17</xdr:col>
      <xdr:colOff>385515</xdr:colOff>
      <xdr:row>299</xdr:row>
      <xdr:rowOff>108411</xdr:rowOff>
    </xdr:from>
    <xdr:to>
      <xdr:col>18</xdr:col>
      <xdr:colOff>864314</xdr:colOff>
      <xdr:row>301</xdr:row>
      <xdr:rowOff>21486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0741801" y="57013482"/>
          <a:ext cx="1676227" cy="294075"/>
        </a:xfrm>
        <a:prstGeom prst="rect">
          <a:avLst/>
        </a:prstGeom>
        <a:solidFill>
          <a:srgbClr val="0352A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Water</a:t>
          </a:r>
        </a:p>
      </xdr:txBody>
    </xdr:sp>
    <xdr:clientData/>
  </xdr:twoCellAnchor>
  <xdr:twoCellAnchor>
    <xdr:from>
      <xdr:col>17</xdr:col>
      <xdr:colOff>385515</xdr:colOff>
      <xdr:row>297</xdr:row>
      <xdr:rowOff>162839</xdr:rowOff>
    </xdr:from>
    <xdr:to>
      <xdr:col>18</xdr:col>
      <xdr:colOff>864314</xdr:colOff>
      <xdr:row>299</xdr:row>
      <xdr:rowOff>75914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741801" y="56686910"/>
          <a:ext cx="1676227" cy="294075"/>
        </a:xfrm>
        <a:prstGeom prst="rect">
          <a:avLst/>
        </a:prstGeom>
        <a:solidFill>
          <a:srgbClr val="006C4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ESS</a:t>
          </a:r>
        </a:p>
      </xdr:txBody>
    </xdr:sp>
    <xdr:clientData/>
  </xdr:twoCellAnchor>
  <xdr:twoCellAnchor>
    <xdr:from>
      <xdr:col>11</xdr:col>
      <xdr:colOff>1701</xdr:colOff>
      <xdr:row>142</xdr:row>
      <xdr:rowOff>105379</xdr:rowOff>
    </xdr:from>
    <xdr:to>
      <xdr:col>16</xdr:col>
      <xdr:colOff>522951</xdr:colOff>
      <xdr:row>156</xdr:row>
      <xdr:rowOff>91729</xdr:rowOff>
    </xdr:to>
    <xdr:graphicFrame macro="">
      <xdr:nvGraphicFramePr>
        <xdr:cNvPr id="56" name="9. Cluster column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4720</xdr:colOff>
      <xdr:row>161</xdr:row>
      <xdr:rowOff>16364</xdr:rowOff>
    </xdr:from>
    <xdr:to>
      <xdr:col>16</xdr:col>
      <xdr:colOff>525970</xdr:colOff>
      <xdr:row>175</xdr:row>
      <xdr:rowOff>2714</xdr:rowOff>
    </xdr:to>
    <xdr:graphicFrame macro="">
      <xdr:nvGraphicFramePr>
        <xdr:cNvPr id="58" name="2. Scatte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662939</xdr:colOff>
      <xdr:row>98</xdr:row>
      <xdr:rowOff>40821</xdr:rowOff>
    </xdr:from>
    <xdr:to>
      <xdr:col>17</xdr:col>
      <xdr:colOff>136439</xdr:colOff>
      <xdr:row>112</xdr:row>
      <xdr:rowOff>27171</xdr:rowOff>
    </xdr:to>
    <xdr:graphicFrame macro="">
      <xdr:nvGraphicFramePr>
        <xdr:cNvPr id="60" name="7. Stacked bar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103050</xdr:colOff>
      <xdr:row>76</xdr:row>
      <xdr:rowOff>130825</xdr:rowOff>
    </xdr:from>
    <xdr:to>
      <xdr:col>8</xdr:col>
      <xdr:colOff>624300</xdr:colOff>
      <xdr:row>90</xdr:row>
      <xdr:rowOff>117175</xdr:rowOff>
    </xdr:to>
    <xdr:graphicFrame macro="">
      <xdr:nvGraphicFramePr>
        <xdr:cNvPr id="61" name="6. Cluster bar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1044628</xdr:colOff>
      <xdr:row>224</xdr:row>
      <xdr:rowOff>98020</xdr:rowOff>
    </xdr:from>
    <xdr:to>
      <xdr:col>15</xdr:col>
      <xdr:colOff>518128</xdr:colOff>
      <xdr:row>238</xdr:row>
      <xdr:rowOff>84370</xdr:rowOff>
    </xdr:to>
    <xdr:graphicFrame macro="">
      <xdr:nvGraphicFramePr>
        <xdr:cNvPr id="62" name="6. Cluster bar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1071298</xdr:colOff>
      <xdr:row>222</xdr:row>
      <xdr:rowOff>0</xdr:rowOff>
    </xdr:from>
    <xdr:to>
      <xdr:col>17</xdr:col>
      <xdr:colOff>1038641</xdr:colOff>
      <xdr:row>224</xdr:row>
      <xdr:rowOff>107545</xdr:rowOff>
    </xdr:to>
    <xdr:sp macro="" textlink="">
      <xdr:nvSpPr>
        <xdr:cNvPr id="63" name="Text Box 13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1848155" y="42236571"/>
          <a:ext cx="9546772" cy="488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13a. Pie 1-5 data point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AU" sz="1000" b="1" i="0">
              <a:effectLst/>
              <a:latin typeface="+mn-lt"/>
              <a:ea typeface="+mn-ea"/>
              <a:cs typeface="+mn-cs"/>
            </a:rPr>
            <a:t>Pie Chart 1-5 data.crtx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739184</xdr:colOff>
      <xdr:row>276</xdr:row>
      <xdr:rowOff>46956</xdr:rowOff>
    </xdr:from>
    <xdr:to>
      <xdr:col>17</xdr:col>
      <xdr:colOff>212684</xdr:colOff>
      <xdr:row>290</xdr:row>
      <xdr:rowOff>33306</xdr:rowOff>
    </xdr:to>
    <xdr:graphicFrame macro="">
      <xdr:nvGraphicFramePr>
        <xdr:cNvPr id="64" name="13. Pi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729660</xdr:colOff>
      <xdr:row>272</xdr:row>
      <xdr:rowOff>176893</xdr:rowOff>
    </xdr:from>
    <xdr:to>
      <xdr:col>16</xdr:col>
      <xdr:colOff>476250</xdr:colOff>
      <xdr:row>276</xdr:row>
      <xdr:rowOff>27215</xdr:rowOff>
    </xdr:to>
    <xdr:sp macro="" textlink="">
      <xdr:nvSpPr>
        <xdr:cNvPr id="65" name="Text Box 13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3901374" y="51938464"/>
          <a:ext cx="5733733" cy="612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16a. Doughnut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1-5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Doughnut 1-5 data.crtx</a:t>
          </a:r>
        </a:p>
      </xdr:txBody>
    </xdr:sp>
    <xdr:clientData/>
  </xdr:twoCellAnchor>
  <xdr:twoCellAnchor>
    <xdr:from>
      <xdr:col>11</xdr:col>
      <xdr:colOff>69271</xdr:colOff>
      <xdr:row>139</xdr:row>
      <xdr:rowOff>27744</xdr:rowOff>
    </xdr:from>
    <xdr:to>
      <xdr:col>15</xdr:col>
      <xdr:colOff>987136</xdr:colOff>
      <xdr:row>141</xdr:row>
      <xdr:rowOff>40821</xdr:rowOff>
    </xdr:to>
    <xdr:sp macro="" textlink="">
      <xdr:nvSpPr>
        <xdr:cNvPr id="66" name="Text Box 13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3240985" y="26452815"/>
          <a:ext cx="5707580" cy="394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9a. Cluster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column 1-5 data points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AU" sz="1000" b="1" i="0">
              <a:effectLst/>
              <a:latin typeface="+mn-lt"/>
              <a:ea typeface="+mn-ea"/>
              <a:cs typeface="+mn-cs"/>
            </a:rPr>
            <a:t>Cluster Bar 1-5 data.crtx</a:t>
          </a:r>
          <a:endParaRPr lang="en-AU">
            <a:effectLst/>
          </a:endParaRP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597670</xdr:colOff>
      <xdr:row>159</xdr:row>
      <xdr:rowOff>0</xdr:rowOff>
    </xdr:from>
    <xdr:to>
      <xdr:col>15</xdr:col>
      <xdr:colOff>554182</xdr:colOff>
      <xdr:row>161</xdr:row>
      <xdr:rowOff>34637</xdr:rowOff>
    </xdr:to>
    <xdr:sp macro="" textlink="">
      <xdr:nvSpPr>
        <xdr:cNvPr id="67" name="Text Box 13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3769384" y="30235071"/>
          <a:ext cx="4746227" cy="415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10a. Stacked column 1-5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Column 1-5 data.crtx</a:t>
          </a:r>
        </a:p>
      </xdr:txBody>
    </xdr:sp>
    <xdr:clientData/>
  </xdr:twoCellAnchor>
  <xdr:twoCellAnchor>
    <xdr:from>
      <xdr:col>3</xdr:col>
      <xdr:colOff>6934</xdr:colOff>
      <xdr:row>74</xdr:row>
      <xdr:rowOff>121228</xdr:rowOff>
    </xdr:from>
    <xdr:to>
      <xdr:col>8</xdr:col>
      <xdr:colOff>123700</xdr:colOff>
      <xdr:row>77</xdr:row>
      <xdr:rowOff>17319</xdr:rowOff>
    </xdr:to>
    <xdr:sp macro="" textlink="">
      <xdr:nvSpPr>
        <xdr:cNvPr id="68" name="Text Box 1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591798" y="14166273"/>
          <a:ext cx="6091538" cy="467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6. Cluster bar - 1-5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Cluster Bar 1-5 data.crtx</a:t>
          </a:r>
        </a:p>
      </xdr:txBody>
    </xdr:sp>
    <xdr:clientData/>
  </xdr:twoCellAnchor>
  <xdr:twoCellAnchor>
    <xdr:from>
      <xdr:col>11</xdr:col>
      <xdr:colOff>1015683</xdr:colOff>
      <xdr:row>96</xdr:row>
      <xdr:rowOff>68036</xdr:rowOff>
    </xdr:from>
    <xdr:to>
      <xdr:col>16</xdr:col>
      <xdr:colOff>710046</xdr:colOff>
      <xdr:row>98</xdr:row>
      <xdr:rowOff>86591</xdr:rowOff>
    </xdr:to>
    <xdr:sp macro="" textlink="">
      <xdr:nvSpPr>
        <xdr:cNvPr id="69" name="Text Box 1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4187397" y="18301607"/>
          <a:ext cx="5681506" cy="39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7. Stacked bar 1-5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Bar 1-5 data.crtx</a:t>
          </a:r>
        </a:p>
      </xdr:txBody>
    </xdr:sp>
    <xdr:clientData/>
  </xdr:twoCellAnchor>
  <xdr:twoCellAnchor>
    <xdr:from>
      <xdr:col>11</xdr:col>
      <xdr:colOff>186735</xdr:colOff>
      <xdr:row>116</xdr:row>
      <xdr:rowOff>78846</xdr:rowOff>
    </xdr:from>
    <xdr:to>
      <xdr:col>16</xdr:col>
      <xdr:colOff>225136</xdr:colOff>
      <xdr:row>118</xdr:row>
      <xdr:rowOff>17319</xdr:rowOff>
    </xdr:to>
    <xdr:sp macro="" textlink="">
      <xdr:nvSpPr>
        <xdr:cNvPr id="70" name="Text Box 1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3331235" y="22124891"/>
          <a:ext cx="6013174" cy="319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8a. 100% Stacked bar1-5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data</a:t>
          </a:r>
        </a:p>
        <a:p>
          <a:pPr algn="ctr" rtl="0">
            <a:defRPr sz="1000"/>
          </a:pP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Stacked Bar 1-5 data.crtx</a:t>
          </a:r>
        </a:p>
        <a:p>
          <a:pPr algn="ctr" rtl="0">
            <a:defRPr sz="1000"/>
          </a:pP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214357</xdr:colOff>
      <xdr:row>117</xdr:row>
      <xdr:rowOff>85106</xdr:rowOff>
    </xdr:from>
    <xdr:to>
      <xdr:col>15</xdr:col>
      <xdr:colOff>1194539</xdr:colOff>
      <xdr:row>130</xdr:row>
      <xdr:rowOff>114206</xdr:rowOff>
    </xdr:to>
    <xdr:graphicFrame macro="">
      <xdr:nvGraphicFramePr>
        <xdr:cNvPr id="71" name="8. 100% Stacked bar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17287</xdr:colOff>
      <xdr:row>183</xdr:row>
      <xdr:rowOff>61429</xdr:rowOff>
    </xdr:from>
    <xdr:to>
      <xdr:col>16</xdr:col>
      <xdr:colOff>538537</xdr:colOff>
      <xdr:row>197</xdr:row>
      <xdr:rowOff>47779</xdr:rowOff>
    </xdr:to>
    <xdr:graphicFrame macro="">
      <xdr:nvGraphicFramePr>
        <xdr:cNvPr id="72" name="11. 100% Stacked column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11</xdr:col>
      <xdr:colOff>17287</xdr:colOff>
      <xdr:row>180</xdr:row>
      <xdr:rowOff>108858</xdr:rowOff>
    </xdr:from>
    <xdr:to>
      <xdr:col>15</xdr:col>
      <xdr:colOff>1004454</xdr:colOff>
      <xdr:row>183</xdr:row>
      <xdr:rowOff>138546</xdr:rowOff>
    </xdr:to>
    <xdr:sp macro="" textlink="">
      <xdr:nvSpPr>
        <xdr:cNvPr id="73" name="Text Box 13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3189001" y="34344429"/>
          <a:ext cx="5776882" cy="60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11a. 100% Stacked column </a:t>
          </a:r>
          <a:r>
            <a:rPr lang="en-AU" sz="1000" b="1" i="0">
              <a:effectLst/>
              <a:latin typeface="+mn-lt"/>
              <a:ea typeface="+mn-ea"/>
              <a:cs typeface="+mn-cs"/>
            </a:rPr>
            <a:t>1-5 data points</a:t>
          </a:r>
          <a:endParaRPr lang="en-AU">
            <a:effectLst/>
          </a:endParaRP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Stacked column 100% 1-5 data.crtx</a:t>
          </a:r>
        </a:p>
      </xdr:txBody>
    </xdr:sp>
    <xdr:clientData/>
  </xdr:twoCellAnchor>
  <xdr:twoCellAnchor>
    <xdr:from>
      <xdr:col>11</xdr:col>
      <xdr:colOff>738336</xdr:colOff>
      <xdr:row>17</xdr:row>
      <xdr:rowOff>31355</xdr:rowOff>
    </xdr:from>
    <xdr:to>
      <xdr:col>17</xdr:col>
      <xdr:colOff>211836</xdr:colOff>
      <xdr:row>31</xdr:row>
      <xdr:rowOff>17705</xdr:rowOff>
    </xdr:to>
    <xdr:graphicFrame macro="">
      <xdr:nvGraphicFramePr>
        <xdr:cNvPr id="81" name="1. Lin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316027</xdr:colOff>
      <xdr:row>142</xdr:row>
      <xdr:rowOff>105380</xdr:rowOff>
    </xdr:from>
    <xdr:to>
      <xdr:col>22</xdr:col>
      <xdr:colOff>101254</xdr:colOff>
      <xdr:row>155</xdr:row>
      <xdr:rowOff>134480</xdr:rowOff>
    </xdr:to>
    <xdr:graphicFrame macro="">
      <xdr:nvGraphicFramePr>
        <xdr:cNvPr id="82" name="9. Cluster column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483889</xdr:colOff>
      <xdr:row>140</xdr:row>
      <xdr:rowOff>54959</xdr:rowOff>
    </xdr:from>
    <xdr:to>
      <xdr:col>22</xdr:col>
      <xdr:colOff>213930</xdr:colOff>
      <xdr:row>142</xdr:row>
      <xdr:rowOff>54429</xdr:rowOff>
    </xdr:to>
    <xdr:sp macro="" textlink="">
      <xdr:nvSpPr>
        <xdr:cNvPr id="83" name="Text Box 13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0840175" y="26670530"/>
          <a:ext cx="5717184" cy="38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9a. Cluster</a:t>
          </a:r>
          <a:r>
            <a:rPr lang="en-AU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column Comparison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Comparison - cluster column.crtx</a:t>
          </a:r>
        </a:p>
      </xdr:txBody>
    </xdr:sp>
    <xdr:clientData/>
  </xdr:twoCellAnchor>
  <xdr:twoCellAnchor>
    <xdr:from>
      <xdr:col>11</xdr:col>
      <xdr:colOff>375192</xdr:colOff>
      <xdr:row>76</xdr:row>
      <xdr:rowOff>130825</xdr:rowOff>
    </xdr:from>
    <xdr:to>
      <xdr:col>16</xdr:col>
      <xdr:colOff>896442</xdr:colOff>
      <xdr:row>90</xdr:row>
      <xdr:rowOff>117175</xdr:rowOff>
    </xdr:to>
    <xdr:graphicFrame macro="">
      <xdr:nvGraphicFramePr>
        <xdr:cNvPr id="86" name="6. Cluster bar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279077</xdr:colOff>
      <xdr:row>74</xdr:row>
      <xdr:rowOff>86591</xdr:rowOff>
    </xdr:from>
    <xdr:to>
      <xdr:col>16</xdr:col>
      <xdr:colOff>395843</xdr:colOff>
      <xdr:row>77</xdr:row>
      <xdr:rowOff>17319</xdr:rowOff>
    </xdr:to>
    <xdr:sp macro="" textlink="">
      <xdr:nvSpPr>
        <xdr:cNvPr id="87" name="Text Box 12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3423577" y="14131636"/>
          <a:ext cx="6091539" cy="502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6a. Cluster bar - Comparison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Cluster bar - Comparison.crtx</a:t>
          </a:r>
        </a:p>
      </xdr:txBody>
    </xdr:sp>
    <xdr:clientData/>
  </xdr:twoCellAnchor>
  <xdr:twoCellAnchor>
    <xdr:from>
      <xdr:col>11</xdr:col>
      <xdr:colOff>804636</xdr:colOff>
      <xdr:row>15</xdr:row>
      <xdr:rowOff>18976</xdr:rowOff>
    </xdr:from>
    <xdr:to>
      <xdr:col>16</xdr:col>
      <xdr:colOff>476251</xdr:colOff>
      <xdr:row>16</xdr:row>
      <xdr:rowOff>149680</xdr:rowOff>
    </xdr:to>
    <xdr:sp macro="" textlink="">
      <xdr:nvSpPr>
        <xdr:cNvPr id="88" name="Text Box 12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3976350" y="2822047"/>
          <a:ext cx="5658758" cy="32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1a. Line 1-5 data points</a:t>
          </a:r>
        </a:p>
        <a:p>
          <a:pPr algn="ctr" rtl="0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Line chart 1-5 data.crtx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282539</xdr:colOff>
      <xdr:row>70</xdr:row>
      <xdr:rowOff>83906</xdr:rowOff>
    </xdr:from>
    <xdr:to>
      <xdr:col>8</xdr:col>
      <xdr:colOff>327539</xdr:colOff>
      <xdr:row>87</xdr:row>
      <xdr:rowOff>56771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802851-96E5-477C-AEC7-952CC6348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152399</xdr:rowOff>
    </xdr:from>
    <xdr:to>
      <xdr:col>8</xdr:col>
      <xdr:colOff>25950</xdr:colOff>
      <xdr:row>76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B9FC11-7E99-416D-BC2E-10AC33A3D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PART%20mode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s"/>
      <sheetName val="Building block QA scope"/>
      <sheetName val="Other QA scope"/>
      <sheetName val="QA log"/>
      <sheetName val="Journal"/>
      <sheetName val="Cover"/>
      <sheetName val="Sheet1"/>
      <sheetName val="Sheet2"/>
      <sheetName val="Sheet3"/>
    </sheetNames>
    <sheetDataSet>
      <sheetData sheetId="0"/>
      <sheetData sheetId="1"/>
      <sheetData sheetId="2">
        <row r="74">
          <cell r="J74" t="str">
            <v>Yes</v>
          </cell>
        </row>
        <row r="75">
          <cell r="J75" t="str">
            <v xml:space="preserve">No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iPart">
  <a:themeElements>
    <a:clrScheme name="IPART Branding 2020">
      <a:dk1>
        <a:srgbClr val="2E2E2F"/>
      </a:dk1>
      <a:lt1>
        <a:sysClr val="window" lastClr="FFFFFF"/>
      </a:lt1>
      <a:dk2>
        <a:srgbClr val="011D4B"/>
      </a:dk2>
      <a:lt2>
        <a:srgbClr val="ECE9E7"/>
      </a:lt2>
      <a:accent1>
        <a:srgbClr val="1C355E"/>
      </a:accent1>
      <a:accent2>
        <a:srgbClr val="3E5376"/>
      </a:accent2>
      <a:accent3>
        <a:srgbClr val="7287A6"/>
      </a:accent3>
      <a:accent4>
        <a:srgbClr val="C6CDD7"/>
      </a:accent4>
      <a:accent5>
        <a:srgbClr val="009DDB"/>
      </a:accent5>
      <a:accent6>
        <a:srgbClr val="115F7E"/>
      </a:accent6>
      <a:hlink>
        <a:srgbClr val="00AEEF"/>
      </a:hlink>
      <a:folHlink>
        <a:srgbClr val="520F9A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Part" id="{5B29015D-EA79-45B6-9D51-0920F8122064}" vid="{EB9EA9A6-3ABD-45FF-A322-72402604B089}"/>
    </a:ext>
  </a:extLst>
</a:theme>
</file>

<file path=xl/theme/themeOverride1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IPART Branding 2020">
    <a:dk1>
      <a:srgbClr val="2E2E2F"/>
    </a:dk1>
    <a:lt1>
      <a:sysClr val="window" lastClr="FFFFFF"/>
    </a:lt1>
    <a:dk2>
      <a:srgbClr val="011D4B"/>
    </a:dk2>
    <a:lt2>
      <a:srgbClr val="ECE9E7"/>
    </a:lt2>
    <a:accent1>
      <a:srgbClr val="1C355E"/>
    </a:accent1>
    <a:accent2>
      <a:srgbClr val="3E5376"/>
    </a:accent2>
    <a:accent3>
      <a:srgbClr val="7287A6"/>
    </a:accent3>
    <a:accent4>
      <a:srgbClr val="C6CDD7"/>
    </a:accent4>
    <a:accent5>
      <a:srgbClr val="009DDB"/>
    </a:accent5>
    <a:accent6>
      <a:srgbClr val="115F7E"/>
    </a:accent6>
    <a:hlink>
      <a:srgbClr val="00AEEF"/>
    </a:hlink>
    <a:folHlink>
      <a:srgbClr val="520F9A"/>
    </a:folHlink>
  </a:clrScheme>
  <a:fontScheme name="Raleway">
    <a:majorFont>
      <a:latin typeface="Raleway"/>
      <a:ea typeface=""/>
      <a:cs typeface=""/>
    </a:majorFont>
    <a:minorFont>
      <a:latin typeface="Raleway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art.nsw.gov.au/Home/Industries/Special-Reviews/Regulatory-policy/IPART-cost-building-block-and-pricing-model/03-Dec-2018-IPART-cost-building-block-model-template/IPART-cost-building-block-model-templat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M175"/>
  <sheetViews>
    <sheetView showGridLines="0" zoomScale="85" zoomScaleNormal="85" workbookViewId="0">
      <selection activeCell="B17" sqref="B17"/>
    </sheetView>
  </sheetViews>
  <sheetFormatPr defaultColWidth="13.75" defaultRowHeight="14" x14ac:dyDescent="0.3"/>
  <cols>
    <col min="1" max="16384" width="13.75" style="3"/>
  </cols>
  <sheetData>
    <row r="1" spans="1:27" x14ac:dyDescent="0.3">
      <c r="A1" s="2"/>
      <c r="B1" s="4"/>
      <c r="C1" s="5"/>
      <c r="D1" s="5"/>
      <c r="E1" s="2"/>
      <c r="F1" s="2"/>
      <c r="G1" s="2"/>
      <c r="H1" s="2"/>
      <c r="I1" s="2"/>
      <c r="J1" s="2"/>
    </row>
    <row r="2" spans="1:27" s="6" customFormat="1" x14ac:dyDescent="0.3"/>
    <row r="3" spans="1:27" ht="18" x14ac:dyDescent="0.4">
      <c r="A3" s="1" t="s">
        <v>0</v>
      </c>
    </row>
    <row r="4" spans="1:27" ht="7.5" customHeight="1" x14ac:dyDescent="0.4">
      <c r="A4" s="1"/>
    </row>
    <row r="5" spans="1:27" x14ac:dyDescent="0.3">
      <c r="A5" s="7"/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K5" s="7"/>
      <c r="L5" s="8" t="s">
        <v>17</v>
      </c>
      <c r="M5" s="8" t="s">
        <v>18</v>
      </c>
      <c r="N5" s="8" t="s">
        <v>19</v>
      </c>
      <c r="O5" s="8" t="s">
        <v>20</v>
      </c>
      <c r="P5" s="8" t="s">
        <v>21</v>
      </c>
      <c r="Q5" s="8" t="s">
        <v>22</v>
      </c>
      <c r="S5" s="7" t="s">
        <v>2</v>
      </c>
      <c r="T5" s="7" t="s">
        <v>3</v>
      </c>
      <c r="U5" s="7" t="s">
        <v>4</v>
      </c>
      <c r="W5" s="7"/>
      <c r="X5" s="7" t="s">
        <v>1</v>
      </c>
      <c r="Y5" s="7" t="s">
        <v>14</v>
      </c>
      <c r="Z5" s="7" t="s">
        <v>15</v>
      </c>
      <c r="AA5" s="7" t="s">
        <v>16</v>
      </c>
    </row>
    <row r="6" spans="1:27" x14ac:dyDescent="0.3">
      <c r="A6" s="7" t="s">
        <v>5</v>
      </c>
      <c r="B6" s="7">
        <v>36.19</v>
      </c>
      <c r="C6" s="7">
        <v>36.880000000000003</v>
      </c>
      <c r="D6" s="7">
        <v>21.56</v>
      </c>
      <c r="E6" s="7">
        <v>5.36</v>
      </c>
      <c r="F6" s="7">
        <v>3.01</v>
      </c>
      <c r="G6" s="7">
        <v>10</v>
      </c>
      <c r="H6" s="7">
        <v>5.2</v>
      </c>
      <c r="I6" s="7">
        <v>13</v>
      </c>
      <c r="K6" s="7" t="s">
        <v>5</v>
      </c>
      <c r="L6" s="7">
        <v>33.19</v>
      </c>
      <c r="M6" s="7">
        <v>36.880000000000003</v>
      </c>
      <c r="N6" s="7">
        <v>21.56</v>
      </c>
      <c r="O6" s="7">
        <v>5.36</v>
      </c>
      <c r="P6" s="7">
        <v>3.01</v>
      </c>
      <c r="Q6" s="7">
        <v>10</v>
      </c>
      <c r="S6" s="7">
        <v>1.8</v>
      </c>
      <c r="T6" s="7">
        <v>10</v>
      </c>
      <c r="U6" s="7">
        <v>17</v>
      </c>
      <c r="W6" s="7" t="s">
        <v>5</v>
      </c>
      <c r="X6" s="7">
        <v>33.19</v>
      </c>
      <c r="Y6" s="7">
        <v>36.880000000000003</v>
      </c>
      <c r="Z6" s="7">
        <v>21.56</v>
      </c>
      <c r="AA6" s="7">
        <v>5.36</v>
      </c>
    </row>
    <row r="7" spans="1:27" x14ac:dyDescent="0.3">
      <c r="A7" s="7" t="s">
        <v>6</v>
      </c>
      <c r="B7" s="7">
        <v>39.39</v>
      </c>
      <c r="C7" s="7">
        <v>32.020000000000003</v>
      </c>
      <c r="D7" s="7">
        <v>21.6</v>
      </c>
      <c r="E7" s="7">
        <v>7.01</v>
      </c>
      <c r="F7" s="7">
        <v>3.36</v>
      </c>
      <c r="G7" s="7">
        <v>12</v>
      </c>
      <c r="H7" s="7">
        <v>6.6</v>
      </c>
      <c r="I7" s="7">
        <v>15</v>
      </c>
      <c r="K7" s="7" t="s">
        <v>6</v>
      </c>
      <c r="L7" s="7">
        <v>39.39</v>
      </c>
      <c r="M7" s="7">
        <v>32.020000000000003</v>
      </c>
      <c r="N7" s="7">
        <v>21.6</v>
      </c>
      <c r="O7" s="7">
        <v>7.01</v>
      </c>
      <c r="P7" s="7">
        <v>3.36</v>
      </c>
      <c r="Q7" s="7">
        <v>12</v>
      </c>
      <c r="S7" s="7">
        <v>2.2999999999999998</v>
      </c>
      <c r="T7" s="7">
        <v>12</v>
      </c>
      <c r="U7" s="7">
        <v>9</v>
      </c>
      <c r="W7" s="7" t="s">
        <v>6</v>
      </c>
      <c r="X7" s="7">
        <v>39.39</v>
      </c>
      <c r="Y7" s="7">
        <v>32.020000000000003</v>
      </c>
      <c r="Z7" s="7">
        <v>21.6</v>
      </c>
      <c r="AA7" s="7">
        <v>7.01</v>
      </c>
    </row>
    <row r="8" spans="1:27" x14ac:dyDescent="0.3">
      <c r="A8" s="7" t="s">
        <v>7</v>
      </c>
      <c r="B8" s="7">
        <v>42.78</v>
      </c>
      <c r="C8" s="7">
        <v>29.91</v>
      </c>
      <c r="D8" s="7">
        <v>18.350000000000001</v>
      </c>
      <c r="E8" s="7">
        <v>6.33</v>
      </c>
      <c r="F8" s="7">
        <v>2.63</v>
      </c>
      <c r="G8" s="7">
        <v>14</v>
      </c>
      <c r="H8" s="7">
        <v>5.7</v>
      </c>
      <c r="I8" s="7">
        <v>16</v>
      </c>
      <c r="K8" s="7" t="s">
        <v>7</v>
      </c>
      <c r="L8" s="7">
        <v>42.78</v>
      </c>
      <c r="M8" s="7">
        <v>29.91</v>
      </c>
      <c r="N8" s="7">
        <v>18.350000000000001</v>
      </c>
      <c r="O8" s="7">
        <v>6.33</v>
      </c>
      <c r="P8" s="7">
        <v>2.63</v>
      </c>
      <c r="Q8" s="7">
        <v>14</v>
      </c>
      <c r="S8" s="7">
        <v>3.7</v>
      </c>
      <c r="T8" s="7">
        <v>16</v>
      </c>
      <c r="U8" s="7">
        <v>14</v>
      </c>
      <c r="W8" s="7" t="s">
        <v>7</v>
      </c>
      <c r="X8" s="7">
        <v>42.78</v>
      </c>
      <c r="Y8" s="7">
        <v>29.91</v>
      </c>
      <c r="Z8" s="7">
        <v>18.350000000000001</v>
      </c>
      <c r="AA8" s="7">
        <v>6.33</v>
      </c>
    </row>
    <row r="9" spans="1:27" x14ac:dyDescent="0.3">
      <c r="A9" s="9" t="s">
        <v>8</v>
      </c>
      <c r="B9" s="7">
        <v>42.13</v>
      </c>
      <c r="C9" s="7">
        <v>26.53</v>
      </c>
      <c r="D9" s="7">
        <v>21.6</v>
      </c>
      <c r="E9" s="7">
        <v>7.01</v>
      </c>
      <c r="F9" s="7">
        <v>2.72</v>
      </c>
      <c r="G9" s="7">
        <v>16</v>
      </c>
      <c r="H9" s="7">
        <v>3</v>
      </c>
      <c r="I9" s="7">
        <v>17</v>
      </c>
      <c r="K9" s="9" t="s">
        <v>8</v>
      </c>
      <c r="L9" s="7">
        <v>42.13</v>
      </c>
      <c r="M9" s="7">
        <v>26.53</v>
      </c>
      <c r="N9" s="7">
        <v>21.6</v>
      </c>
      <c r="O9" s="7">
        <v>7.01</v>
      </c>
      <c r="P9" s="7">
        <v>2.72</v>
      </c>
      <c r="Q9" s="7">
        <v>16</v>
      </c>
      <c r="S9" s="7">
        <v>4.0999999999999996</v>
      </c>
      <c r="T9" s="7">
        <v>8</v>
      </c>
      <c r="U9" s="7">
        <v>23</v>
      </c>
      <c r="W9" s="9" t="s">
        <v>8</v>
      </c>
      <c r="X9" s="7">
        <v>42.13</v>
      </c>
      <c r="Y9" s="7">
        <v>26.53</v>
      </c>
      <c r="Z9" s="7">
        <v>21.6</v>
      </c>
      <c r="AA9" s="7">
        <v>7.01</v>
      </c>
    </row>
    <row r="10" spans="1:27" x14ac:dyDescent="0.3">
      <c r="A10" s="7" t="s">
        <v>9</v>
      </c>
      <c r="B10" s="7">
        <v>41.69</v>
      </c>
      <c r="C10" s="7">
        <v>24.76</v>
      </c>
      <c r="D10" s="7">
        <v>23.98</v>
      </c>
      <c r="E10" s="7">
        <v>7</v>
      </c>
      <c r="F10" s="7">
        <v>2.57</v>
      </c>
      <c r="G10" s="7">
        <v>18</v>
      </c>
      <c r="H10" s="7">
        <v>3.5</v>
      </c>
      <c r="I10" s="7">
        <v>19</v>
      </c>
      <c r="K10" s="7" t="s">
        <v>9</v>
      </c>
      <c r="L10" s="7">
        <v>41.69</v>
      </c>
      <c r="M10" s="7">
        <v>24.76</v>
      </c>
      <c r="N10" s="7">
        <v>23.98</v>
      </c>
      <c r="O10" s="7">
        <v>7</v>
      </c>
      <c r="P10" s="7">
        <v>2.57</v>
      </c>
      <c r="Q10" s="7">
        <v>18</v>
      </c>
      <c r="S10" s="7">
        <v>5.5</v>
      </c>
      <c r="T10" s="7">
        <v>14</v>
      </c>
      <c r="U10" s="7">
        <v>27</v>
      </c>
      <c r="W10" s="7" t="s">
        <v>9</v>
      </c>
      <c r="X10" s="7">
        <v>41.69</v>
      </c>
      <c r="Y10" s="7">
        <v>24.76</v>
      </c>
      <c r="Z10" s="7">
        <v>23.98</v>
      </c>
      <c r="AA10" s="7">
        <v>7</v>
      </c>
    </row>
    <row r="11" spans="1:27" x14ac:dyDescent="0.3">
      <c r="A11" s="7" t="s">
        <v>10</v>
      </c>
      <c r="B11" s="7">
        <v>39.39</v>
      </c>
      <c r="C11" s="7">
        <v>32.020000000000003</v>
      </c>
      <c r="D11" s="7">
        <v>21.6</v>
      </c>
      <c r="E11" s="7">
        <v>7.01</v>
      </c>
      <c r="F11" s="7">
        <v>3.36</v>
      </c>
      <c r="G11" s="7">
        <v>12</v>
      </c>
      <c r="H11" s="7">
        <v>3.8</v>
      </c>
      <c r="I11" s="7">
        <v>13</v>
      </c>
      <c r="K11" s="7" t="s">
        <v>10</v>
      </c>
      <c r="L11" s="7">
        <v>39.39</v>
      </c>
      <c r="M11" s="7">
        <v>32.020000000000003</v>
      </c>
      <c r="N11" s="7">
        <v>21.6</v>
      </c>
      <c r="O11" s="7">
        <v>7.01</v>
      </c>
      <c r="P11" s="7">
        <v>3.36</v>
      </c>
      <c r="Q11" s="7">
        <v>12</v>
      </c>
      <c r="W11" s="7" t="s">
        <v>10</v>
      </c>
      <c r="X11" s="7">
        <v>39.39</v>
      </c>
      <c r="Y11" s="7">
        <v>32.020000000000003</v>
      </c>
      <c r="Z11" s="7">
        <v>21.6</v>
      </c>
      <c r="AA11" s="7">
        <v>7.01</v>
      </c>
    </row>
    <row r="12" spans="1:27" x14ac:dyDescent="0.3">
      <c r="A12" s="7" t="s">
        <v>11</v>
      </c>
      <c r="B12" s="7">
        <v>42.13</v>
      </c>
      <c r="C12" s="7">
        <v>26.53</v>
      </c>
      <c r="D12" s="7">
        <v>21.6</v>
      </c>
      <c r="E12" s="7">
        <v>7.01</v>
      </c>
      <c r="F12" s="7">
        <v>2.72</v>
      </c>
      <c r="G12" s="7">
        <v>16</v>
      </c>
      <c r="H12" s="7">
        <v>3.2</v>
      </c>
      <c r="I12" s="7">
        <v>18</v>
      </c>
      <c r="K12" s="7" t="s">
        <v>11</v>
      </c>
      <c r="L12" s="7">
        <v>42.13</v>
      </c>
      <c r="M12" s="7">
        <v>26.53</v>
      </c>
      <c r="N12" s="7">
        <v>21.6</v>
      </c>
      <c r="O12" s="7">
        <v>7.01</v>
      </c>
      <c r="P12" s="7">
        <v>2.72</v>
      </c>
      <c r="Q12" s="7">
        <v>16</v>
      </c>
      <c r="W12" s="7" t="s">
        <v>11</v>
      </c>
      <c r="X12" s="7">
        <v>42.13</v>
      </c>
      <c r="Y12" s="7">
        <v>26.53</v>
      </c>
      <c r="Z12" s="7">
        <v>21.6</v>
      </c>
      <c r="AA12" s="7">
        <v>7.01</v>
      </c>
    </row>
    <row r="13" spans="1:27" x14ac:dyDescent="0.3">
      <c r="A13" s="7" t="s">
        <v>12</v>
      </c>
      <c r="B13" s="7">
        <v>45</v>
      </c>
      <c r="C13" s="7">
        <v>22</v>
      </c>
      <c r="D13" s="7">
        <v>26</v>
      </c>
      <c r="E13" s="7">
        <v>8</v>
      </c>
      <c r="F13" s="7">
        <v>2</v>
      </c>
      <c r="G13" s="7">
        <v>20</v>
      </c>
      <c r="H13" s="7">
        <v>4</v>
      </c>
      <c r="I13" s="7">
        <v>22</v>
      </c>
      <c r="K13" s="7" t="s">
        <v>12</v>
      </c>
      <c r="L13" s="7">
        <v>45</v>
      </c>
      <c r="M13" s="7">
        <v>22</v>
      </c>
      <c r="N13" s="7">
        <v>26</v>
      </c>
      <c r="O13" s="7">
        <v>8</v>
      </c>
      <c r="P13" s="7">
        <v>2</v>
      </c>
      <c r="Q13" s="7">
        <v>20</v>
      </c>
      <c r="W13" s="7" t="s">
        <v>12</v>
      </c>
      <c r="X13" s="7">
        <v>45</v>
      </c>
      <c r="Y13" s="7">
        <v>22</v>
      </c>
      <c r="Z13" s="7">
        <v>26</v>
      </c>
      <c r="AA13" s="7">
        <v>8</v>
      </c>
    </row>
    <row r="14" spans="1:27" x14ac:dyDescent="0.3">
      <c r="A14" s="10" t="s">
        <v>13</v>
      </c>
    </row>
    <row r="17" spans="3:39" x14ac:dyDescent="0.3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3:39" x14ac:dyDescent="0.3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3:39" x14ac:dyDescent="0.3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3:39" x14ac:dyDescent="0.3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3:39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3:39" x14ac:dyDescent="0.3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3:39" x14ac:dyDescent="0.3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3:39" x14ac:dyDescent="0.3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3:39" x14ac:dyDescent="0.3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3:39" x14ac:dyDescent="0.3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3:39" x14ac:dyDescent="0.3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3:39" x14ac:dyDescent="0.3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3:39" x14ac:dyDescent="0.3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3:39" x14ac:dyDescent="0.3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3:39" x14ac:dyDescent="0.3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3:39" x14ac:dyDescent="0.3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3:39" x14ac:dyDescent="0.3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3:39" x14ac:dyDescent="0.3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3:39" x14ac:dyDescent="0.3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3:39" x14ac:dyDescent="0.3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3:39" x14ac:dyDescent="0.3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3:39" x14ac:dyDescent="0.3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3:39" x14ac:dyDescent="0.3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3:39" x14ac:dyDescent="0.3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3:39" x14ac:dyDescent="0.3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3:39" x14ac:dyDescent="0.3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3:39" x14ac:dyDescent="0.3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3:39" x14ac:dyDescent="0.3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3:39" x14ac:dyDescent="0.3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3:39" x14ac:dyDescent="0.3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3:39" x14ac:dyDescent="0.3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3:39" x14ac:dyDescent="0.3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x14ac:dyDescent="0.3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x14ac:dyDescent="0.3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x14ac:dyDescent="0.3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x14ac:dyDescent="0.3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x14ac:dyDescent="0.3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x14ac:dyDescent="0.3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x14ac:dyDescent="0.3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x14ac:dyDescent="0.3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x14ac:dyDescent="0.3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x14ac:dyDescent="0.3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3:39" x14ac:dyDescent="0.3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3:39" x14ac:dyDescent="0.3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3:39" x14ac:dyDescent="0.3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3:39" x14ac:dyDescent="0.3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3:39" x14ac:dyDescent="0.3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3:39" x14ac:dyDescent="0.3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3:39" x14ac:dyDescent="0.3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3:39" x14ac:dyDescent="0.3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3:39" x14ac:dyDescent="0.3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3:39" x14ac:dyDescent="0.3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3:39" x14ac:dyDescent="0.3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3:39" x14ac:dyDescent="0.3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3:39" x14ac:dyDescent="0.3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3:39" x14ac:dyDescent="0.3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3:39" x14ac:dyDescent="0.3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3:39" x14ac:dyDescent="0.3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3:39" x14ac:dyDescent="0.3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3:39" x14ac:dyDescent="0.3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3:39" x14ac:dyDescent="0.3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3:39" x14ac:dyDescent="0.3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3:39" x14ac:dyDescent="0.3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3:39" x14ac:dyDescent="0.3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3:39" x14ac:dyDescent="0.3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3:39" x14ac:dyDescent="0.3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3:39" x14ac:dyDescent="0.3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3:39" x14ac:dyDescent="0.3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3:39" x14ac:dyDescent="0.3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3:39" x14ac:dyDescent="0.3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3:39" x14ac:dyDescent="0.3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3:39" x14ac:dyDescent="0.3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3:39" x14ac:dyDescent="0.3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3:39" x14ac:dyDescent="0.3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3:39" x14ac:dyDescent="0.3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3:39" x14ac:dyDescent="0.3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3:39" x14ac:dyDescent="0.3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3:39" x14ac:dyDescent="0.3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3:39" x14ac:dyDescent="0.3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3:39" x14ac:dyDescent="0.3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3:39" x14ac:dyDescent="0.3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3:39" x14ac:dyDescent="0.3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3:39" x14ac:dyDescent="0.3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3:39" x14ac:dyDescent="0.3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3:39" x14ac:dyDescent="0.3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3:39" x14ac:dyDescent="0.3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3:39" x14ac:dyDescent="0.3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3:39" x14ac:dyDescent="0.3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3:39" x14ac:dyDescent="0.3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3:39" x14ac:dyDescent="0.3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3:39" x14ac:dyDescent="0.3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3:39" x14ac:dyDescent="0.3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3:39" x14ac:dyDescent="0.3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3:39" x14ac:dyDescent="0.3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3:39" x14ac:dyDescent="0.3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3:39" x14ac:dyDescent="0.3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3:39" x14ac:dyDescent="0.3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3:39" x14ac:dyDescent="0.3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3:39" x14ac:dyDescent="0.3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3:39" x14ac:dyDescent="0.3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3:39" x14ac:dyDescent="0.3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3:39" x14ac:dyDescent="0.3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3:39" x14ac:dyDescent="0.3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3:39" x14ac:dyDescent="0.3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3:39" x14ac:dyDescent="0.3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3:39" x14ac:dyDescent="0.3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3:39" x14ac:dyDescent="0.3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3:39" x14ac:dyDescent="0.3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3:39" x14ac:dyDescent="0.3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3:39" x14ac:dyDescent="0.3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3:39" x14ac:dyDescent="0.3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3:39" x14ac:dyDescent="0.3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3:39" x14ac:dyDescent="0.3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3:39" x14ac:dyDescent="0.3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3:39" x14ac:dyDescent="0.3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3:39" x14ac:dyDescent="0.3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3:39" x14ac:dyDescent="0.3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3:39" x14ac:dyDescent="0.3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3:39" x14ac:dyDescent="0.3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3:39" x14ac:dyDescent="0.3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3:39" x14ac:dyDescent="0.3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3:39" x14ac:dyDescent="0.3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3:39" x14ac:dyDescent="0.3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3:39" x14ac:dyDescent="0.3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3:39" x14ac:dyDescent="0.3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3:39" x14ac:dyDescent="0.3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3:39" x14ac:dyDescent="0.3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3:39" x14ac:dyDescent="0.3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3:39" x14ac:dyDescent="0.3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3:39" x14ac:dyDescent="0.3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3:39" x14ac:dyDescent="0.3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3:39" x14ac:dyDescent="0.3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3:39" x14ac:dyDescent="0.3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3:39" x14ac:dyDescent="0.3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3:39" x14ac:dyDescent="0.3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3:39" x14ac:dyDescent="0.3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3:39" x14ac:dyDescent="0.3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3:39" x14ac:dyDescent="0.3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3:39" x14ac:dyDescent="0.3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3:39" x14ac:dyDescent="0.3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3:39" x14ac:dyDescent="0.3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3:39" x14ac:dyDescent="0.3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3:39" x14ac:dyDescent="0.3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3:39" x14ac:dyDescent="0.3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3:39" x14ac:dyDescent="0.3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3:39" x14ac:dyDescent="0.3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3:39" x14ac:dyDescent="0.3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3:39" x14ac:dyDescent="0.3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3:39" x14ac:dyDescent="0.3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3:39" x14ac:dyDescent="0.3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3:39" x14ac:dyDescent="0.3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3:39" x14ac:dyDescent="0.3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3:39" x14ac:dyDescent="0.3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3:39" x14ac:dyDescent="0.3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3:39" x14ac:dyDescent="0.3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3:39" x14ac:dyDescent="0.3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3:39" x14ac:dyDescent="0.3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3:39" x14ac:dyDescent="0.3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3:39" x14ac:dyDescent="0.3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</sheetData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1CF6-F28F-4026-8750-B4045F3B2FCA}">
  <dimension ref="A1:T93"/>
  <sheetViews>
    <sheetView showGridLines="0" tabSelected="1" zoomScaleNormal="100" workbookViewId="0">
      <selection activeCell="B3" sqref="B3"/>
    </sheetView>
  </sheetViews>
  <sheetFormatPr defaultColWidth="9" defaultRowHeight="11.5" x14ac:dyDescent="0.25"/>
  <cols>
    <col min="1" max="1" width="4.08203125" style="12" customWidth="1"/>
    <col min="2" max="2" width="2.75" style="12" customWidth="1"/>
    <col min="3" max="3" width="20" style="12" customWidth="1"/>
    <col min="4" max="4" width="9.75" style="12" customWidth="1"/>
    <col min="5" max="5" width="8.75" style="12" customWidth="1"/>
    <col min="6" max="6" width="13.25" style="12" customWidth="1"/>
    <col min="7" max="7" width="12.08203125" style="12" customWidth="1"/>
    <col min="8" max="8" width="11.33203125" style="12" customWidth="1"/>
    <col min="9" max="9" width="9" style="12"/>
    <col min="10" max="10" width="10" style="12" bestFit="1" customWidth="1"/>
    <col min="11" max="16384" width="9" style="12"/>
  </cols>
  <sheetData>
    <row r="1" spans="2:3" x14ac:dyDescent="0.25">
      <c r="B1" s="23"/>
      <c r="C1" s="23"/>
    </row>
    <row r="2" spans="2:3" x14ac:dyDescent="0.25">
      <c r="B2" s="23"/>
      <c r="C2" s="23"/>
    </row>
    <row r="3" spans="2:3" ht="18" x14ac:dyDescent="0.4">
      <c r="B3" s="136" t="s">
        <v>63</v>
      </c>
      <c r="C3" s="58"/>
    </row>
    <row r="4" spans="2:3" x14ac:dyDescent="0.25">
      <c r="B4" s="23"/>
      <c r="C4" s="23"/>
    </row>
    <row r="5" spans="2:3" x14ac:dyDescent="0.25">
      <c r="B5" s="23"/>
      <c r="C5" s="23"/>
    </row>
    <row r="6" spans="2:3" x14ac:dyDescent="0.25">
      <c r="B6" s="23" t="s">
        <v>64</v>
      </c>
      <c r="C6" s="23"/>
    </row>
    <row r="7" spans="2:3" ht="12" x14ac:dyDescent="0.3">
      <c r="B7" s="59" t="s">
        <v>75</v>
      </c>
      <c r="C7" s="12" t="s">
        <v>69</v>
      </c>
    </row>
    <row r="8" spans="2:3" ht="12" x14ac:dyDescent="0.3">
      <c r="B8" s="59" t="s">
        <v>75</v>
      </c>
      <c r="C8" s="12" t="s">
        <v>70</v>
      </c>
    </row>
    <row r="9" spans="2:3" ht="6" customHeight="1" x14ac:dyDescent="0.25"/>
    <row r="10" spans="2:3" x14ac:dyDescent="0.25">
      <c r="B10" s="23" t="s">
        <v>74</v>
      </c>
      <c r="C10" s="23"/>
    </row>
    <row r="11" spans="2:3" x14ac:dyDescent="0.25">
      <c r="B11" s="23" t="s">
        <v>76</v>
      </c>
      <c r="C11" s="23"/>
    </row>
    <row r="12" spans="2:3" ht="6.75" customHeight="1" x14ac:dyDescent="0.25">
      <c r="B12" s="23"/>
      <c r="C12" s="23"/>
    </row>
    <row r="13" spans="2:3" ht="6.75" customHeight="1" x14ac:dyDescent="0.25"/>
    <row r="14" spans="2:3" x14ac:dyDescent="0.25">
      <c r="B14" s="12" t="s">
        <v>77</v>
      </c>
      <c r="C14" s="23"/>
    </row>
    <row r="15" spans="2:3" x14ac:dyDescent="0.25">
      <c r="B15" s="23" t="s">
        <v>66</v>
      </c>
      <c r="C15" s="23"/>
    </row>
    <row r="16" spans="2:3" x14ac:dyDescent="0.25">
      <c r="B16" s="23" t="s">
        <v>67</v>
      </c>
      <c r="C16" s="23"/>
    </row>
    <row r="17" spans="1:20" x14ac:dyDescent="0.25">
      <c r="B17" s="23"/>
      <c r="C17" s="23"/>
    </row>
    <row r="18" spans="1:20" x14ac:dyDescent="0.25">
      <c r="B18" s="23" t="s">
        <v>68</v>
      </c>
      <c r="C18" s="23"/>
    </row>
    <row r="19" spans="1:20" x14ac:dyDescent="0.25">
      <c r="B19" s="23"/>
      <c r="C19" s="23"/>
    </row>
    <row r="20" spans="1:20" x14ac:dyDescent="0.25">
      <c r="B20" s="23" t="s">
        <v>100</v>
      </c>
      <c r="C20" s="23"/>
    </row>
    <row r="21" spans="1:20" x14ac:dyDescent="0.25">
      <c r="B21" s="154" t="s">
        <v>99</v>
      </c>
      <c r="C21" s="154"/>
      <c r="D21" s="154"/>
      <c r="E21" s="154"/>
      <c r="F21" s="155" t="s">
        <v>98</v>
      </c>
      <c r="G21" s="154"/>
    </row>
    <row r="22" spans="1:20" x14ac:dyDescent="0.25">
      <c r="B22" s="153" t="s">
        <v>101</v>
      </c>
      <c r="C22" s="23"/>
      <c r="D22" s="23"/>
      <c r="E22" s="23"/>
      <c r="F22" s="23"/>
      <c r="G22" s="23"/>
    </row>
    <row r="23" spans="1:20" x14ac:dyDescent="0.25">
      <c r="B23" s="156" t="s">
        <v>102</v>
      </c>
      <c r="C23" s="157"/>
      <c r="D23" s="157"/>
      <c r="E23" s="157"/>
      <c r="F23" s="157"/>
      <c r="G23" s="157"/>
    </row>
    <row r="24" spans="1:20" x14ac:dyDescent="0.25">
      <c r="B24" s="23"/>
      <c r="C24" s="23"/>
    </row>
    <row r="25" spans="1:20" ht="14" x14ac:dyDescent="0.3">
      <c r="A25" s="35">
        <v>1</v>
      </c>
      <c r="B25" s="66" t="str">
        <f>"Table "&amp;A25</f>
        <v>Table 1</v>
      </c>
      <c r="C25" s="134"/>
      <c r="D25" s="135" t="s">
        <v>65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S25" s="67"/>
      <c r="T25" s="67"/>
    </row>
    <row r="26" spans="1:20" x14ac:dyDescent="0.25">
      <c r="B26" s="158" t="s">
        <v>54</v>
      </c>
      <c r="C26" s="158"/>
      <c r="D26" s="158"/>
      <c r="E26" s="158"/>
      <c r="F26" s="159">
        <v>5</v>
      </c>
      <c r="G26" s="158" t="s">
        <v>50</v>
      </c>
      <c r="H26" s="67"/>
      <c r="I26" s="67"/>
      <c r="J26" s="67"/>
      <c r="K26" s="67"/>
      <c r="L26" s="67"/>
      <c r="M26" s="67"/>
      <c r="N26" s="67"/>
      <c r="O26" s="67"/>
      <c r="S26" s="67"/>
      <c r="T26" s="67"/>
    </row>
    <row r="27" spans="1:20" x14ac:dyDescent="0.25">
      <c r="B27" s="68" t="s">
        <v>51</v>
      </c>
      <c r="C27" s="68"/>
      <c r="D27" s="68"/>
      <c r="E27" s="68"/>
      <c r="F27" s="69">
        <f>F26</f>
        <v>5</v>
      </c>
      <c r="G27" s="68"/>
      <c r="H27" s="67"/>
      <c r="I27" s="67"/>
      <c r="J27" s="67"/>
      <c r="K27" s="67"/>
      <c r="L27" s="67"/>
      <c r="M27" s="67"/>
      <c r="N27" s="67"/>
      <c r="O27" s="67"/>
      <c r="S27" s="67"/>
      <c r="T27" s="67"/>
    </row>
    <row r="28" spans="1:20" x14ac:dyDescent="0.25">
      <c r="B28" s="68" t="s">
        <v>52</v>
      </c>
      <c r="C28" s="68"/>
      <c r="D28" s="68"/>
      <c r="E28" s="68"/>
      <c r="F28" s="69">
        <f>F26*2</f>
        <v>10</v>
      </c>
      <c r="G28" s="68"/>
      <c r="H28" s="67"/>
      <c r="I28" s="67"/>
      <c r="J28" s="67"/>
      <c r="K28" s="67"/>
      <c r="L28" s="67"/>
      <c r="M28" s="67"/>
      <c r="N28" s="67"/>
      <c r="O28" s="67"/>
      <c r="S28" s="67"/>
      <c r="T28" s="67"/>
    </row>
    <row r="29" spans="1:20" x14ac:dyDescent="0.25">
      <c r="B29" s="160" t="s">
        <v>53</v>
      </c>
      <c r="C29" s="160"/>
      <c r="D29" s="160"/>
      <c r="E29" s="161"/>
      <c r="F29" s="160">
        <f>F26*3</f>
        <v>15</v>
      </c>
      <c r="G29" s="160"/>
      <c r="H29" s="67"/>
      <c r="I29" s="67"/>
      <c r="J29" s="67"/>
      <c r="K29" s="67"/>
      <c r="L29" s="67"/>
      <c r="M29" s="67"/>
      <c r="N29" s="67"/>
      <c r="O29" s="67"/>
      <c r="S29" s="67"/>
      <c r="T29" s="67"/>
    </row>
    <row r="30" spans="1:20" x14ac:dyDescent="0.2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S30" s="67"/>
      <c r="T30" s="67"/>
    </row>
    <row r="31" spans="1:20" x14ac:dyDescent="0.2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S31" s="67"/>
      <c r="T31" s="67"/>
    </row>
    <row r="32" spans="1:20" ht="14.5" thickBot="1" x14ac:dyDescent="0.35">
      <c r="A32" s="35">
        <f>A25+1</f>
        <v>2</v>
      </c>
      <c r="B32" s="66" t="str">
        <f>"Table "&amp;A32</f>
        <v>Table 2</v>
      </c>
      <c r="C32" s="134"/>
      <c r="D32" s="134" t="s">
        <v>55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S32" s="67"/>
      <c r="T32" s="67"/>
    </row>
    <row r="33" spans="1:20" ht="48" x14ac:dyDescent="0.25">
      <c r="B33" s="118" t="s">
        <v>25</v>
      </c>
      <c r="C33" s="42"/>
      <c r="D33" s="60" t="s">
        <v>34</v>
      </c>
      <c r="E33" s="60" t="s">
        <v>26</v>
      </c>
      <c r="F33" s="60" t="s">
        <v>78</v>
      </c>
      <c r="G33" s="61" t="s">
        <v>73</v>
      </c>
      <c r="H33" s="62" t="s">
        <v>71</v>
      </c>
    </row>
    <row r="34" spans="1:20" ht="27.75" customHeight="1" x14ac:dyDescent="0.35">
      <c r="B34" s="19"/>
      <c r="C34" s="19"/>
      <c r="D34" s="63" t="s">
        <v>41</v>
      </c>
      <c r="E34" s="63" t="s">
        <v>42</v>
      </c>
      <c r="F34" s="63" t="s">
        <v>43</v>
      </c>
      <c r="G34" s="64" t="s">
        <v>72</v>
      </c>
      <c r="H34" s="65" t="s">
        <v>105</v>
      </c>
    </row>
    <row r="35" spans="1:20" x14ac:dyDescent="0.25">
      <c r="B35" s="23" t="s">
        <v>29</v>
      </c>
      <c r="C35" s="23"/>
      <c r="D35" s="152">
        <v>50000</v>
      </c>
      <c r="E35" s="151">
        <v>50</v>
      </c>
      <c r="F35" s="71">
        <f>D35/E35*IF($F$26&gt;E35,E35/F$26,1)</f>
        <v>1000</v>
      </c>
      <c r="G35" s="128">
        <f>D35/F35</f>
        <v>50</v>
      </c>
      <c r="H35" s="72" t="s">
        <v>35</v>
      </c>
      <c r="I35" s="67"/>
      <c r="J35" s="67"/>
      <c r="K35" s="67"/>
      <c r="L35" s="67"/>
      <c r="M35" s="67"/>
      <c r="N35" s="67"/>
      <c r="O35" s="67"/>
      <c r="S35" s="67"/>
      <c r="T35" s="67"/>
    </row>
    <row r="36" spans="1:20" x14ac:dyDescent="0.25">
      <c r="A36" s="35"/>
      <c r="B36" s="23" t="s">
        <v>30</v>
      </c>
      <c r="C36" s="23"/>
      <c r="D36" s="152">
        <v>40000</v>
      </c>
      <c r="E36" s="151">
        <v>8</v>
      </c>
      <c r="F36" s="71">
        <f>D36/E36*IF($F$26&gt;E36,E36/F$26,1)</f>
        <v>5000</v>
      </c>
      <c r="G36" s="140">
        <f>D36/F36</f>
        <v>8</v>
      </c>
      <c r="H36" s="72" t="s">
        <v>35</v>
      </c>
      <c r="I36" s="67"/>
      <c r="J36" s="67"/>
      <c r="K36" s="67"/>
      <c r="L36" s="67"/>
      <c r="M36" s="67"/>
      <c r="N36" s="67"/>
      <c r="O36" s="67"/>
      <c r="S36" s="67"/>
      <c r="T36" s="67"/>
    </row>
    <row r="37" spans="1:20" ht="12" thickBot="1" x14ac:dyDescent="0.3">
      <c r="A37" s="35"/>
      <c r="B37" s="43" t="s">
        <v>56</v>
      </c>
      <c r="C37" s="43"/>
      <c r="D37" s="73">
        <f>SUM(D35:D36)</f>
        <v>90000</v>
      </c>
      <c r="E37" s="73" t="s">
        <v>35</v>
      </c>
      <c r="F37" s="73">
        <f>SUM(F35:F36)</f>
        <v>6000</v>
      </c>
      <c r="G37" s="74">
        <f>D37/F37</f>
        <v>15</v>
      </c>
      <c r="H37" s="75">
        <f>SUMPRODUCT(D35:D36,E35:E36)/D37</f>
        <v>31.333333333333332</v>
      </c>
      <c r="I37" s="67"/>
      <c r="J37" s="67"/>
      <c r="K37" s="67"/>
      <c r="L37" s="67"/>
      <c r="M37" s="67"/>
      <c r="N37" s="67"/>
      <c r="O37" s="67"/>
      <c r="S37" s="67"/>
      <c r="T37" s="67"/>
    </row>
    <row r="38" spans="1:20" x14ac:dyDescent="0.25">
      <c r="A38" s="35"/>
      <c r="B38" s="34" t="s">
        <v>79</v>
      </c>
      <c r="C38" s="23"/>
      <c r="D38" s="71"/>
      <c r="E38" s="71"/>
      <c r="F38" s="71"/>
      <c r="G38" s="137"/>
      <c r="H38" s="138"/>
      <c r="I38" s="67"/>
      <c r="J38" s="67"/>
      <c r="K38" s="67"/>
      <c r="L38" s="67"/>
      <c r="M38" s="67"/>
      <c r="N38" s="67"/>
      <c r="O38" s="67"/>
      <c r="S38" s="67"/>
      <c r="T38" s="67"/>
    </row>
    <row r="39" spans="1:20" x14ac:dyDescent="0.25">
      <c r="A39" s="35"/>
      <c r="B39" s="119" t="str">
        <f>"d = "&amp;ROUND(D37,0)&amp;" / "&amp;ROUND(F37,0)&amp;" = "&amp;ROUND(G37,1)</f>
        <v>d = 90000 / 6000 = 15</v>
      </c>
      <c r="C39" s="34"/>
      <c r="E39" s="20"/>
      <c r="G39" s="23"/>
      <c r="H39" s="23"/>
      <c r="J39" s="32"/>
    </row>
    <row r="40" spans="1:20" x14ac:dyDescent="0.25">
      <c r="A40" s="35"/>
      <c r="B40" s="32" t="str">
        <f>"e = ("&amp;D35&amp;" × "&amp;E35&amp;" + "&amp;D36&amp;" × "&amp;E36&amp;") / "&amp;D37&amp;" = "&amp;ROUND(H37,1)</f>
        <v>e = (50000 × 50 + 40000 × 8) / 90000 = 31.3</v>
      </c>
      <c r="C40" s="33"/>
      <c r="E40" s="13"/>
      <c r="J40" s="32"/>
    </row>
    <row r="41" spans="1:20" x14ac:dyDescent="0.25">
      <c r="A41" s="35"/>
      <c r="D41" s="15"/>
    </row>
    <row r="42" spans="1:20" x14ac:dyDescent="0.25">
      <c r="A42" s="35"/>
    </row>
    <row r="43" spans="1:20" ht="14.5" thickBot="1" x14ac:dyDescent="0.35">
      <c r="A43" s="35">
        <f>A32+1</f>
        <v>3</v>
      </c>
      <c r="B43" s="66" t="str">
        <f>"Table "&amp;A43</f>
        <v>Table 3</v>
      </c>
      <c r="C43" s="134"/>
      <c r="D43" s="134" t="s">
        <v>40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S43" s="67"/>
      <c r="T43" s="67"/>
    </row>
    <row r="44" spans="1:20" x14ac:dyDescent="0.25">
      <c r="A44" s="35"/>
      <c r="B44" s="44"/>
      <c r="C44" s="44"/>
      <c r="D44" s="45"/>
      <c r="E44" s="45"/>
      <c r="F44" s="45"/>
      <c r="G44" s="120" t="str">
        <f>"Determination period 1 (DP1) = "&amp;$F$26&amp;" years"</f>
        <v>Determination period 1 (DP1) = 5 years</v>
      </c>
      <c r="H44" s="46"/>
      <c r="I44" s="76"/>
      <c r="J44" s="77" t="str">
        <f>"Determination period 2 (DP2) = "&amp;$F$26&amp;" years"</f>
        <v>Determination period 2 (DP2) = 5 years</v>
      </c>
      <c r="K44" s="47"/>
      <c r="L44" s="48"/>
      <c r="M44" s="46" t="str">
        <f>"Determination period 3 (DP3) = "&amp;$F$26&amp;" years"</f>
        <v>Determination period 3 (DP3) = 5 years</v>
      </c>
      <c r="N44" s="46"/>
      <c r="O44" s="46"/>
      <c r="S44" s="67"/>
      <c r="T44" s="67"/>
    </row>
    <row r="45" spans="1:20" ht="46" x14ac:dyDescent="0.25">
      <c r="A45" s="35"/>
      <c r="B45" s="68" t="str">
        <f>B33</f>
        <v>Asset</v>
      </c>
      <c r="C45" s="68"/>
      <c r="D45" s="133" t="str">
        <f>D$33</f>
        <v>Opening Value</v>
      </c>
      <c r="E45" s="133" t="str">
        <f>E$33</f>
        <v>Asset Life</v>
      </c>
      <c r="F45" s="133" t="str">
        <f>F$33</f>
        <v>Annual depreciation (average over DP)*</v>
      </c>
      <c r="G45" s="121" t="s">
        <v>31</v>
      </c>
      <c r="H45" s="90" t="str">
        <f>"Actual remaining value after "&amp;$F$27&amp;" yrs"</f>
        <v>Actual remaining value after 5 yrs</v>
      </c>
      <c r="I45" s="91" t="str">
        <f>"Actual remaining life after "&amp;$F$27&amp;" yrs"</f>
        <v>Actual remaining life after 5 yrs</v>
      </c>
      <c r="J45" s="41" t="s">
        <v>32</v>
      </c>
      <c r="K45" s="78" t="str">
        <f>"Actual remaining value after "&amp;$F$28&amp;" yrs"</f>
        <v>Actual remaining value after 10 yrs</v>
      </c>
      <c r="L45" s="79" t="str">
        <f>"Actual remaining life after "&amp;$F$28&amp;" yrs"</f>
        <v>Actual remaining life after 10 yrs</v>
      </c>
      <c r="M45" s="31" t="s">
        <v>33</v>
      </c>
      <c r="N45" s="90" t="str">
        <f>"Actual remaining value after "&amp;$F$29&amp;" yrs"</f>
        <v>Actual remaining value after 15 yrs</v>
      </c>
      <c r="O45" s="90" t="str">
        <f>"Actual remaining life after "&amp;$F$29&amp;" yrs"</f>
        <v>Actual remaining life after 15 yrs</v>
      </c>
    </row>
    <row r="46" spans="1:20" x14ac:dyDescent="0.25">
      <c r="A46" s="35"/>
      <c r="B46" s="70"/>
      <c r="C46" s="70"/>
      <c r="D46" s="92" t="str">
        <f>D$34</f>
        <v>a</v>
      </c>
      <c r="E46" s="92" t="str">
        <f>E$34</f>
        <v>b</v>
      </c>
      <c r="F46" s="92" t="str">
        <f>$F$34</f>
        <v>c = a/b</v>
      </c>
      <c r="G46" s="122" t="s">
        <v>44</v>
      </c>
      <c r="H46" s="16" t="s">
        <v>45</v>
      </c>
      <c r="I46" s="26" t="s">
        <v>46</v>
      </c>
      <c r="J46" s="21"/>
      <c r="K46" s="18"/>
      <c r="L46" s="22"/>
      <c r="M46" s="19"/>
      <c r="N46" s="17"/>
      <c r="O46" s="17"/>
    </row>
    <row r="47" spans="1:20" x14ac:dyDescent="0.25">
      <c r="A47" s="35"/>
      <c r="B47" s="68" t="str">
        <f>$B$35</f>
        <v>Asset 1</v>
      </c>
      <c r="C47" s="68"/>
      <c r="D47" s="69">
        <f t="shared" ref="D47:F48" si="0">D35</f>
        <v>50000</v>
      </c>
      <c r="E47" s="129">
        <f t="shared" si="0"/>
        <v>50</v>
      </c>
      <c r="F47" s="93">
        <f t="shared" si="0"/>
        <v>1000</v>
      </c>
      <c r="G47" s="69">
        <f>MIN(F35*$F$26,D35)</f>
        <v>5000</v>
      </c>
      <c r="H47" s="97">
        <f>$D35-F35*$F$26</f>
        <v>45000</v>
      </c>
      <c r="I47" s="130">
        <f>MAX(0,E35-$F$26)</f>
        <v>45</v>
      </c>
      <c r="J47" s="80">
        <f>MIN($I47,$F$26)*F35</f>
        <v>5000</v>
      </c>
      <c r="K47" s="81">
        <f>MAX(0,D35-F35*$F$28)</f>
        <v>40000</v>
      </c>
      <c r="L47" s="131">
        <f>MAX(0,$E35-$F$28)</f>
        <v>40</v>
      </c>
      <c r="M47" s="69">
        <f>MIN($F$35*$F$26,D35-G47-J47)</f>
        <v>5000</v>
      </c>
      <c r="N47" s="97">
        <f>MAX(0,D35-F47*$F$29)</f>
        <v>35000</v>
      </c>
      <c r="O47" s="129">
        <f>MAX(0,$E35-$F$29)</f>
        <v>35</v>
      </c>
      <c r="P47" s="67"/>
      <c r="Q47" s="67"/>
      <c r="R47" s="67"/>
      <c r="S47" s="67"/>
      <c r="T47" s="67"/>
    </row>
    <row r="48" spans="1:20" ht="11.25" customHeight="1" x14ac:dyDescent="0.25">
      <c r="A48" s="35"/>
      <c r="B48" s="68" t="str">
        <f>$B$36</f>
        <v>Asset 2</v>
      </c>
      <c r="C48" s="68"/>
      <c r="D48" s="69">
        <f t="shared" si="0"/>
        <v>40000</v>
      </c>
      <c r="E48" s="129">
        <f t="shared" si="0"/>
        <v>8</v>
      </c>
      <c r="F48" s="93">
        <f t="shared" si="0"/>
        <v>5000</v>
      </c>
      <c r="G48" s="69">
        <f>MIN(F36*$F$26,D36)</f>
        <v>25000</v>
      </c>
      <c r="H48" s="97">
        <f>$D36-F36*$F$26</f>
        <v>15000</v>
      </c>
      <c r="I48" s="130">
        <f>MAX(0,E36-$F$26)</f>
        <v>3</v>
      </c>
      <c r="J48" s="80">
        <f>MIN($I48,$F$26)*F36</f>
        <v>15000</v>
      </c>
      <c r="K48" s="81">
        <f>MAX(0,D36-F36*$F$28)</f>
        <v>0</v>
      </c>
      <c r="L48" s="131">
        <f>MAX(0,$E36-$F$28)</f>
        <v>0</v>
      </c>
      <c r="M48" s="69">
        <f>MIN($F$35*$F$26,D36-G48-J48)</f>
        <v>0</v>
      </c>
      <c r="N48" s="97">
        <f>MAX(0,D36-F48*$F$29)</f>
        <v>0</v>
      </c>
      <c r="O48" s="129">
        <f>MAX(0,$E36-$F$29)</f>
        <v>0</v>
      </c>
      <c r="P48" s="67"/>
      <c r="Q48" s="67"/>
      <c r="R48" s="67"/>
      <c r="S48" s="67"/>
      <c r="T48" s="67"/>
    </row>
    <row r="49" spans="1:20" ht="12" thickBot="1" x14ac:dyDescent="0.3">
      <c r="A49" s="35"/>
      <c r="B49" s="83" t="str">
        <f>$B$37</f>
        <v>Total/average</v>
      </c>
      <c r="C49" s="83"/>
      <c r="D49" s="94">
        <f>D37</f>
        <v>90000</v>
      </c>
      <c r="E49" s="95" t="s">
        <v>35</v>
      </c>
      <c r="F49" s="96">
        <f>F37</f>
        <v>6000</v>
      </c>
      <c r="G49" s="94">
        <f>SUM(G47:G48)</f>
        <v>30000</v>
      </c>
      <c r="H49" s="98">
        <f>$D37-F37*$F$26</f>
        <v>60000</v>
      </c>
      <c r="I49" s="49" t="s">
        <v>35</v>
      </c>
      <c r="J49" s="82">
        <f>SUM(J47:J48)</f>
        <v>20000</v>
      </c>
      <c r="K49" s="82">
        <f>SUM(K47:K48)</f>
        <v>40000</v>
      </c>
      <c r="L49" s="50" t="s">
        <v>35</v>
      </c>
      <c r="M49" s="94">
        <f>SUM(M47:M48)</f>
        <v>5000</v>
      </c>
      <c r="N49" s="94">
        <f>SUM(N47:N48)</f>
        <v>35000</v>
      </c>
      <c r="O49" s="95" t="s">
        <v>35</v>
      </c>
      <c r="P49" s="67"/>
      <c r="Q49" s="67"/>
      <c r="R49" s="67"/>
      <c r="S49" s="67"/>
      <c r="T49" s="67"/>
    </row>
    <row r="50" spans="1:20" x14ac:dyDescent="0.25">
      <c r="A50" s="35"/>
      <c r="B50" s="68"/>
      <c r="C50" s="68"/>
      <c r="D50" s="68"/>
      <c r="E50" s="68"/>
      <c r="F50" s="68"/>
      <c r="G50" s="68"/>
      <c r="H50" s="104">
        <f>H49-SUM(H47:H48)</f>
        <v>0</v>
      </c>
      <c r="I50" s="68"/>
      <c r="J50" s="68"/>
      <c r="K50" s="68"/>
      <c r="L50" s="68"/>
      <c r="M50" s="68"/>
      <c r="N50" s="68"/>
      <c r="O50" s="68"/>
      <c r="P50" s="67"/>
      <c r="Q50" s="67"/>
      <c r="R50" s="67"/>
      <c r="S50" s="67"/>
      <c r="T50" s="67"/>
    </row>
    <row r="51" spans="1:20" x14ac:dyDescent="0.25">
      <c r="A51" s="35"/>
      <c r="B51" s="68"/>
      <c r="C51" s="68"/>
      <c r="D51" s="68"/>
      <c r="E51" s="68"/>
      <c r="F51" s="68"/>
      <c r="G51" s="68"/>
      <c r="H51" s="104"/>
      <c r="I51" s="68"/>
      <c r="J51" s="68"/>
      <c r="K51" s="68"/>
      <c r="L51" s="68"/>
      <c r="M51" s="68"/>
      <c r="N51" s="68"/>
      <c r="O51" s="68"/>
      <c r="P51" s="67"/>
      <c r="Q51" s="67"/>
      <c r="R51" s="67"/>
      <c r="S51" s="67"/>
      <c r="T51" s="67"/>
    </row>
    <row r="52" spans="1:20" ht="11.25" customHeight="1" x14ac:dyDescent="0.25">
      <c r="A52" s="35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ht="14.5" thickBot="1" x14ac:dyDescent="0.35">
      <c r="A53" s="35">
        <f>A43+1</f>
        <v>4</v>
      </c>
      <c r="B53" s="66" t="str">
        <f>"Table "&amp;A53</f>
        <v>Table 4</v>
      </c>
      <c r="C53" s="134"/>
      <c r="D53" s="134" t="s">
        <v>86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x14ac:dyDescent="0.25">
      <c r="A54" s="35"/>
      <c r="B54" s="84"/>
      <c r="C54" s="84"/>
      <c r="D54" s="46"/>
      <c r="E54" s="46"/>
      <c r="F54" s="46"/>
      <c r="G54" s="51"/>
      <c r="H54" s="52" t="s">
        <v>37</v>
      </c>
      <c r="I54" s="53"/>
      <c r="J54" s="54"/>
      <c r="K54" s="55" t="s">
        <v>36</v>
      </c>
      <c r="L54" s="56"/>
      <c r="M54" s="57"/>
      <c r="N54" s="103" t="s">
        <v>38</v>
      </c>
      <c r="O54" s="46"/>
      <c r="P54" s="67"/>
      <c r="Q54" s="67"/>
      <c r="R54" s="67"/>
      <c r="S54" s="67"/>
      <c r="T54" s="67"/>
    </row>
    <row r="55" spans="1:20" ht="36.5" x14ac:dyDescent="0.25">
      <c r="A55" s="35"/>
      <c r="B55" s="70"/>
      <c r="C55" s="70"/>
      <c r="D55" s="105" t="str">
        <f>D33</f>
        <v>Opening Value</v>
      </c>
      <c r="E55" s="36" t="s">
        <v>28</v>
      </c>
      <c r="F55" s="36" t="s">
        <v>27</v>
      </c>
      <c r="G55" s="37" t="s">
        <v>31</v>
      </c>
      <c r="H55" s="36" t="s">
        <v>47</v>
      </c>
      <c r="I55" s="38" t="s">
        <v>60</v>
      </c>
      <c r="J55" s="39" t="s">
        <v>32</v>
      </c>
      <c r="K55" s="39" t="s">
        <v>48</v>
      </c>
      <c r="L55" s="40" t="s">
        <v>61</v>
      </c>
      <c r="M55" s="99" t="s">
        <v>33</v>
      </c>
      <c r="N55" s="36" t="s">
        <v>49</v>
      </c>
      <c r="O55" s="36" t="s">
        <v>62</v>
      </c>
      <c r="P55" s="23"/>
    </row>
    <row r="56" spans="1:20" x14ac:dyDescent="0.25">
      <c r="B56" s="68"/>
      <c r="C56" s="68"/>
      <c r="D56" s="27"/>
      <c r="E56" s="27"/>
      <c r="F56" s="27"/>
      <c r="G56" s="30"/>
      <c r="H56" s="25"/>
      <c r="I56" s="28"/>
      <c r="J56" s="24"/>
      <c r="K56" s="24"/>
      <c r="L56" s="29"/>
      <c r="M56" s="100"/>
      <c r="N56" s="25"/>
      <c r="O56" s="25"/>
      <c r="P56" s="23"/>
    </row>
    <row r="57" spans="1:20" x14ac:dyDescent="0.25">
      <c r="B57" s="85" t="s">
        <v>57</v>
      </c>
      <c r="C57" s="85"/>
      <c r="D57" s="101">
        <f>D37</f>
        <v>90000</v>
      </c>
      <c r="E57" s="132">
        <f>G37</f>
        <v>15</v>
      </c>
      <c r="F57" s="101">
        <f>$D$37/E57</f>
        <v>6000</v>
      </c>
      <c r="G57" s="106">
        <f>F57*$F$26</f>
        <v>30000</v>
      </c>
      <c r="H57" s="101">
        <f>D57-G57</f>
        <v>60000</v>
      </c>
      <c r="I57" s="126">
        <f>H57/(G57/$F$26)</f>
        <v>10</v>
      </c>
      <c r="J57" s="108">
        <f>F57*(MIN($F$26,I57))</f>
        <v>30000</v>
      </c>
      <c r="K57" s="108">
        <f>D57-G57-J57</f>
        <v>30000</v>
      </c>
      <c r="L57" s="125">
        <f>K57/(J57/$F$26)</f>
        <v>5</v>
      </c>
      <c r="M57" s="101">
        <f>F57*(MIN($F$26,L57))</f>
        <v>30000</v>
      </c>
      <c r="N57" s="101">
        <f>D57-G57-J57-M57</f>
        <v>0</v>
      </c>
      <c r="O57" s="132">
        <f>N57/(M57/$F$26)</f>
        <v>0</v>
      </c>
      <c r="P57" s="23"/>
    </row>
    <row r="58" spans="1:20" ht="12" thickBot="1" x14ac:dyDescent="0.3">
      <c r="B58" s="86" t="s">
        <v>58</v>
      </c>
      <c r="C58" s="86"/>
      <c r="D58" s="102">
        <f>D37</f>
        <v>90000</v>
      </c>
      <c r="E58" s="123">
        <f>H37</f>
        <v>31.333333333333332</v>
      </c>
      <c r="F58" s="102">
        <f>$D$37/E58</f>
        <v>2872.3404255319151</v>
      </c>
      <c r="G58" s="107">
        <f>F58*$F$26</f>
        <v>14361.702127659575</v>
      </c>
      <c r="H58" s="102">
        <f>D58-G58</f>
        <v>75638.297872340423</v>
      </c>
      <c r="I58" s="127">
        <f>H58/(G58/$F$26)</f>
        <v>26.333333333333332</v>
      </c>
      <c r="J58" s="109">
        <f>F58*(MIN($F$26,I58))</f>
        <v>14361.702127659575</v>
      </c>
      <c r="K58" s="109">
        <f>D58-G58-J58</f>
        <v>61276.595744680846</v>
      </c>
      <c r="L58" s="124">
        <f>K58/(J58/$F$26)</f>
        <v>21.333333333333329</v>
      </c>
      <c r="M58" s="102">
        <f>F58*(MIN($F$26,L58))</f>
        <v>14361.702127659575</v>
      </c>
      <c r="N58" s="102">
        <f>D58-G58-J58-M58</f>
        <v>46914.893617021269</v>
      </c>
      <c r="O58" s="123">
        <f>N58/(M58/$F$26)</f>
        <v>16.333333333333329</v>
      </c>
      <c r="P58" s="23"/>
    </row>
    <row r="59" spans="1:20" x14ac:dyDescent="0.25">
      <c r="B59" s="87" t="s">
        <v>96</v>
      </c>
      <c r="C59" s="87"/>
      <c r="D59" s="68"/>
      <c r="E59" s="68"/>
      <c r="F59" s="68"/>
      <c r="G59" s="68"/>
      <c r="H59" s="68"/>
      <c r="I59" s="68"/>
      <c r="J59" s="23"/>
      <c r="K59" s="23"/>
      <c r="L59" s="23"/>
      <c r="M59" s="68"/>
      <c r="N59" s="68"/>
      <c r="O59" s="68"/>
      <c r="P59" s="67"/>
    </row>
    <row r="60" spans="1:20" x14ac:dyDescent="0.25">
      <c r="B60" s="88" t="s">
        <v>97</v>
      </c>
      <c r="C60" s="88"/>
      <c r="D60" s="68"/>
      <c r="E60" s="68"/>
      <c r="F60" s="68"/>
      <c r="G60" s="68"/>
      <c r="H60" s="68"/>
      <c r="I60" s="68"/>
      <c r="J60" s="23"/>
      <c r="K60" s="23"/>
      <c r="L60" s="23"/>
      <c r="M60" s="68"/>
      <c r="N60" s="68"/>
      <c r="O60" s="68"/>
      <c r="P60" s="67"/>
    </row>
    <row r="61" spans="1:20" x14ac:dyDescent="0.25">
      <c r="B61" s="67"/>
      <c r="C61" s="67"/>
      <c r="D61" s="67"/>
      <c r="E61" s="67"/>
      <c r="F61" s="67"/>
      <c r="G61" s="67"/>
      <c r="H61" s="67"/>
      <c r="I61" s="67"/>
      <c r="M61" s="67"/>
      <c r="N61" s="67"/>
      <c r="O61" s="67"/>
      <c r="P61" s="67"/>
    </row>
    <row r="62" spans="1:20" x14ac:dyDescent="0.25">
      <c r="B62" s="67"/>
      <c r="C62" s="67"/>
      <c r="D62" s="67"/>
      <c r="E62" s="67"/>
      <c r="F62" s="67"/>
      <c r="G62" s="67"/>
      <c r="H62" s="67"/>
      <c r="I62" s="67"/>
      <c r="M62" s="67"/>
      <c r="N62" s="67"/>
      <c r="O62" s="67"/>
      <c r="P62" s="67"/>
    </row>
    <row r="63" spans="1:20" ht="14.5" thickBot="1" x14ac:dyDescent="0.35">
      <c r="A63" s="35">
        <f>A53+1</f>
        <v>5</v>
      </c>
      <c r="B63" s="66" t="str">
        <f>"Table "&amp;A63</f>
        <v>Table 5</v>
      </c>
      <c r="C63" s="134"/>
      <c r="D63" s="134" t="s">
        <v>81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1:20" ht="34.5" x14ac:dyDescent="0.25">
      <c r="B64" s="89"/>
      <c r="C64" s="89"/>
      <c r="D64" s="110" t="str">
        <f>G55</f>
        <v>Total DP1 depreciation</v>
      </c>
      <c r="E64" s="113" t="str">
        <f>J55</f>
        <v>Total DP2 depreciation</v>
      </c>
      <c r="F64" s="114" t="str">
        <f>M55</f>
        <v>Total DP3 depreciation</v>
      </c>
      <c r="G64" s="110" t="str">
        <f>H55</f>
        <v xml:space="preserve">End of DP1 remaining value </v>
      </c>
      <c r="H64" s="113" t="str">
        <f>K55</f>
        <v xml:space="preserve">End of DP2 remaining value </v>
      </c>
      <c r="I64" s="110" t="str">
        <f>N55</f>
        <v xml:space="preserve">End of DP3 remaining value </v>
      </c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 x14ac:dyDescent="0.25">
      <c r="C65" s="68" t="s">
        <v>39</v>
      </c>
      <c r="D65" s="69">
        <f>G49</f>
        <v>30000</v>
      </c>
      <c r="E65" s="81">
        <f>J49</f>
        <v>20000</v>
      </c>
      <c r="F65" s="115">
        <f>M49</f>
        <v>5000</v>
      </c>
      <c r="G65" s="69">
        <f>H49</f>
        <v>60000</v>
      </c>
      <c r="H65" s="81">
        <f>K49</f>
        <v>40000</v>
      </c>
      <c r="I65" s="69">
        <f>N49</f>
        <v>35000</v>
      </c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 x14ac:dyDescent="0.25">
      <c r="C66" s="85" t="str">
        <f>B57</f>
        <v>RAB - method 1</v>
      </c>
      <c r="D66" s="101">
        <f>G57</f>
        <v>30000</v>
      </c>
      <c r="E66" s="108">
        <f>J57</f>
        <v>30000</v>
      </c>
      <c r="F66" s="116">
        <f>M57</f>
        <v>30000</v>
      </c>
      <c r="G66" s="101">
        <f>H57</f>
        <v>60000</v>
      </c>
      <c r="H66" s="108">
        <f>K57</f>
        <v>30000</v>
      </c>
      <c r="I66" s="101">
        <f>N57</f>
        <v>0</v>
      </c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 ht="12" thickBot="1" x14ac:dyDescent="0.3">
      <c r="B67" s="86"/>
      <c r="C67" s="86" t="str">
        <f>B58</f>
        <v>RAB - method 2</v>
      </c>
      <c r="D67" s="102">
        <f>G58</f>
        <v>14361.702127659575</v>
      </c>
      <c r="E67" s="109">
        <f>J58</f>
        <v>14361.702127659575</v>
      </c>
      <c r="F67" s="117">
        <f>M58</f>
        <v>14361.702127659575</v>
      </c>
      <c r="G67" s="102">
        <f>H58</f>
        <v>75638.297872340423</v>
      </c>
      <c r="H67" s="109">
        <f>K58</f>
        <v>61276.595744680846</v>
      </c>
      <c r="I67" s="102">
        <f>N58</f>
        <v>46914.893617021269</v>
      </c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 x14ac:dyDescent="0.25">
      <c r="B68" s="68"/>
      <c r="C68" s="68"/>
      <c r="D68" s="68"/>
      <c r="E68" s="23"/>
      <c r="F68" s="68"/>
      <c r="G68" s="68"/>
      <c r="H68" s="23"/>
      <c r="I68" s="68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 x14ac:dyDescent="0.25">
      <c r="B69" s="67"/>
      <c r="C69" s="67"/>
      <c r="D69" s="67"/>
      <c r="F69" s="67"/>
      <c r="G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 x14ac:dyDescent="0.25">
      <c r="B70" s="67"/>
      <c r="C70" s="67"/>
      <c r="D70" s="67"/>
      <c r="F70" s="67"/>
      <c r="G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 x14ac:dyDescent="0.25">
      <c r="B71" s="67"/>
      <c r="C71" s="67"/>
      <c r="D71" s="67"/>
      <c r="F71" s="67"/>
      <c r="G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 x14ac:dyDescent="0.25">
      <c r="B72" s="67"/>
      <c r="C72" s="67"/>
      <c r="E72" s="14"/>
      <c r="F72" s="111"/>
      <c r="G72" s="111"/>
      <c r="H72" s="14"/>
      <c r="I72" s="111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 x14ac:dyDescent="0.25">
      <c r="B73" s="67"/>
      <c r="C73" s="67"/>
      <c r="D73" s="111"/>
      <c r="E73" s="13"/>
      <c r="F73" s="112"/>
      <c r="G73" s="112"/>
      <c r="H73" s="13"/>
      <c r="I73" s="112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 x14ac:dyDescent="0.25">
      <c r="B74" s="67"/>
      <c r="C74" s="67"/>
      <c r="D74" s="112"/>
      <c r="E74" s="13"/>
      <c r="F74" s="112"/>
      <c r="I74" s="112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 x14ac:dyDescent="0.25">
      <c r="B75" s="67"/>
      <c r="C75" s="67"/>
      <c r="D75" s="112"/>
      <c r="E75" s="13"/>
      <c r="F75" s="112"/>
      <c r="G75" s="112"/>
      <c r="H75" s="13"/>
      <c r="I75" s="112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 x14ac:dyDescent="0.25">
      <c r="B76" s="67"/>
      <c r="C76" s="67"/>
      <c r="D76" s="67"/>
      <c r="F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87" spans="2:20" x14ac:dyDescent="0.25">
      <c r="B87" s="67"/>
      <c r="C87" s="67"/>
      <c r="D87" s="67"/>
      <c r="F87" s="67"/>
      <c r="G87" s="67"/>
      <c r="H87" s="14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 x14ac:dyDescent="0.25">
      <c r="B88" s="67"/>
      <c r="C88" s="67"/>
      <c r="D88" s="67"/>
      <c r="F88" s="67"/>
      <c r="G88" s="67"/>
      <c r="H88" s="14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 x14ac:dyDescent="0.25">
      <c r="B89" s="67"/>
      <c r="C89" s="67"/>
      <c r="D89" s="67"/>
      <c r="F89" s="67"/>
      <c r="G89" s="67"/>
      <c r="H89" s="14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 x14ac:dyDescent="0.25">
      <c r="B90" s="67"/>
      <c r="C90" s="67"/>
      <c r="D90" s="67"/>
      <c r="F90" s="67"/>
      <c r="G90" s="67"/>
      <c r="H90" s="14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 x14ac:dyDescent="0.25">
      <c r="B91" s="67"/>
      <c r="C91" s="67"/>
      <c r="D91" s="67"/>
      <c r="F91" s="67"/>
      <c r="G91" s="67"/>
      <c r="H91" s="14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 x14ac:dyDescent="0.25">
      <c r="B92" s="67"/>
      <c r="C92" s="67"/>
      <c r="D92" s="67"/>
      <c r="F92" s="67"/>
      <c r="G92" s="67"/>
      <c r="H92" s="14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 x14ac:dyDescent="0.25">
      <c r="B93" s="67"/>
      <c r="C93" s="67"/>
      <c r="D93" s="67"/>
      <c r="F93" s="67"/>
      <c r="G93" s="67"/>
      <c r="H93" s="14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</sheetData>
  <phoneticPr fontId="17" type="noConversion"/>
  <conditionalFormatting sqref="F36">
    <cfRule type="expression" dxfId="5" priority="2">
      <formula>$E$36&lt;$F$26</formula>
    </cfRule>
  </conditionalFormatting>
  <conditionalFormatting sqref="G36">
    <cfRule type="expression" dxfId="4" priority="1">
      <formula>$E$36&lt;$F$26</formula>
    </cfRule>
  </conditionalFormatting>
  <hyperlinks>
    <hyperlink ref="B60" r:id="rId1" display="the building block model template on our website." xr:uid="{666DBAD5-90EE-4E4E-810F-D3F55E547CB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BC7D-589C-4D1C-BF7E-7B162425A7AD}">
  <dimension ref="A1:T75"/>
  <sheetViews>
    <sheetView showGridLines="0" workbookViewId="0">
      <selection activeCell="K16" sqref="K16"/>
    </sheetView>
  </sheetViews>
  <sheetFormatPr defaultColWidth="9" defaultRowHeight="11.5" x14ac:dyDescent="0.25"/>
  <cols>
    <col min="1" max="1" width="4.08203125" style="12" customWidth="1"/>
    <col min="2" max="2" width="2.75" style="12" customWidth="1"/>
    <col min="3" max="3" width="25.08203125" style="12" customWidth="1"/>
    <col min="4" max="4" width="9.75" style="12" customWidth="1"/>
    <col min="5" max="5" width="8.75" style="12" customWidth="1"/>
    <col min="6" max="6" width="13.25" style="12" customWidth="1"/>
    <col min="7" max="7" width="12.08203125" style="12" customWidth="1"/>
    <col min="8" max="8" width="11.33203125" style="12" customWidth="1"/>
    <col min="9" max="9" width="9" style="12"/>
    <col min="10" max="10" width="10" style="12" bestFit="1" customWidth="1"/>
    <col min="11" max="16384" width="9" style="12"/>
  </cols>
  <sheetData>
    <row r="1" spans="1:20" x14ac:dyDescent="0.25">
      <c r="B1" s="23"/>
      <c r="C1" s="23"/>
    </row>
    <row r="2" spans="1:20" x14ac:dyDescent="0.25">
      <c r="B2" s="23"/>
      <c r="C2" s="23"/>
    </row>
    <row r="3" spans="1:20" ht="18" x14ac:dyDescent="0.4">
      <c r="B3" s="136" t="s">
        <v>94</v>
      </c>
      <c r="C3" s="58"/>
    </row>
    <row r="4" spans="1:20" x14ac:dyDescent="0.25">
      <c r="B4" s="23"/>
      <c r="C4" s="23"/>
    </row>
    <row r="5" spans="1:20" x14ac:dyDescent="0.25">
      <c r="B5" s="23"/>
      <c r="C5" s="23"/>
    </row>
    <row r="6" spans="1:20" x14ac:dyDescent="0.25">
      <c r="B6" s="23" t="s">
        <v>95</v>
      </c>
      <c r="C6" s="23"/>
    </row>
    <row r="7" spans="1:20" x14ac:dyDescent="0.25">
      <c r="B7" s="23"/>
      <c r="C7" s="23"/>
    </row>
    <row r="8" spans="1:20" x14ac:dyDescent="0.25">
      <c r="B8" s="23" t="s">
        <v>84</v>
      </c>
      <c r="C8" s="23"/>
    </row>
    <row r="9" spans="1:20" x14ac:dyDescent="0.25">
      <c r="B9" s="23"/>
      <c r="C9" s="23"/>
    </row>
    <row r="10" spans="1:20" x14ac:dyDescent="0.25">
      <c r="B10" s="23"/>
      <c r="C10" s="23"/>
    </row>
    <row r="11" spans="1:20" ht="14" x14ac:dyDescent="0.3">
      <c r="A11" s="35">
        <v>1</v>
      </c>
      <c r="B11" s="66" t="str">
        <f>"Table "&amp;A11</f>
        <v>Table 1</v>
      </c>
      <c r="C11" s="134"/>
      <c r="D11" s="135" t="s">
        <v>65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S11" s="67"/>
      <c r="T11" s="67"/>
    </row>
    <row r="12" spans="1:20" x14ac:dyDescent="0.25">
      <c r="B12" s="158" t="s">
        <v>85</v>
      </c>
      <c r="C12" s="158"/>
      <c r="D12" s="158"/>
      <c r="E12" s="158"/>
      <c r="F12" s="162">
        <f>'Asset life and RAB depreciation'!F26</f>
        <v>5</v>
      </c>
      <c r="G12" s="158" t="s">
        <v>50</v>
      </c>
      <c r="H12" s="67"/>
      <c r="I12" s="67"/>
      <c r="J12" s="67"/>
      <c r="K12" s="67"/>
      <c r="L12" s="67"/>
      <c r="M12" s="67"/>
      <c r="N12" s="67"/>
      <c r="O12" s="67"/>
      <c r="S12" s="67"/>
      <c r="T12" s="67"/>
    </row>
    <row r="13" spans="1:20" x14ac:dyDescent="0.25">
      <c r="B13" s="68" t="s">
        <v>52</v>
      </c>
      <c r="C13" s="68"/>
      <c r="D13" s="68"/>
      <c r="E13" s="68"/>
      <c r="F13" s="69">
        <f>F12</f>
        <v>5</v>
      </c>
      <c r="G13" s="68"/>
      <c r="H13" s="67"/>
      <c r="I13" s="67"/>
      <c r="J13" s="67"/>
      <c r="K13" s="67"/>
      <c r="L13" s="67"/>
      <c r="M13" s="67"/>
      <c r="N13" s="67"/>
      <c r="O13" s="67"/>
      <c r="S13" s="67"/>
      <c r="T13" s="67"/>
    </row>
    <row r="14" spans="1:20" x14ac:dyDescent="0.25">
      <c r="B14" s="68" t="s">
        <v>53</v>
      </c>
      <c r="C14" s="68"/>
      <c r="D14" s="68"/>
      <c r="E14" s="68"/>
      <c r="F14" s="69">
        <f>F12*2</f>
        <v>10</v>
      </c>
      <c r="G14" s="68"/>
      <c r="H14" s="67"/>
      <c r="I14" s="67"/>
      <c r="J14" s="67"/>
      <c r="K14" s="67"/>
      <c r="L14" s="67"/>
      <c r="M14" s="67"/>
      <c r="N14" s="67"/>
      <c r="O14" s="67"/>
      <c r="S14" s="67"/>
      <c r="T14" s="67"/>
    </row>
    <row r="15" spans="1:20" x14ac:dyDescent="0.25">
      <c r="B15" s="160" t="s">
        <v>80</v>
      </c>
      <c r="C15" s="160"/>
      <c r="D15" s="160"/>
      <c r="E15" s="161"/>
      <c r="F15" s="160">
        <f>F12*3</f>
        <v>15</v>
      </c>
      <c r="G15" s="160"/>
      <c r="H15" s="67"/>
      <c r="I15" s="67"/>
      <c r="J15" s="67"/>
      <c r="K15" s="67"/>
      <c r="L15" s="67"/>
      <c r="M15" s="67"/>
      <c r="N15" s="67"/>
      <c r="O15" s="67"/>
      <c r="S15" s="67"/>
      <c r="T15" s="67"/>
    </row>
    <row r="16" spans="1:20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S16" s="67"/>
      <c r="T16" s="67"/>
    </row>
    <row r="17" spans="1:20" x14ac:dyDescent="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S17" s="67"/>
      <c r="T17" s="67"/>
    </row>
    <row r="18" spans="1:20" ht="14.5" thickBot="1" x14ac:dyDescent="0.35">
      <c r="A18" s="35">
        <f>A11+1</f>
        <v>2</v>
      </c>
      <c r="B18" s="66" t="str">
        <f>"Table "&amp;A18</f>
        <v>Table 2</v>
      </c>
      <c r="C18" s="134"/>
      <c r="D18" s="134" t="s">
        <v>55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S18" s="67"/>
      <c r="T18" s="67"/>
    </row>
    <row r="19" spans="1:20" ht="48" x14ac:dyDescent="0.25">
      <c r="B19" s="118" t="s">
        <v>25</v>
      </c>
      <c r="C19" s="42"/>
      <c r="D19" s="60" t="s">
        <v>88</v>
      </c>
      <c r="E19" s="60" t="s">
        <v>89</v>
      </c>
      <c r="F19" s="143" t="s">
        <v>93</v>
      </c>
      <c r="G19" s="61" t="s">
        <v>73</v>
      </c>
      <c r="H19" s="67"/>
    </row>
    <row r="20" spans="1:20" ht="12.75" customHeight="1" x14ac:dyDescent="0.35">
      <c r="B20" s="19"/>
      <c r="C20" s="19"/>
      <c r="D20" s="63" t="s">
        <v>41</v>
      </c>
      <c r="E20" s="63" t="s">
        <v>42</v>
      </c>
      <c r="F20" s="63" t="s">
        <v>43</v>
      </c>
      <c r="G20" s="64" t="s">
        <v>72</v>
      </c>
      <c r="H20" s="67"/>
    </row>
    <row r="21" spans="1:20" x14ac:dyDescent="0.25">
      <c r="B21" s="23" t="s">
        <v>29</v>
      </c>
      <c r="C21" s="23"/>
      <c r="D21" s="139">
        <f>'Asset life and RAB depreciation'!H47</f>
        <v>45000</v>
      </c>
      <c r="E21" s="141">
        <f>'Asset life and RAB depreciation'!I47</f>
        <v>45</v>
      </c>
      <c r="F21" s="71">
        <f>D21/E21*IF($F$12&gt;E21,E21/F$12,1)</f>
        <v>1000</v>
      </c>
      <c r="G21" s="128">
        <f>D21/F21</f>
        <v>45</v>
      </c>
      <c r="H21" s="67"/>
      <c r="I21" s="67"/>
      <c r="J21" s="67"/>
      <c r="K21" s="67"/>
      <c r="L21" s="67"/>
      <c r="M21" s="67"/>
      <c r="N21" s="67"/>
      <c r="O21" s="67"/>
      <c r="S21" s="67"/>
      <c r="T21" s="67"/>
    </row>
    <row r="22" spans="1:20" x14ac:dyDescent="0.25">
      <c r="A22" s="35"/>
      <c r="B22" s="23" t="s">
        <v>30</v>
      </c>
      <c r="C22" s="23"/>
      <c r="D22" s="139">
        <f>'Asset life and RAB depreciation'!H48</f>
        <v>15000</v>
      </c>
      <c r="E22" s="142">
        <f>'Asset life and RAB depreciation'!I48</f>
        <v>3</v>
      </c>
      <c r="F22" s="71">
        <f>D22/E22*IF($F$12&gt;E22,E22/F$12,1)</f>
        <v>3000</v>
      </c>
      <c r="G22" s="140">
        <f>D22/F22</f>
        <v>5</v>
      </c>
      <c r="H22" s="67"/>
      <c r="I22" s="67"/>
      <c r="J22" s="67"/>
      <c r="K22" s="67"/>
      <c r="L22" s="67"/>
      <c r="M22" s="67"/>
      <c r="N22" s="67"/>
      <c r="O22" s="67"/>
      <c r="S22" s="67"/>
      <c r="T22" s="67"/>
    </row>
    <row r="23" spans="1:20" ht="12" thickBot="1" x14ac:dyDescent="0.3">
      <c r="A23" s="35"/>
      <c r="B23" s="43" t="s">
        <v>56</v>
      </c>
      <c r="C23" s="43"/>
      <c r="D23" s="73">
        <f>SUM(D21:D22)</f>
        <v>60000</v>
      </c>
      <c r="E23" s="73" t="s">
        <v>35</v>
      </c>
      <c r="F23" s="73">
        <f>SUM(F21:F22)</f>
        <v>4000</v>
      </c>
      <c r="G23" s="74">
        <f>D23/F23</f>
        <v>15</v>
      </c>
      <c r="H23" s="67"/>
      <c r="I23" s="67"/>
      <c r="J23" s="67"/>
      <c r="K23" s="67"/>
      <c r="L23" s="67"/>
      <c r="M23" s="67"/>
      <c r="N23" s="67"/>
      <c r="O23" s="67"/>
      <c r="S23" s="67"/>
      <c r="T23" s="67"/>
    </row>
    <row r="24" spans="1:20" x14ac:dyDescent="0.25">
      <c r="A24" s="35"/>
      <c r="B24" s="166" t="s">
        <v>104</v>
      </c>
      <c r="C24" s="23"/>
      <c r="D24" s="71"/>
      <c r="E24" s="71"/>
      <c r="F24" s="71"/>
      <c r="G24" s="137"/>
      <c r="H24" s="67"/>
      <c r="I24" s="67"/>
      <c r="J24" s="67"/>
      <c r="K24" s="67"/>
      <c r="L24" s="67"/>
      <c r="M24" s="67"/>
      <c r="N24" s="67"/>
      <c r="O24" s="67"/>
      <c r="S24" s="67"/>
      <c r="T24" s="67"/>
    </row>
    <row r="25" spans="1:20" x14ac:dyDescent="0.25">
      <c r="A25" s="35"/>
      <c r="B25" s="119" t="str">
        <f>"d = "&amp;ROUND(D23,0)&amp;" / "&amp;ROUND(F23,0)&amp;" = "&amp;ROUND(G23,1)</f>
        <v>d = 60000 / 4000 = 15</v>
      </c>
      <c r="C25" s="34"/>
      <c r="E25" s="20"/>
      <c r="G25" s="23"/>
      <c r="H25" s="23"/>
      <c r="J25" s="32"/>
    </row>
    <row r="26" spans="1:20" x14ac:dyDescent="0.25">
      <c r="A26" s="35"/>
      <c r="B26" s="32"/>
      <c r="C26" s="33"/>
      <c r="E26" s="13"/>
      <c r="J26" s="32"/>
    </row>
    <row r="27" spans="1:20" x14ac:dyDescent="0.25">
      <c r="A27" s="35"/>
      <c r="D27" s="15"/>
    </row>
    <row r="28" spans="1:20" x14ac:dyDescent="0.25">
      <c r="A28" s="35"/>
    </row>
    <row r="29" spans="1:20" ht="14.5" thickBot="1" x14ac:dyDescent="0.35">
      <c r="A29" s="35">
        <f>A18+1</f>
        <v>3</v>
      </c>
      <c r="B29" s="66" t="str">
        <f>"Table "&amp;A29</f>
        <v>Table 3</v>
      </c>
      <c r="C29" s="134"/>
      <c r="D29" s="134" t="s">
        <v>40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S29" s="67"/>
      <c r="T29" s="67"/>
    </row>
    <row r="30" spans="1:20" x14ac:dyDescent="0.25">
      <c r="A30" s="35"/>
      <c r="B30" s="44"/>
      <c r="C30" s="44"/>
      <c r="D30" s="45"/>
      <c r="E30" s="45"/>
      <c r="F30" s="45"/>
      <c r="G30" s="120" t="str">
        <f>"Determination period 2 (DP2) = "&amp;$F$12&amp;" years"</f>
        <v>Determination period 2 (DP2) = 5 years</v>
      </c>
      <c r="H30" s="46"/>
      <c r="I30" s="76"/>
      <c r="J30" s="77" t="str">
        <f>"Determination period 3 (DP2) = "&amp;$F$12&amp;" years"</f>
        <v>Determination period 3 (DP2) = 5 years</v>
      </c>
      <c r="K30" s="47"/>
      <c r="L30" s="48"/>
      <c r="M30" s="46" t="str">
        <f>"Determination period 4 (DP4) = "&amp;$F$12&amp;" years"</f>
        <v>Determination period 4 (DP4) = 5 years</v>
      </c>
      <c r="N30" s="46"/>
      <c r="O30" s="46"/>
      <c r="S30" s="67"/>
      <c r="T30" s="67"/>
    </row>
    <row r="31" spans="1:20" ht="46" x14ac:dyDescent="0.25">
      <c r="A31" s="35"/>
      <c r="B31" s="68" t="str">
        <f>B19</f>
        <v>Asset</v>
      </c>
      <c r="C31" s="68"/>
      <c r="D31" s="133" t="str">
        <f>D$19</f>
        <v>DP2 Opening Value</v>
      </c>
      <c r="E31" s="133" t="str">
        <f>E$19</f>
        <v>DP2 Asset Life</v>
      </c>
      <c r="F31" s="133" t="str">
        <f>F$19</f>
        <v>Annual depreciation (average over DP2)*</v>
      </c>
      <c r="G31" s="121" t="s">
        <v>32</v>
      </c>
      <c r="H31" s="90" t="str">
        <f>"Actual remaining value after "&amp;$F$13&amp;" yrs"</f>
        <v>Actual remaining value after 5 yrs</v>
      </c>
      <c r="I31" s="91" t="str">
        <f>"Actual remaining life after "&amp;$F$13&amp;" yrs"</f>
        <v>Actual remaining life after 5 yrs</v>
      </c>
      <c r="J31" s="41" t="s">
        <v>33</v>
      </c>
      <c r="K31" s="78" t="str">
        <f>"Actual remaining value after "&amp;$F$14&amp;" yrs"</f>
        <v>Actual remaining value after 10 yrs</v>
      </c>
      <c r="L31" s="79" t="str">
        <f>"Actual remaining life after "&amp;$F$14&amp;" yrs"</f>
        <v>Actual remaining life after 10 yrs</v>
      </c>
      <c r="M31" s="31" t="s">
        <v>82</v>
      </c>
      <c r="N31" s="90" t="str">
        <f>"Actual remaining value after "&amp;$F$15&amp;" yrs"</f>
        <v>Actual remaining value after 15 yrs</v>
      </c>
      <c r="O31" s="90" t="str">
        <f>"Actual remaining life after "&amp;$F$15&amp;" yrs"</f>
        <v>Actual remaining life after 15 yrs</v>
      </c>
    </row>
    <row r="32" spans="1:20" x14ac:dyDescent="0.25">
      <c r="A32" s="35"/>
      <c r="B32" s="70"/>
      <c r="C32" s="70"/>
      <c r="D32" s="92" t="str">
        <f>D$20</f>
        <v>a</v>
      </c>
      <c r="E32" s="92" t="str">
        <f>E$20</f>
        <v>b</v>
      </c>
      <c r="F32" s="92" t="str">
        <f>$F$20</f>
        <v>c = a/b</v>
      </c>
      <c r="G32" s="122" t="s">
        <v>44</v>
      </c>
      <c r="H32" s="16" t="s">
        <v>45</v>
      </c>
      <c r="I32" s="26" t="s">
        <v>46</v>
      </c>
      <c r="J32" s="21"/>
      <c r="K32" s="18"/>
      <c r="L32" s="22"/>
      <c r="M32" s="19"/>
      <c r="N32" s="17"/>
      <c r="O32" s="17"/>
    </row>
    <row r="33" spans="1:20" x14ac:dyDescent="0.25">
      <c r="A33" s="35"/>
      <c r="B33" s="68" t="str">
        <f>$B$21</f>
        <v>Asset 1</v>
      </c>
      <c r="C33" s="68"/>
      <c r="D33" s="69">
        <f t="shared" ref="D33:F34" si="0">D21</f>
        <v>45000</v>
      </c>
      <c r="E33" s="129">
        <f t="shared" si="0"/>
        <v>45</v>
      </c>
      <c r="F33" s="93">
        <f t="shared" si="0"/>
        <v>1000</v>
      </c>
      <c r="G33" s="69">
        <f>MIN(F21*$F$12,D21)</f>
        <v>5000</v>
      </c>
      <c r="H33" s="97">
        <f>$D21-F21*$F$12</f>
        <v>40000</v>
      </c>
      <c r="I33" s="130">
        <f>MAX(0,E21-$F$12)</f>
        <v>40</v>
      </c>
      <c r="J33" s="80">
        <f>MIN($I33,$F$12)*F21</f>
        <v>5000</v>
      </c>
      <c r="K33" s="81">
        <f>MAX(0,D21-F21*$F$14)</f>
        <v>35000</v>
      </c>
      <c r="L33" s="131">
        <f>MAX(0,$E21-$F$14)</f>
        <v>35</v>
      </c>
      <c r="M33" s="69">
        <f>MIN($F$21*$F$12,D21-G33-J33)</f>
        <v>5000</v>
      </c>
      <c r="N33" s="97">
        <f>MAX(0,D21-F33*$F$15)</f>
        <v>30000</v>
      </c>
      <c r="O33" s="129">
        <f>MAX(0,$E21-$F$15)</f>
        <v>30</v>
      </c>
      <c r="P33" s="67"/>
      <c r="Q33" s="67"/>
      <c r="R33" s="67"/>
      <c r="S33" s="67"/>
      <c r="T33" s="67"/>
    </row>
    <row r="34" spans="1:20" ht="11.25" customHeight="1" x14ac:dyDescent="0.25">
      <c r="A34" s="35"/>
      <c r="B34" s="68" t="str">
        <f>$B$22</f>
        <v>Asset 2</v>
      </c>
      <c r="C34" s="68"/>
      <c r="D34" s="69">
        <f t="shared" si="0"/>
        <v>15000</v>
      </c>
      <c r="E34" s="129">
        <f t="shared" si="0"/>
        <v>3</v>
      </c>
      <c r="F34" s="93">
        <f t="shared" si="0"/>
        <v>3000</v>
      </c>
      <c r="G34" s="69">
        <f>MIN(F22*$F$12,D22)</f>
        <v>15000</v>
      </c>
      <c r="H34" s="97">
        <f>$D22-F22*$F$12</f>
        <v>0</v>
      </c>
      <c r="I34" s="130">
        <f>MAX(0,E22-$F$12)</f>
        <v>0</v>
      </c>
      <c r="J34" s="80">
        <f>MIN($I34,$F$12)*F22</f>
        <v>0</v>
      </c>
      <c r="K34" s="81">
        <f>MAX(0,D22-F22*$F$14)</f>
        <v>0</v>
      </c>
      <c r="L34" s="131">
        <f>MAX(0,$E22-$F$14)</f>
        <v>0</v>
      </c>
      <c r="M34" s="69">
        <f>MIN($F$21*$F$12,D22-G34-J34)</f>
        <v>0</v>
      </c>
      <c r="N34" s="97">
        <f>MAX(0,D22-F34*$F$15)</f>
        <v>0</v>
      </c>
      <c r="O34" s="129">
        <f>MAX(0,$E22-$F$15)</f>
        <v>0</v>
      </c>
      <c r="P34" s="67"/>
      <c r="Q34" s="67"/>
      <c r="R34" s="67"/>
      <c r="S34" s="67"/>
      <c r="T34" s="67"/>
    </row>
    <row r="35" spans="1:20" ht="12" thickBot="1" x14ac:dyDescent="0.3">
      <c r="A35" s="35"/>
      <c r="B35" s="83" t="str">
        <f>$B$23</f>
        <v>Total/average</v>
      </c>
      <c r="C35" s="83"/>
      <c r="D35" s="94">
        <f>D23</f>
        <v>60000</v>
      </c>
      <c r="E35" s="95" t="s">
        <v>35</v>
      </c>
      <c r="F35" s="96">
        <f>F23</f>
        <v>4000</v>
      </c>
      <c r="G35" s="94">
        <f>SUM(G33:G34)</f>
        <v>20000</v>
      </c>
      <c r="H35" s="98">
        <f>$D23-F23*$F$12</f>
        <v>40000</v>
      </c>
      <c r="I35" s="49" t="s">
        <v>35</v>
      </c>
      <c r="J35" s="82">
        <f>SUM(J33:J34)</f>
        <v>5000</v>
      </c>
      <c r="K35" s="82">
        <f>SUM(K33:K34)</f>
        <v>35000</v>
      </c>
      <c r="L35" s="50" t="s">
        <v>35</v>
      </c>
      <c r="M35" s="94">
        <f>SUM(M33:M34)</f>
        <v>5000</v>
      </c>
      <c r="N35" s="94">
        <f>SUM(N33:N34)</f>
        <v>30000</v>
      </c>
      <c r="O35" s="95" t="s">
        <v>35</v>
      </c>
      <c r="P35" s="67"/>
      <c r="Q35" s="67"/>
      <c r="R35" s="67"/>
      <c r="S35" s="67"/>
      <c r="T35" s="67"/>
    </row>
    <row r="36" spans="1:20" x14ac:dyDescent="0.25">
      <c r="A36" s="35"/>
      <c r="B36" s="68"/>
      <c r="C36" s="68"/>
      <c r="D36" s="68"/>
      <c r="E36" s="68"/>
      <c r="F36" s="68"/>
      <c r="G36" s="68"/>
      <c r="H36" s="104">
        <f>H35-SUM(H33:H34)</f>
        <v>0</v>
      </c>
      <c r="I36" s="68"/>
      <c r="J36" s="68"/>
      <c r="K36" s="68"/>
      <c r="L36" s="68"/>
      <c r="M36" s="68"/>
      <c r="N36" s="68"/>
      <c r="O36" s="68"/>
      <c r="P36" s="67"/>
      <c r="Q36" s="67"/>
      <c r="R36" s="67"/>
      <c r="S36" s="67"/>
      <c r="T36" s="67"/>
    </row>
    <row r="37" spans="1:20" x14ac:dyDescent="0.25">
      <c r="A37" s="35"/>
      <c r="B37" s="68"/>
      <c r="C37" s="68"/>
      <c r="D37" s="68"/>
      <c r="E37" s="68"/>
      <c r="F37" s="68"/>
      <c r="G37" s="68"/>
      <c r="H37" s="104"/>
      <c r="I37" s="68"/>
      <c r="J37" s="68"/>
      <c r="K37" s="68"/>
      <c r="L37" s="68"/>
      <c r="M37" s="68"/>
      <c r="N37" s="68"/>
      <c r="O37" s="68"/>
      <c r="P37" s="67"/>
      <c r="Q37" s="67"/>
      <c r="R37" s="67"/>
      <c r="S37" s="67"/>
      <c r="T37" s="67"/>
    </row>
    <row r="38" spans="1:20" ht="11.25" customHeight="1" x14ac:dyDescent="0.25">
      <c r="A38" s="35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ht="14.5" thickBot="1" x14ac:dyDescent="0.35">
      <c r="A39" s="35">
        <f>A29+1</f>
        <v>4</v>
      </c>
      <c r="B39" s="66" t="str">
        <f>"Table "&amp;A39</f>
        <v>Table 4</v>
      </c>
      <c r="C39" s="134"/>
      <c r="D39" s="134" t="s">
        <v>87</v>
      </c>
      <c r="E39" s="67"/>
      <c r="F39" s="67"/>
      <c r="G39" s="67"/>
      <c r="H39" s="67"/>
      <c r="I39" s="67"/>
      <c r="J39" s="68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x14ac:dyDescent="0.25">
      <c r="A40" s="35"/>
      <c r="B40" s="84"/>
      <c r="C40" s="84"/>
      <c r="D40" s="46"/>
      <c r="E40" s="46"/>
      <c r="F40" s="46"/>
      <c r="G40" s="51"/>
      <c r="H40" s="52" t="s">
        <v>36</v>
      </c>
      <c r="I40" s="118"/>
      <c r="J40" s="68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ht="34.5" x14ac:dyDescent="0.25">
      <c r="A41" s="35"/>
      <c r="B41" s="70"/>
      <c r="C41" s="70"/>
      <c r="D41" s="105" t="str">
        <f>D19</f>
        <v>DP2 Opening Value</v>
      </c>
      <c r="E41" s="36" t="s">
        <v>90</v>
      </c>
      <c r="F41" s="36" t="s">
        <v>91</v>
      </c>
      <c r="G41" s="37" t="s">
        <v>32</v>
      </c>
      <c r="H41" s="36" t="s">
        <v>48</v>
      </c>
      <c r="I41" s="36" t="s">
        <v>83</v>
      </c>
      <c r="J41" s="68"/>
      <c r="K41" s="67"/>
      <c r="L41" s="67"/>
      <c r="M41" s="67"/>
      <c r="N41" s="67"/>
      <c r="O41" s="67"/>
      <c r="P41" s="23"/>
    </row>
    <row r="42" spans="1:20" x14ac:dyDescent="0.25">
      <c r="B42" s="68"/>
      <c r="C42" s="68"/>
      <c r="D42" s="27"/>
      <c r="E42" s="27"/>
      <c r="F42" s="27"/>
      <c r="G42" s="30"/>
      <c r="H42" s="25"/>
      <c r="I42" s="25"/>
      <c r="J42" s="68"/>
      <c r="K42" s="67"/>
      <c r="L42" s="67"/>
      <c r="M42" s="67"/>
      <c r="N42" s="67"/>
      <c r="O42" s="67"/>
      <c r="P42" s="23"/>
    </row>
    <row r="43" spans="1:20" x14ac:dyDescent="0.25">
      <c r="B43" s="85" t="s">
        <v>57</v>
      </c>
      <c r="C43" s="85"/>
      <c r="D43" s="101">
        <f>D23</f>
        <v>60000</v>
      </c>
      <c r="E43" s="132">
        <f>G23</f>
        <v>15</v>
      </c>
      <c r="F43" s="101">
        <f>D43/E43</f>
        <v>4000</v>
      </c>
      <c r="G43" s="106">
        <f>F43*$F$12</f>
        <v>20000</v>
      </c>
      <c r="H43" s="101">
        <f>D43-G43</f>
        <v>40000</v>
      </c>
      <c r="I43" s="163" t="s">
        <v>103</v>
      </c>
      <c r="J43" s="164"/>
      <c r="K43" s="165"/>
      <c r="L43" s="67"/>
      <c r="M43" s="67"/>
      <c r="N43" s="67"/>
      <c r="O43" s="67"/>
      <c r="P43" s="23"/>
    </row>
    <row r="44" spans="1:20" ht="12.5" thickBot="1" x14ac:dyDescent="0.35">
      <c r="A44" s="144"/>
      <c r="B44" s="145" t="s">
        <v>92</v>
      </c>
      <c r="C44" s="145"/>
      <c r="D44" s="146">
        <f>'Asset life and RAB depreciation'!H57</f>
        <v>60000</v>
      </c>
      <c r="E44" s="147">
        <f>'Asset life and RAB depreciation'!I57</f>
        <v>10</v>
      </c>
      <c r="F44" s="146">
        <f>D44/E44</f>
        <v>6000</v>
      </c>
      <c r="G44" s="148">
        <f>'Asset life and RAB depreciation'!J57</f>
        <v>30000</v>
      </c>
      <c r="H44" s="146">
        <f>'Asset life and RAB depreciation'!K57</f>
        <v>30000</v>
      </c>
      <c r="I44" s="147">
        <f>'Asset life and RAB depreciation'!L57</f>
        <v>5</v>
      </c>
      <c r="J44" s="68"/>
      <c r="K44" s="67"/>
      <c r="L44" s="67"/>
      <c r="M44" s="67"/>
      <c r="N44" s="67"/>
      <c r="O44" s="67"/>
      <c r="P44" s="23"/>
    </row>
    <row r="45" spans="1:20" x14ac:dyDescent="0.25">
      <c r="B45" s="87"/>
      <c r="C45" s="87"/>
      <c r="D45" s="68"/>
      <c r="E45" s="68"/>
      <c r="F45" s="68"/>
      <c r="G45" s="68"/>
      <c r="H45" s="68"/>
      <c r="I45" s="68"/>
      <c r="J45" s="23"/>
      <c r="K45" s="23"/>
      <c r="L45" s="23"/>
      <c r="M45" s="68"/>
      <c r="N45" s="68"/>
      <c r="O45" s="68"/>
      <c r="P45" s="67"/>
    </row>
    <row r="46" spans="1:20" x14ac:dyDescent="0.25">
      <c r="B46" s="87"/>
      <c r="C46" s="88"/>
      <c r="D46" s="68"/>
      <c r="E46" s="68"/>
      <c r="F46" s="68"/>
      <c r="G46" s="68"/>
      <c r="H46" s="68"/>
      <c r="I46" s="68"/>
      <c r="J46" s="23"/>
      <c r="K46" s="23"/>
      <c r="L46" s="23"/>
      <c r="M46" s="68"/>
      <c r="N46" s="68"/>
      <c r="O46" s="68"/>
      <c r="P46" s="67"/>
    </row>
    <row r="47" spans="1:20" x14ac:dyDescent="0.25">
      <c r="B47" s="87"/>
      <c r="C47" s="67"/>
      <c r="D47" s="67"/>
      <c r="E47" s="67"/>
      <c r="F47" s="67"/>
      <c r="G47" s="67"/>
      <c r="H47" s="67"/>
      <c r="I47" s="67"/>
      <c r="M47" s="67"/>
      <c r="N47" s="67"/>
      <c r="O47" s="67"/>
      <c r="P47" s="67"/>
    </row>
    <row r="48" spans="1:20" x14ac:dyDescent="0.25">
      <c r="B48" s="67"/>
      <c r="C48" s="67"/>
      <c r="D48" s="67"/>
      <c r="E48" s="67"/>
      <c r="F48" s="67"/>
      <c r="G48" s="67"/>
      <c r="H48" s="67"/>
      <c r="I48" s="67"/>
      <c r="M48" s="67"/>
      <c r="N48" s="67"/>
      <c r="O48" s="67"/>
      <c r="P48" s="67"/>
    </row>
    <row r="49" spans="1:20" ht="14.5" thickBot="1" x14ac:dyDescent="0.35">
      <c r="A49" s="35">
        <f>A39+1</f>
        <v>5</v>
      </c>
      <c r="B49" s="66" t="str">
        <f>"Table "&amp;A49</f>
        <v>Table 5</v>
      </c>
      <c r="C49" s="134"/>
      <c r="D49" s="134" t="s">
        <v>59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ht="34.5" x14ac:dyDescent="0.25">
      <c r="B50" s="89"/>
      <c r="C50" s="89"/>
      <c r="D50" s="110" t="str">
        <f>G41</f>
        <v>Total DP2 depreciation</v>
      </c>
      <c r="E50" s="110" t="str">
        <f>H41</f>
        <v xml:space="preserve">End of DP2 remaining value </v>
      </c>
      <c r="F50" s="149"/>
      <c r="G50" s="68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x14ac:dyDescent="0.25">
      <c r="B51" s="68" t="s">
        <v>39</v>
      </c>
      <c r="C51" s="68"/>
      <c r="D51" s="69">
        <f>G35</f>
        <v>20000</v>
      </c>
      <c r="E51" s="69">
        <f>H35</f>
        <v>40000</v>
      </c>
      <c r="F51" s="69"/>
      <c r="G51" s="68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x14ac:dyDescent="0.25">
      <c r="B52" s="85" t="str">
        <f>B43</f>
        <v>RAB - method 1</v>
      </c>
      <c r="C52" s="85"/>
      <c r="D52" s="101">
        <f>G43</f>
        <v>20000</v>
      </c>
      <c r="E52" s="101">
        <f>H43</f>
        <v>40000</v>
      </c>
      <c r="F52" s="101"/>
      <c r="G52" s="68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ht="12.5" thickBot="1" x14ac:dyDescent="0.35">
      <c r="B53" s="145" t="str">
        <f>B44</f>
        <v>DP1 rolled forward (for comparison)</v>
      </c>
      <c r="C53" s="145"/>
      <c r="D53" s="146">
        <f>G44</f>
        <v>30000</v>
      </c>
      <c r="E53" s="146">
        <f>H44</f>
        <v>30000</v>
      </c>
      <c r="F53" s="150"/>
      <c r="G53" s="68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x14ac:dyDescent="0.25">
      <c r="B54" s="68"/>
      <c r="C54" s="68"/>
      <c r="D54" s="68"/>
      <c r="E54" s="23"/>
      <c r="F54" s="68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x14ac:dyDescent="0.25">
      <c r="B55" s="67"/>
      <c r="C55" s="67"/>
      <c r="D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x14ac:dyDescent="0.25">
      <c r="B56" s="67"/>
      <c r="C56" s="67"/>
      <c r="D56" s="67"/>
      <c r="F56" s="67"/>
      <c r="G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1:20" x14ac:dyDescent="0.25">
      <c r="B57" s="67"/>
      <c r="C57" s="13"/>
      <c r="D57" s="67"/>
      <c r="F57" s="67"/>
      <c r="G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1:20" x14ac:dyDescent="0.25">
      <c r="B58" s="67"/>
      <c r="C58" s="67"/>
      <c r="D58" s="111"/>
      <c r="E58" s="14"/>
      <c r="F58" s="111"/>
      <c r="G58" s="111"/>
      <c r="H58" s="14"/>
      <c r="I58" s="111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1:20" x14ac:dyDescent="0.25">
      <c r="B59" s="67"/>
      <c r="C59" s="67"/>
      <c r="D59" s="112"/>
      <c r="E59" s="13"/>
      <c r="F59" s="112"/>
      <c r="G59" s="112"/>
      <c r="H59" s="13"/>
      <c r="I59" s="112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0" x14ac:dyDescent="0.25">
      <c r="B60" s="67"/>
      <c r="C60" s="67"/>
      <c r="D60" s="112"/>
      <c r="E60" s="13"/>
      <c r="F60" s="112"/>
      <c r="I60" s="112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1:20" x14ac:dyDescent="0.25">
      <c r="B61" s="67"/>
      <c r="C61" s="67"/>
      <c r="D61" s="112"/>
      <c r="E61" s="13"/>
      <c r="F61" s="112"/>
      <c r="G61" s="112"/>
      <c r="H61" s="13"/>
      <c r="I61" s="112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1:20" x14ac:dyDescent="0.25">
      <c r="B62" s="67"/>
      <c r="C62" s="67"/>
      <c r="D62" s="67"/>
      <c r="F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73" spans="2:20" x14ac:dyDescent="0.25">
      <c r="B73" s="67"/>
      <c r="C73" s="67"/>
      <c r="D73" s="67"/>
      <c r="F73" s="67"/>
      <c r="G73" s="67"/>
      <c r="H73" s="14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 x14ac:dyDescent="0.25">
      <c r="B74" s="67"/>
      <c r="C74" s="67"/>
      <c r="D74" s="67"/>
      <c r="F74" s="67"/>
      <c r="G74" s="67"/>
      <c r="H74" s="14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 x14ac:dyDescent="0.25">
      <c r="B75" s="67"/>
      <c r="C75" s="67"/>
      <c r="D75" s="67"/>
      <c r="F75" s="67"/>
      <c r="G75" s="67"/>
      <c r="H75" s="14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</sheetData>
  <phoneticPr fontId="17" type="noConversion"/>
  <conditionalFormatting sqref="F22">
    <cfRule type="expression" dxfId="3" priority="4">
      <formula>$E$22&lt;$F$12</formula>
    </cfRule>
  </conditionalFormatting>
  <conditionalFormatting sqref="G22">
    <cfRule type="expression" dxfId="2" priority="3">
      <formula>$E$22&lt;$F$12</formula>
    </cfRule>
  </conditionalFormatting>
  <conditionalFormatting sqref="E22">
    <cfRule type="expression" dxfId="1" priority="2">
      <formula>$E$22&lt;$F$12</formula>
    </cfRule>
  </conditionalFormatting>
  <conditionalFormatting sqref="F19">
    <cfRule type="expression" dxfId="0" priority="1">
      <formula>$E$22&lt;$F$12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82BB239A47C49BCE9CA51EAD3FD51" ma:contentTypeVersion="10" ma:contentTypeDescription="Create a new document." ma:contentTypeScope="" ma:versionID="a004dc52bf5775c6ce265a596798ec82">
  <xsd:schema xmlns:xsd="http://www.w3.org/2001/XMLSchema" xmlns:xs="http://www.w3.org/2001/XMLSchema" xmlns:p="http://schemas.microsoft.com/office/2006/metadata/properties" xmlns:ns2="5d3f516a-cf2f-41c7-a618-e05e171dd81d" xmlns:ns3="6150056e-9c4b-462a-9865-22492ca63a7d" targetNamespace="http://schemas.microsoft.com/office/2006/metadata/properties" ma:root="true" ma:fieldsID="818d0d3abc7ee958d2d4fff02457d668" ns2:_="" ns3:_="">
    <xsd:import namespace="5d3f516a-cf2f-41c7-a618-e05e171dd81d"/>
    <xsd:import namespace="6150056e-9c4b-462a-9865-22492ca63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f516a-cf2f-41c7-a618-e05e171dd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0056e-9c4b-462a-9865-22492ca63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5762C9-1919-404C-9DEA-3B1F35475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f516a-cf2f-41c7-a618-e05e171dd81d"/>
    <ds:schemaRef ds:uri="6150056e-9c4b-462a-9865-22492ca63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2686B-109C-4C2E-9EB9-58A7DA8EFFF0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d3f516a-cf2f-41c7-a618-e05e171dd81d"/>
    <ds:schemaRef ds:uri="6150056e-9c4b-462a-9865-22492ca63a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Examples</vt:lpstr>
      <vt:lpstr>Asset life and RAB depreciation</vt:lpstr>
      <vt:lpstr>DP2 method 1 reset</vt:lpstr>
      <vt:lpstr>Examples!ExampleData1</vt:lpstr>
      <vt:lpstr>Examples!ExampleData2</vt:lpstr>
      <vt:lpstr>Examples!ExampleData3</vt:lpstr>
      <vt:lpstr>Examples!ExampleData4</vt:lpstr>
    </vt:vector>
  </TitlesOfParts>
  <Company>IPART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 Thompson</dc:creator>
  <cp:lastModifiedBy>Maria Tortura</cp:lastModifiedBy>
  <cp:lastPrinted>2019-12-06T02:18:50Z</cp:lastPrinted>
  <dcterms:created xsi:type="dcterms:W3CDTF">2014-05-19T07:21:06Z</dcterms:created>
  <dcterms:modified xsi:type="dcterms:W3CDTF">2022-12-15T03:24:40Z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0x010100B8D82BB239A47C49BCE9CA51EAD3FD51</vt:lpwstr>
  </property>
</Properties>
</file>