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mc:AlternateContent xmlns:mc="http://schemas.openxmlformats.org/markup-compatibility/2006">
    <mc:Choice Requires="x15">
      <x15ac:absPath xmlns:x15ac="http://schemas.microsoft.com/office/spreadsheetml/2010/11/ac" url="C:\Users\mariat\Desktop\"/>
    </mc:Choice>
  </mc:AlternateContent>
  <xr:revisionPtr revIDLastSave="0" documentId="8_{516C6039-31D1-4008-897C-56D36A1A468B}" xr6:coauthVersionLast="47" xr6:coauthVersionMax="47" xr10:uidLastSave="{00000000-0000-0000-0000-000000000000}"/>
  <bookViews>
    <workbookView xWindow="-110" yWindow="-110" windowWidth="19420" windowHeight="10420" xr2:uid="{3CD72C4B-CF6C-4C5E-8FD9-EF1786B90718}"/>
  </bookViews>
  <sheets>
    <sheet name="Cover" sheetId="12" r:id="rId1"/>
    <sheet name="EBSS " sheetId="46" r:id="rId2"/>
    <sheet name="CESS" sheetId="36" r:id="rId3"/>
    <sheet name="ODI" sheetId="49" r:id="rId4"/>
    <sheet name="Cap &amp; Collar" sheetId="41" r:id="rId5"/>
  </sheets>
  <externalReferences>
    <externalReference r:id="rId6"/>
  </externalReferences>
  <definedNames>
    <definedName name="ExampleData1">#REF!</definedName>
    <definedName name="ExampleData2">#REF!</definedName>
    <definedName name="ExampleData3">#REF!</definedName>
    <definedName name="ExampleData4">#REF!</definedName>
    <definedName name="No">#REF!</definedName>
    <definedName name="_xlnm.Print_Area" localSheetId="0">Cover!$A$1:$D$85</definedName>
    <definedName name="rvanilla01">[1]WACC!$G$19</definedName>
    <definedName name="rvanilla02">[1]WACC!$H$19</definedName>
    <definedName name="rvanilla03">[1]WACC!$I$19</definedName>
    <definedName name="rvanilla04">[1]WACC!$J$19</definedName>
    <definedName name="rvanilla05">[1]WACC!$K$19</definedName>
    <definedName name="rvanilla06">[1]WACC!$L$19</definedName>
    <definedName name="rvanilla08">[1]WACC!$N$19</definedName>
    <definedName name="rvanilla09">[1]WACC!$O$19</definedName>
    <definedName name="rvanilla10">[1]WACC!$P$19</definedName>
    <definedName name="vanilla01">[1]WACC!$G$18</definedName>
    <definedName name="vanilla02">[1]WACC!$H$18</definedName>
    <definedName name="vanilla03">[1]WACC!$I$18</definedName>
    <definedName name="vanilla04">[1]WACC!$J$18</definedName>
    <definedName name="vanilla05">[1]WACC!$K$18</definedName>
    <definedName name="vanilla06">[1]WACC!$L$18</definedName>
    <definedName name="vanilla07">[1]WACC!$M$18</definedName>
    <definedName name="vanilla08">[1]WACC!$N$18</definedName>
    <definedName name="vanilla09">[1]WACC!$O$18</definedName>
    <definedName name="vanilla10">[1]WACC!$P$18</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35" i="49" l="1"/>
  <c r="H37" i="49"/>
  <c r="E37" i="49"/>
  <c r="H35" i="49"/>
  <c r="E35" i="49"/>
  <c r="D35" i="49"/>
  <c r="H31" i="46"/>
  <c r="G31" i="46"/>
  <c r="F31" i="46"/>
  <c r="E31" i="46"/>
  <c r="H29" i="46"/>
  <c r="G29" i="46"/>
  <c r="F29" i="46"/>
  <c r="E29" i="46"/>
  <c r="D29" i="46"/>
  <c r="G30" i="46"/>
  <c r="E27" i="49"/>
  <c r="L15" i="46"/>
  <c r="B53" i="12"/>
  <c r="F26" i="36"/>
  <c r="G26" i="36" s="1"/>
  <c r="H26" i="36" s="1"/>
  <c r="I26" i="36" s="1"/>
  <c r="J26" i="36" s="1"/>
  <c r="C7" i="46"/>
  <c r="K15" i="46" l="1"/>
  <c r="D39" i="49" l="1"/>
  <c r="L27" i="49"/>
  <c r="D24" i="49"/>
  <c r="D23" i="49"/>
  <c r="D22" i="49"/>
  <c r="M21" i="46"/>
  <c r="K21" i="46"/>
  <c r="N21" i="46" l="1"/>
  <c r="O21" i="46" l="1"/>
  <c r="E23" i="41"/>
  <c r="P21" i="46" l="1"/>
  <c r="H40" i="49"/>
  <c r="H23" i="49"/>
  <c r="R18" i="46"/>
  <c r="H21" i="46"/>
  <c r="E13" i="46"/>
  <c r="D26" i="49"/>
  <c r="C16" i="49"/>
  <c r="E16" i="49"/>
  <c r="D25" i="49" s="1"/>
  <c r="F10" i="36"/>
  <c r="N29" i="46" l="1"/>
  <c r="D29" i="49"/>
  <c r="P22" i="46"/>
  <c r="C51" i="49"/>
  <c r="C32" i="41" s="1"/>
  <c r="D18" i="41"/>
  <c r="L11" i="41"/>
  <c r="G11" i="41"/>
  <c r="F10" i="41"/>
  <c r="C33" i="41" s="1"/>
  <c r="G36" i="36"/>
  <c r="H36" i="36" s="1"/>
  <c r="I36" i="36" s="1"/>
  <c r="J36" i="36" s="1"/>
  <c r="O22" i="46" l="1"/>
  <c r="N22" i="46" s="1"/>
  <c r="M22" i="46" s="1"/>
  <c r="L22" i="46" s="1"/>
  <c r="K22" i="46" s="1"/>
  <c r="G13" i="36"/>
  <c r="H13" i="36" s="1"/>
  <c r="I13" i="36" s="1"/>
  <c r="J13" i="36" s="1"/>
  <c r="E36" i="36" s="1"/>
  <c r="S14" i="46"/>
  <c r="G34" i="36" l="1"/>
  <c r="H34" i="36" s="1"/>
  <c r="I34" i="36" s="1"/>
  <c r="J34" i="36" s="1"/>
  <c r="G11" i="36"/>
  <c r="H11" i="36" s="1"/>
  <c r="I11" i="36" s="1"/>
  <c r="J11" i="36" s="1"/>
  <c r="M25" i="49" l="1"/>
  <c r="N25" i="49" s="1"/>
  <c r="O25" i="49" s="1"/>
  <c r="P25" i="49" s="1"/>
  <c r="K25" i="49"/>
  <c r="S15" i="46"/>
  <c r="S17" i="46" s="1"/>
  <c r="S19" i="46" s="1"/>
  <c r="K18" i="46"/>
  <c r="S21" i="49" l="1"/>
  <c r="L21" i="49"/>
  <c r="L24" i="49" s="1"/>
  <c r="K21" i="49"/>
  <c r="N20" i="49"/>
  <c r="M20" i="49"/>
  <c r="S20" i="49" s="1"/>
  <c r="L20" i="49"/>
  <c r="R20" i="49" s="1"/>
  <c r="K20" i="49"/>
  <c r="O20" i="49" s="1"/>
  <c r="I20" i="49"/>
  <c r="L45" i="49"/>
  <c r="R22" i="49"/>
  <c r="S22" i="49" s="1"/>
  <c r="K22" i="49"/>
  <c r="G23" i="49"/>
  <c r="F23" i="49"/>
  <c r="L17" i="49"/>
  <c r="M17" i="49" s="1"/>
  <c r="N17" i="49" s="1"/>
  <c r="O17" i="49" s="1"/>
  <c r="P17" i="49" s="1"/>
  <c r="F17" i="49"/>
  <c r="G17" i="49" s="1"/>
  <c r="M19" i="49"/>
  <c r="N19" i="49" s="1"/>
  <c r="O19" i="49" s="1"/>
  <c r="P19" i="49" s="1"/>
  <c r="K19" i="49"/>
  <c r="F19" i="49"/>
  <c r="G19" i="49" s="1"/>
  <c r="H19" i="49" s="1"/>
  <c r="I19" i="49" s="1"/>
  <c r="B1" i="49"/>
  <c r="H38" i="49" l="1"/>
  <c r="S23" i="49"/>
  <c r="H27" i="49"/>
  <c r="I27" i="49"/>
  <c r="L23" i="49"/>
  <c r="O40" i="49"/>
  <c r="O38" i="49" s="1"/>
  <c r="G27" i="49"/>
  <c r="G24" i="49"/>
  <c r="G26" i="49" s="1"/>
  <c r="G35" i="49" s="1"/>
  <c r="F27" i="49"/>
  <c r="H24" i="49"/>
  <c r="H26" i="49" s="1"/>
  <c r="D44" i="49"/>
  <c r="D31" i="49"/>
  <c r="D47" i="49"/>
  <c r="D40" i="49"/>
  <c r="D46" i="49"/>
  <c r="D33" i="49"/>
  <c r="D48" i="49"/>
  <c r="D49" i="49"/>
  <c r="D30" i="49"/>
  <c r="D32" i="49"/>
  <c r="D34" i="49"/>
  <c r="D36" i="49"/>
  <c r="D51" i="49"/>
  <c r="P20" i="49"/>
  <c r="H17" i="49"/>
  <c r="E23" i="49"/>
  <c r="I23" i="49"/>
  <c r="I24" i="49" s="1"/>
  <c r="I26" i="49" s="1"/>
  <c r="K27" i="49" l="1"/>
  <c r="F24" i="49"/>
  <c r="F26" i="49" s="1"/>
  <c r="F35" i="49" s="1"/>
  <c r="E24" i="49"/>
  <c r="E26" i="49" s="1"/>
  <c r="I28" i="49"/>
  <c r="I34" i="49" s="1"/>
  <c r="K24" i="49"/>
  <c r="K26" i="49" s="1"/>
  <c r="M23" i="49"/>
  <c r="M24" i="49" s="1"/>
  <c r="M26" i="49" s="1"/>
  <c r="K23" i="49"/>
  <c r="L26" i="49" s="1"/>
  <c r="I17" i="49"/>
  <c r="I32" i="49" l="1"/>
  <c r="I31" i="49"/>
  <c r="H28" i="49"/>
  <c r="N23" i="49"/>
  <c r="N24" i="49" s="1"/>
  <c r="N26" i="49" s="1"/>
  <c r="I33" i="49"/>
  <c r="H34" i="49" l="1"/>
  <c r="H36" i="49" s="1"/>
  <c r="G28" i="49"/>
  <c r="H32" i="49"/>
  <c r="H31" i="49"/>
  <c r="H33" i="49"/>
  <c r="O23" i="49"/>
  <c r="O24" i="49" s="1"/>
  <c r="O26" i="49" s="1"/>
  <c r="R25" i="49"/>
  <c r="I29" i="49"/>
  <c r="G31" i="49" l="1"/>
  <c r="G33" i="49"/>
  <c r="G36" i="49" s="1"/>
  <c r="G37" i="49" s="1"/>
  <c r="F28" i="49"/>
  <c r="G32" i="49"/>
  <c r="H29" i="49"/>
  <c r="R21" i="49"/>
  <c r="P23" i="49"/>
  <c r="P24" i="49" s="1"/>
  <c r="G29" i="49" l="1"/>
  <c r="E28" i="49"/>
  <c r="F32" i="49"/>
  <c r="F36" i="49" s="1"/>
  <c r="F37" i="49" s="1"/>
  <c r="F31" i="49"/>
  <c r="R23" i="49"/>
  <c r="S24" i="49" s="1"/>
  <c r="S26" i="49" s="1"/>
  <c r="F29" i="49" l="1"/>
  <c r="E31" i="49"/>
  <c r="E36" i="49" s="1"/>
  <c r="E29" i="49"/>
  <c r="R24" i="49"/>
  <c r="R26" i="49" s="1"/>
  <c r="P26" i="49"/>
  <c r="E48" i="49" l="1"/>
  <c r="E44" i="49"/>
  <c r="E44" i="36"/>
  <c r="D15" i="36"/>
  <c r="K14" i="46"/>
  <c r="R14" i="46" s="1"/>
  <c r="D44" i="46"/>
  <c r="D42" i="46"/>
  <c r="D41" i="46"/>
  <c r="D40" i="46"/>
  <c r="D39" i="46"/>
  <c r="L38" i="46"/>
  <c r="D37" i="46"/>
  <c r="D33" i="46"/>
  <c r="D30" i="46"/>
  <c r="D28" i="46"/>
  <c r="D27" i="46"/>
  <c r="D26" i="46"/>
  <c r="D25" i="46"/>
  <c r="D24" i="46"/>
  <c r="D23" i="46"/>
  <c r="I21" i="46"/>
  <c r="G21" i="46"/>
  <c r="F21" i="46"/>
  <c r="D20" i="46"/>
  <c r="D19" i="46"/>
  <c r="D18" i="46"/>
  <c r="I17" i="46"/>
  <c r="H17" i="46"/>
  <c r="G17" i="46"/>
  <c r="F17" i="46"/>
  <c r="E17" i="46"/>
  <c r="D17" i="46"/>
  <c r="R16" i="46"/>
  <c r="K16" i="46"/>
  <c r="D16" i="46"/>
  <c r="G10" i="41"/>
  <c r="L12" i="46"/>
  <c r="F12" i="46"/>
  <c r="M14" i="46"/>
  <c r="F14" i="46"/>
  <c r="F11" i="46"/>
  <c r="B1" i="46"/>
  <c r="E47" i="49" l="1"/>
  <c r="E49" i="49" s="1"/>
  <c r="E51" i="49" s="1"/>
  <c r="E46" i="49"/>
  <c r="I22" i="46"/>
  <c r="G19" i="46"/>
  <c r="H19" i="46"/>
  <c r="F19" i="46"/>
  <c r="G10" i="36"/>
  <c r="F16" i="49"/>
  <c r="G14" i="46"/>
  <c r="H11" i="41"/>
  <c r="N14" i="46"/>
  <c r="M11" i="41"/>
  <c r="M12" i="46"/>
  <c r="N12" i="46" s="1"/>
  <c r="O12" i="46" s="1"/>
  <c r="P12" i="46" s="1"/>
  <c r="C12" i="49"/>
  <c r="C7" i="36"/>
  <c r="E18" i="49"/>
  <c r="F12" i="36"/>
  <c r="F13" i="46"/>
  <c r="K17" i="46"/>
  <c r="I19" i="46"/>
  <c r="G11" i="46"/>
  <c r="G12" i="46"/>
  <c r="E19" i="46"/>
  <c r="E32" i="41" l="1"/>
  <c r="H22" i="46"/>
  <c r="H10" i="41"/>
  <c r="G20" i="46"/>
  <c r="H20" i="46"/>
  <c r="J27" i="36"/>
  <c r="I27" i="36" s="1"/>
  <c r="H27" i="36" s="1"/>
  <c r="G27" i="36" s="1"/>
  <c r="K19" i="46"/>
  <c r="O14" i="46"/>
  <c r="N11" i="41"/>
  <c r="H11" i="46"/>
  <c r="H10" i="36"/>
  <c r="G16" i="49"/>
  <c r="H14" i="46"/>
  <c r="I11" i="41"/>
  <c r="F18" i="49"/>
  <c r="G12" i="36"/>
  <c r="G13" i="46"/>
  <c r="F20" i="46"/>
  <c r="E20" i="46"/>
  <c r="H12" i="46"/>
  <c r="I28" i="46" l="1"/>
  <c r="G22" i="46"/>
  <c r="G25" i="46" s="1"/>
  <c r="I25" i="46"/>
  <c r="I26" i="46"/>
  <c r="I27" i="46"/>
  <c r="H26" i="46"/>
  <c r="H27" i="46"/>
  <c r="H25" i="46"/>
  <c r="H28" i="46"/>
  <c r="I10" i="41"/>
  <c r="H13" i="46"/>
  <c r="I12" i="36" s="1"/>
  <c r="I12" i="46"/>
  <c r="F27" i="36"/>
  <c r="I11" i="46"/>
  <c r="K11" i="46"/>
  <c r="L11" i="46" s="1"/>
  <c r="L16" i="49" s="1"/>
  <c r="I14" i="46"/>
  <c r="J11" i="41"/>
  <c r="I10" i="36"/>
  <c r="H16" i="49"/>
  <c r="P14" i="46"/>
  <c r="P11" i="41" s="1"/>
  <c r="O11" i="41"/>
  <c r="H12" i="36"/>
  <c r="G18" i="49"/>
  <c r="F22" i="46" l="1"/>
  <c r="E22" i="46" s="1"/>
  <c r="E25" i="46" s="1"/>
  <c r="G26" i="46"/>
  <c r="G27" i="46"/>
  <c r="H30" i="46"/>
  <c r="K11" i="41"/>
  <c r="I20" i="46"/>
  <c r="K20" i="46" s="1"/>
  <c r="K29" i="46" s="1"/>
  <c r="I16" i="49"/>
  <c r="J10" i="41"/>
  <c r="H18" i="49"/>
  <c r="I23" i="46"/>
  <c r="C49" i="46"/>
  <c r="C44" i="46"/>
  <c r="C30" i="41" s="1"/>
  <c r="K13" i="46"/>
  <c r="K16" i="49"/>
  <c r="C56" i="49" s="1"/>
  <c r="J10" i="36"/>
  <c r="C50" i="36" s="1"/>
  <c r="I13" i="46"/>
  <c r="M11" i="46"/>
  <c r="M16" i="49" s="1"/>
  <c r="L13" i="46"/>
  <c r="G23" i="46" l="1"/>
  <c r="F26" i="46"/>
  <c r="F25" i="46"/>
  <c r="E30" i="46" s="1"/>
  <c r="L24" i="46"/>
  <c r="K24" i="46"/>
  <c r="N24" i="46"/>
  <c r="M24" i="46"/>
  <c r="P24" i="46"/>
  <c r="O24" i="46"/>
  <c r="L17" i="46"/>
  <c r="K18" i="49"/>
  <c r="K10" i="41"/>
  <c r="L10" i="41"/>
  <c r="E35" i="36"/>
  <c r="C58" i="36"/>
  <c r="H23" i="46"/>
  <c r="I18" i="49"/>
  <c r="J12" i="36"/>
  <c r="F35" i="36"/>
  <c r="L18" i="49"/>
  <c r="N11" i="46"/>
  <c r="N16" i="49" s="1"/>
  <c r="M13" i="46"/>
  <c r="F30" i="46" l="1"/>
  <c r="F23" i="46"/>
  <c r="M17" i="46"/>
  <c r="M19" i="46" s="1"/>
  <c r="L20" i="46"/>
  <c r="L19" i="46"/>
  <c r="C17" i="41"/>
  <c r="C37" i="41"/>
  <c r="C35" i="41"/>
  <c r="M10" i="41"/>
  <c r="E23" i="46"/>
  <c r="G35" i="36"/>
  <c r="M18" i="49"/>
  <c r="O11" i="46"/>
  <c r="O16" i="49" s="1"/>
  <c r="N13" i="46"/>
  <c r="L29" i="46" l="1"/>
  <c r="L25" i="46"/>
  <c r="E41" i="46"/>
  <c r="E37" i="46"/>
  <c r="E40" i="46" s="1"/>
  <c r="O25" i="46"/>
  <c r="N25" i="46"/>
  <c r="M25" i="46"/>
  <c r="P25" i="46"/>
  <c r="N17" i="46"/>
  <c r="N19" i="46" s="1"/>
  <c r="M20" i="46"/>
  <c r="M29" i="46" s="1"/>
  <c r="N10" i="41"/>
  <c r="H35" i="36"/>
  <c r="N18" i="49"/>
  <c r="P11" i="46"/>
  <c r="P16" i="49" s="1"/>
  <c r="R16" i="49" s="1"/>
  <c r="O13" i="46"/>
  <c r="E42" i="46" l="1"/>
  <c r="E44" i="46" s="1"/>
  <c r="E30" i="41" s="1"/>
  <c r="E39" i="46"/>
  <c r="N20" i="46"/>
  <c r="L30" i="46"/>
  <c r="L31" i="46" s="1"/>
  <c r="L23" i="46"/>
  <c r="O17" i="46"/>
  <c r="O19" i="46" s="1"/>
  <c r="N26" i="46"/>
  <c r="M26" i="46"/>
  <c r="P26" i="46"/>
  <c r="O26" i="46"/>
  <c r="O10" i="41"/>
  <c r="I35" i="36"/>
  <c r="O18" i="49"/>
  <c r="P13" i="46"/>
  <c r="R11" i="46"/>
  <c r="S11" i="46"/>
  <c r="N27" i="46" l="1"/>
  <c r="O27" i="46"/>
  <c r="P27" i="46"/>
  <c r="O20" i="46"/>
  <c r="O29" i="46" s="1"/>
  <c r="M30" i="46"/>
  <c r="M31" i="46" s="1"/>
  <c r="R15" i="46"/>
  <c r="P17" i="46"/>
  <c r="M23" i="46"/>
  <c r="P10" i="41"/>
  <c r="S13" i="46"/>
  <c r="S18" i="49" s="1"/>
  <c r="S16" i="49"/>
  <c r="J35" i="36"/>
  <c r="P18" i="49"/>
  <c r="R18" i="49" s="1"/>
  <c r="R13" i="46"/>
  <c r="N30" i="46" l="1"/>
  <c r="N31" i="46" s="1"/>
  <c r="N23" i="46"/>
  <c r="O28" i="46"/>
  <c r="P28" i="46"/>
  <c r="P23" i="46" s="1"/>
  <c r="P19" i="46"/>
  <c r="P20" i="46" s="1"/>
  <c r="R17" i="46"/>
  <c r="B1" i="36"/>
  <c r="B1" i="41"/>
  <c r="L19" i="41"/>
  <c r="M19" i="41" s="1"/>
  <c r="N19" i="41" s="1"/>
  <c r="O19" i="41" s="1"/>
  <c r="O23" i="46" l="1"/>
  <c r="O30" i="46"/>
  <c r="O31" i="46" s="1"/>
  <c r="P19" i="41"/>
  <c r="E24" i="41" l="1"/>
  <c r="D23" i="41" l="1"/>
  <c r="D37" i="41"/>
  <c r="D24" i="41"/>
  <c r="D35" i="41"/>
  <c r="D30" i="41"/>
  <c r="D19" i="41"/>
  <c r="D31" i="41"/>
  <c r="D32" i="41"/>
  <c r="D33" i="41"/>
  <c r="E37" i="36" l="1"/>
  <c r="D47" i="36" l="1"/>
  <c r="D45" i="36"/>
  <c r="D43" i="36"/>
  <c r="D44" i="36"/>
  <c r="D50" i="36"/>
  <c r="D48" i="36"/>
  <c r="D46" i="36"/>
  <c r="D16" i="36"/>
  <c r="D24" i="36"/>
  <c r="D23" i="36"/>
  <c r="D17" i="36"/>
  <c r="D25" i="36"/>
  <c r="D22" i="36"/>
  <c r="D29" i="36"/>
  <c r="D18" i="36"/>
  <c r="D21" i="36"/>
  <c r="D19" i="36"/>
  <c r="D28" i="36"/>
  <c r="D20" i="36"/>
  <c r="C31" i="41" l="1"/>
  <c r="C19" i="41" l="1"/>
  <c r="C18" i="41"/>
  <c r="G15" i="41" l="1"/>
  <c r="H15" i="41" s="1"/>
  <c r="I15" i="41" s="1"/>
  <c r="J15" i="41" s="1"/>
  <c r="K15" i="41" s="1"/>
  <c r="E38" i="36"/>
  <c r="J17" i="36"/>
  <c r="I17" i="36"/>
  <c r="H17" i="36"/>
  <c r="G17" i="36"/>
  <c r="F17" i="36"/>
  <c r="F19" i="36" l="1"/>
  <c r="G21" i="36" s="1"/>
  <c r="F21" i="36" l="1"/>
  <c r="F20" i="36" s="1"/>
  <c r="F28" i="36"/>
  <c r="E40" i="36" l="1"/>
  <c r="H19" i="36" l="1"/>
  <c r="H23" i="36" s="1"/>
  <c r="H28" i="36" l="1"/>
  <c r="J23" i="36"/>
  <c r="I23" i="36"/>
  <c r="I21" i="36" l="1"/>
  <c r="J21" i="36"/>
  <c r="H21" i="36"/>
  <c r="F29" i="36" l="1"/>
  <c r="I19" i="36"/>
  <c r="I24" i="36" s="1"/>
  <c r="J19" i="36"/>
  <c r="G19" i="36"/>
  <c r="J24" i="36" l="1"/>
  <c r="I22" i="36"/>
  <c r="G22" i="36"/>
  <c r="G20" i="36" s="1"/>
  <c r="G29" i="36" s="1"/>
  <c r="H22" i="36"/>
  <c r="H20" i="36" s="1"/>
  <c r="H29" i="36" s="1"/>
  <c r="G28" i="36"/>
  <c r="J22" i="36"/>
  <c r="I28" i="36"/>
  <c r="J20" i="36" l="1"/>
  <c r="J29" i="36" s="1"/>
  <c r="I20" i="36"/>
  <c r="I29" i="36" l="1"/>
  <c r="E47" i="36" s="1"/>
  <c r="I37" i="36" l="1"/>
  <c r="H37" i="36"/>
  <c r="P27" i="49"/>
  <c r="G37" i="36"/>
  <c r="R20" i="46"/>
  <c r="R19" i="46"/>
  <c r="S20" i="46" s="1"/>
  <c r="F37" i="36"/>
  <c r="J37" i="36"/>
  <c r="R21" i="46"/>
  <c r="N35" i="49" l="1"/>
  <c r="L35" i="49"/>
  <c r="M35" i="49"/>
  <c r="K35" i="49"/>
  <c r="P28" i="49"/>
  <c r="I38" i="36"/>
  <c r="I40" i="36" s="1"/>
  <c r="K30" i="46"/>
  <c r="K31" i="46" s="1"/>
  <c r="H38" i="36"/>
  <c r="O27" i="49"/>
  <c r="M27" i="49"/>
  <c r="N27" i="49"/>
  <c r="F38" i="36"/>
  <c r="J38" i="36"/>
  <c r="G38" i="36"/>
  <c r="P34" i="49" l="1"/>
  <c r="O28" i="49"/>
  <c r="P31" i="49"/>
  <c r="P33" i="49"/>
  <c r="P30" i="49"/>
  <c r="P32" i="49"/>
  <c r="K23" i="46"/>
  <c r="L41" i="46" s="1"/>
  <c r="H40" i="36"/>
  <c r="G40" i="36"/>
  <c r="F40" i="36"/>
  <c r="O33" i="49" l="1"/>
  <c r="E43" i="36"/>
  <c r="E46" i="36" s="1"/>
  <c r="E48" i="36" s="1"/>
  <c r="E50" i="36" s="1"/>
  <c r="L37" i="46"/>
  <c r="L39" i="46" s="1"/>
  <c r="P29" i="49"/>
  <c r="O32" i="49"/>
  <c r="N28" i="49"/>
  <c r="O34" i="49"/>
  <c r="O30" i="49"/>
  <c r="O31" i="49"/>
  <c r="M28" i="49" l="1"/>
  <c r="M31" i="49" s="1"/>
  <c r="O36" i="49"/>
  <c r="O37" i="49" s="1"/>
  <c r="L40" i="46"/>
  <c r="O40" i="46" s="1"/>
  <c r="O29" i="49"/>
  <c r="E45" i="36"/>
  <c r="N33" i="49"/>
  <c r="N32" i="49"/>
  <c r="N30" i="49"/>
  <c r="N31" i="49"/>
  <c r="E31" i="41"/>
  <c r="M32" i="49" l="1"/>
  <c r="M30" i="49"/>
  <c r="L28" i="49"/>
  <c r="L30" i="49" s="1"/>
  <c r="E33" i="41"/>
  <c r="E35" i="41" s="1"/>
  <c r="N36" i="49"/>
  <c r="N37" i="49" s="1"/>
  <c r="L42" i="46"/>
  <c r="N29" i="49"/>
  <c r="M36" i="49" l="1"/>
  <c r="M37" i="49" s="1"/>
  <c r="M29" i="49"/>
  <c r="K28" i="49"/>
  <c r="K30" i="49" s="1"/>
  <c r="L31" i="49"/>
  <c r="F41" i="41"/>
  <c r="E37" i="41"/>
  <c r="L29" i="49"/>
  <c r="L36" i="49" l="1"/>
  <c r="L37" i="49" s="1"/>
  <c r="K36" i="49"/>
  <c r="K37" i="49" s="1"/>
  <c r="K29" i="49"/>
  <c r="L48" i="49" s="1"/>
  <c r="L44" i="49" l="1"/>
  <c r="L46" i="49" s="1"/>
  <c r="L47" i="49" l="1"/>
  <c r="O47" i="49" s="1"/>
  <c r="L49" i="49"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Bee Thompson</author>
  </authors>
  <commentList>
    <comment ref="C22" authorId="0" shapeId="0" xr:uid="{9EC9DB30-C4B0-4B13-A440-76471558C06B}">
      <text>
        <r>
          <rPr>
            <b/>
            <sz val="9"/>
            <color indexed="81"/>
            <rFont val="Tahoma"/>
            <family val="2"/>
          </rPr>
          <t>IPART:</t>
        </r>
        <r>
          <rPr>
            <sz val="9"/>
            <color indexed="81"/>
            <rFont val="Tahoma"/>
            <family val="2"/>
          </rPr>
          <t xml:space="preserve">
The discount factor calculates the year-end value assuming mid-year cash flows. (Mid-year is a proxy for evenly throughout the year)</t>
        </r>
      </text>
    </comment>
    <comment ref="C29" authorId="0" shapeId="0" xr:uid="{53A4BF8C-77CA-4645-BE28-3D642BE2732C}">
      <text>
        <r>
          <rPr>
            <b/>
            <sz val="9"/>
            <color indexed="81"/>
            <rFont val="Tahoma"/>
            <family val="2"/>
          </rPr>
          <t>IPART:</t>
        </r>
        <r>
          <rPr>
            <sz val="9"/>
            <color indexed="81"/>
            <rFont val="Tahoma"/>
            <family val="2"/>
          </rPr>
          <t xml:space="preserve">
Year-end value</t>
        </r>
      </text>
    </comment>
    <comment ref="C30" authorId="0" shapeId="0" xr:uid="{EE636EBD-A1D6-4B1E-BD54-C6A2E042FDFA}">
      <text>
        <r>
          <rPr>
            <b/>
            <sz val="9"/>
            <color indexed="81"/>
            <rFont val="Tahoma"/>
            <family val="2"/>
          </rPr>
          <t>IPART:</t>
        </r>
        <r>
          <rPr>
            <sz val="9"/>
            <color indexed="81"/>
            <rFont val="Tahoma"/>
            <family val="2"/>
          </rPr>
          <t xml:space="preserve">
The formula accounts for mid-year cash flows by converting the incremental efficiency gain to year end values before discounting by the WACC.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Bee Thompson</author>
  </authors>
  <commentList>
    <comment ref="C27" authorId="0" shapeId="0" xr:uid="{A4EE163A-3FFC-489F-9BF7-9F8B827104ED}">
      <text>
        <r>
          <rPr>
            <b/>
            <sz val="9"/>
            <color indexed="81"/>
            <rFont val="Tahoma"/>
            <family val="2"/>
          </rPr>
          <t>IPART:</t>
        </r>
        <r>
          <rPr>
            <sz val="9"/>
            <color indexed="81"/>
            <rFont val="Tahoma"/>
            <family val="2"/>
          </rPr>
          <t xml:space="preserve">
The discount factor calculates the year-end value assuming mid-year cash flows. (Mid-year is a proxy for evenly throughout the year)</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Bee Thompson</author>
  </authors>
  <commentList>
    <comment ref="C20" authorId="0" shapeId="0" xr:uid="{71646FD3-7237-42C5-852A-BB872143C776}">
      <text>
        <r>
          <rPr>
            <b/>
            <sz val="9"/>
            <color indexed="81"/>
            <rFont val="Tahoma"/>
            <family val="2"/>
          </rPr>
          <t>IPART:</t>
        </r>
        <r>
          <rPr>
            <sz val="9"/>
            <color indexed="81"/>
            <rFont val="Tahoma"/>
            <family val="2"/>
          </rPr>
          <t xml:space="preserve">
Adjust for leap years if the start date changes</t>
        </r>
      </text>
    </comment>
    <comment ref="C28" authorId="0" shapeId="0" xr:uid="{9D3C355E-B081-4502-BE33-11FAB972228E}">
      <text>
        <r>
          <rPr>
            <b/>
            <sz val="9"/>
            <color indexed="81"/>
            <rFont val="Tahoma"/>
            <family val="2"/>
          </rPr>
          <t>IPART:</t>
        </r>
        <r>
          <rPr>
            <sz val="9"/>
            <color indexed="81"/>
            <rFont val="Tahoma"/>
            <family val="2"/>
          </rPr>
          <t xml:space="preserve">
The discount factor calculates the year-end value assuming mid-year cash flows. (Mid-year is a proxy for evenly throughout the year)</t>
        </r>
      </text>
    </comment>
    <comment ref="C35" authorId="0" shapeId="0" xr:uid="{66C1F277-B536-4EA0-9C64-AF397E3FA9C7}">
      <text>
        <r>
          <rPr>
            <b/>
            <sz val="9"/>
            <color indexed="81"/>
            <rFont val="Tahoma"/>
            <family val="2"/>
          </rPr>
          <t>IPART:</t>
        </r>
        <r>
          <rPr>
            <sz val="9"/>
            <color indexed="81"/>
            <rFont val="Tahoma"/>
            <family val="2"/>
          </rPr>
          <t xml:space="preserve">
Year-end value</t>
        </r>
      </text>
    </comment>
    <comment ref="C36" authorId="0" shapeId="0" xr:uid="{A4F1A34E-C3CF-4ED3-91FD-EB415C7164CA}">
      <text>
        <r>
          <rPr>
            <b/>
            <sz val="9"/>
            <color indexed="81"/>
            <rFont val="Tahoma"/>
            <family val="2"/>
          </rPr>
          <t>IPART:</t>
        </r>
        <r>
          <rPr>
            <sz val="9"/>
            <color indexed="81"/>
            <rFont val="Tahoma"/>
            <family val="2"/>
          </rPr>
          <t xml:space="preserve">
The formula accounts for mid-year cash flows by converting the incremental efficiency gain to year end values before discounting by the WACC. </t>
        </r>
      </text>
    </comment>
    <comment ref="C39" authorId="0" shapeId="0" xr:uid="{112DA77A-A373-45FE-9948-839569BD2A3B}">
      <text>
        <r>
          <rPr>
            <b/>
            <sz val="9"/>
            <color indexed="81"/>
            <rFont val="Tahoma"/>
            <family val="2"/>
          </rPr>
          <t>IPART:</t>
        </r>
        <r>
          <rPr>
            <sz val="9"/>
            <color indexed="81"/>
            <rFont val="Tahoma"/>
            <family val="2"/>
          </rPr>
          <t xml:space="preserve">
Enter a reduction in leakage as a negative number and </t>
        </r>
        <r>
          <rPr>
            <i/>
            <sz val="9"/>
            <color indexed="81"/>
            <rFont val="Tahoma"/>
            <family val="2"/>
          </rPr>
          <t>vice versa</t>
        </r>
      </text>
    </comment>
  </commentList>
</comments>
</file>

<file path=xl/sharedStrings.xml><?xml version="1.0" encoding="utf-8"?>
<sst xmlns="http://schemas.openxmlformats.org/spreadsheetml/2006/main" count="349" uniqueCount="188">
  <si>
    <t>CONTACT</t>
  </si>
  <si>
    <t>Claudio Campi</t>
  </si>
  <si>
    <t>email</t>
  </si>
  <si>
    <t>Claudio_Campi@ipart.nsw.gov.au</t>
  </si>
  <si>
    <t xml:space="preserve">COLOUR CODE  </t>
  </si>
  <si>
    <t>Blue cells indicate inputs</t>
  </si>
  <si>
    <t>Blue font indicates IPART hard-coded values used that should not be changed</t>
  </si>
  <si>
    <t>Key outputs</t>
  </si>
  <si>
    <t>Pink font indicates calculation checks</t>
  </si>
  <si>
    <t>Red indicates assumptions made in calculations</t>
  </si>
  <si>
    <t>Red double line means formula changes across row</t>
  </si>
  <si>
    <t>FY ending 30 June</t>
  </si>
  <si>
    <t>Year</t>
  </si>
  <si>
    <t>Base opex allowance</t>
  </si>
  <si>
    <t>$ million</t>
  </si>
  <si>
    <t>Cost pass-through adjustment</t>
  </si>
  <si>
    <t>Ex-post allowed opex</t>
  </si>
  <si>
    <t>Actual opex</t>
  </si>
  <si>
    <t>Underspend</t>
  </si>
  <si>
    <t>a</t>
  </si>
  <si>
    <t>Difference between allowance and actual costs</t>
  </si>
  <si>
    <t>Incremental efficiency gain</t>
  </si>
  <si>
    <t>b</t>
  </si>
  <si>
    <r>
      <t xml:space="preserve">Difference between </t>
    </r>
    <r>
      <rPr>
        <b/>
        <sz val="9"/>
        <color theme="3" tint="0.249977111117893"/>
        <rFont val="Arial"/>
        <family val="2"/>
      </rPr>
      <t xml:space="preserve">(a) </t>
    </r>
    <r>
      <rPr>
        <sz val="9"/>
        <color theme="3" tint="0.249977111117893"/>
        <rFont val="Arial"/>
        <family val="2"/>
      </rPr>
      <t xml:space="preserve">in given year and </t>
    </r>
    <r>
      <rPr>
        <b/>
        <sz val="9"/>
        <color theme="3" tint="0.249977111117893"/>
        <rFont val="Arial"/>
        <family val="2"/>
      </rPr>
      <t>(a)</t>
    </r>
    <r>
      <rPr>
        <sz val="9"/>
        <color theme="3" tint="0.249977111117893"/>
        <rFont val="Arial"/>
        <family val="2"/>
      </rPr>
      <t xml:space="preserve"> in preceding year</t>
    </r>
  </si>
  <si>
    <t>%</t>
  </si>
  <si>
    <t>na</t>
  </si>
  <si>
    <t>Discount factor (mid year)</t>
  </si>
  <si>
    <t>index</t>
  </si>
  <si>
    <t>Financing benefit</t>
  </si>
  <si>
    <t>c</t>
  </si>
  <si>
    <t>Present value of financing benefit/loss incurred by business as a result of under/overspend</t>
  </si>
  <si>
    <t>Year 1 benefit</t>
  </si>
  <si>
    <t>Year 2 benefit</t>
  </si>
  <si>
    <t>Year 3 benefit</t>
  </si>
  <si>
    <t>Year 4 benefit</t>
  </si>
  <si>
    <t>Year 5 benefit</t>
  </si>
  <si>
    <t>e</t>
  </si>
  <si>
    <t>f</t>
  </si>
  <si>
    <t>Base year adjustment</t>
  </si>
  <si>
    <t>g</t>
  </si>
  <si>
    <t>EBSS calculation (post-adjustment)</t>
  </si>
  <si>
    <t>NPV total efficiency gain</t>
  </si>
  <si>
    <t>h</t>
  </si>
  <si>
    <t>Relevant sharing ratio</t>
  </si>
  <si>
    <t>Consumer share</t>
  </si>
  <si>
    <t>Business share over two periods</t>
  </si>
  <si>
    <t>Business share</t>
  </si>
  <si>
    <t>i</t>
  </si>
  <si>
    <t>Total business financing benefit</t>
  </si>
  <si>
    <t>j</t>
  </si>
  <si>
    <t>NPV of EBSS payments (post-adjustment)</t>
  </si>
  <si>
    <t>k</t>
  </si>
  <si>
    <t>Notes:</t>
  </si>
  <si>
    <t>Assume mid-year cash flows (consistent with building block model)</t>
  </si>
  <si>
    <t>Base capex allowance</t>
  </si>
  <si>
    <t xml:space="preserve">Cost pass-through adjustment </t>
  </si>
  <si>
    <t xml:space="preserve">Ex post capex allowance </t>
  </si>
  <si>
    <t xml:space="preserve">Actual capex </t>
  </si>
  <si>
    <t xml:space="preserve">Underspend </t>
  </si>
  <si>
    <t>Financing benefit/loss incurred by business as a result of under/overspend</t>
  </si>
  <si>
    <t>NPV financing benefit</t>
  </si>
  <si>
    <t>d</t>
  </si>
  <si>
    <t>Discount rate (Real Vanilla WACC)</t>
  </si>
  <si>
    <t>Adjustment to be added when business efficiently defers capex from one period to the next</t>
  </si>
  <si>
    <t>NPV of increase in forecast capex from deferred capex</t>
  </si>
  <si>
    <t>Present value of adjustment</t>
  </si>
  <si>
    <t>Total business financing benefit (NPV)</t>
  </si>
  <si>
    <t>NPV of CESS payments (post-adjustment)</t>
  </si>
  <si>
    <t>First period only gets half a year of WACC financing benefit (due to mid-year cash flow assumption)</t>
  </si>
  <si>
    <t>Days per year</t>
  </si>
  <si>
    <t>days</t>
  </si>
  <si>
    <t>ML/day</t>
  </si>
  <si>
    <t>Actual performance</t>
  </si>
  <si>
    <t>Usage price</t>
  </si>
  <si>
    <t>Total improvement value</t>
  </si>
  <si>
    <t>NPV of ODI payments (post-adjustment)</t>
  </si>
  <si>
    <t>Cap and Collar calculation</t>
  </si>
  <si>
    <t>Inputs</t>
  </si>
  <si>
    <t xml:space="preserve">Inflation  </t>
  </si>
  <si>
    <t>Inflation rate</t>
  </si>
  <si>
    <t>not required</t>
  </si>
  <si>
    <t>Inflation index</t>
  </si>
  <si>
    <t>Cap and collar for incentive payment</t>
  </si>
  <si>
    <t>Percentage of cumulative NRR</t>
  </si>
  <si>
    <t>Maximum reward</t>
  </si>
  <si>
    <t>Maximum penalty</t>
  </si>
  <si>
    <t>Payment to period 2 prices</t>
  </si>
  <si>
    <t>$2028-29</t>
  </si>
  <si>
    <t>Included in EBSS for regulatory period 2</t>
  </si>
  <si>
    <t>Included in EBSS for regulatory period 3</t>
  </si>
  <si>
    <t>Previous reg period year 5 benefit</t>
  </si>
  <si>
    <t>Year of regulatory period</t>
  </si>
  <si>
    <t>Year for discount rate calculation</t>
  </si>
  <si>
    <t xml:space="preserve">Leakage performance baseline </t>
  </si>
  <si>
    <t>Leakage reduction from baseline</t>
  </si>
  <si>
    <t>Incremental leakage reduction</t>
  </si>
  <si>
    <t>Included in ODI for regulatory period 2</t>
  </si>
  <si>
    <t>Value of base year adjustments</t>
  </si>
  <si>
    <t>(&lt;0  reduces baseline leakage)</t>
  </si>
  <si>
    <t>Total underspend adjusted for deferrals (NPV, excluding year 5)</t>
  </si>
  <si>
    <t>Financing benefit for Year 5  excluded because actual capex is unknown. To be included in regulatory period 2 EBSS</t>
  </si>
  <si>
    <t>Present value of under/overspend (excluding Year 5)</t>
  </si>
  <si>
    <t>Financial year</t>
  </si>
  <si>
    <t>sum of (d) excluding the financing benefit for Year 5 underspend (because actual capex is unknown)</t>
  </si>
  <si>
    <t>Note:</t>
  </si>
  <si>
    <t>EBSS for Regulatory period 1 and Regulatory period 2</t>
  </si>
  <si>
    <t xml:space="preserve">Total sum of (c) from each year </t>
  </si>
  <si>
    <t>Difference between (a) in given year and (a) in preceding year</t>
  </si>
  <si>
    <t>(i) - (j)</t>
  </si>
  <si>
    <t>CESS calculation (post-adjustment)</t>
  </si>
  <si>
    <t>Leakage ODI for Regulatory period 1 and Regulatory period 2</t>
  </si>
  <si>
    <t>Note on method for ODIs</t>
  </si>
  <si>
    <t xml:space="preserve">--&gt; If customers are affected by a change in outcome performance each year, then incremental gains and losses should be calculated as permanent gains or losses, similarly to the EBSS. In a sense, performance is ‘recurrent’, like operating costs. </t>
  </si>
  <si>
    <t xml:space="preserve">      We expect most customer outcomes (e.g. leakage) to fall under this category.</t>
  </si>
  <si>
    <t>--&gt; However, if a change in performance only affects customers in a single period, or for a small number of years, the ODI should be calculated as temporary gains or losses, similarly to the CESS. We expect fewer customer outcomes to fall under this category</t>
  </si>
  <si>
    <t>Determination period 1</t>
  </si>
  <si>
    <t>Determination period 2</t>
  </si>
  <si>
    <t>Year of Determination period</t>
  </si>
  <si>
    <t>Deferrals to Determination period 2</t>
  </si>
  <si>
    <t>Increase in forecast capex in Determination period 2 attributable to capex deferred in Determination period 1</t>
  </si>
  <si>
    <t>Included in ODI for Determination period 3</t>
  </si>
  <si>
    <t>Payment in Determination period 2</t>
  </si>
  <si>
    <t>Assumed proportion of capex earning a return on capital in year incurred</t>
  </si>
  <si>
    <t>sum of (c) - sum of (e),  where sum of (c) excludes the efficiency gain in Year 5 (because actual capex is unknown)</t>
  </si>
  <si>
    <t>20% * (f)</t>
  </si>
  <si>
    <t>80% * (f)</t>
  </si>
  <si>
    <t>(h) - (i)</t>
  </si>
  <si>
    <t>Discount factor (mid-year)</t>
  </si>
  <si>
    <t>Penultimate year of determination period serves as the base year to calculate allowances in the following period. If there are temporary fluctuations in penultimate year, adjustment is added to first year of next period to net them out.</t>
  </si>
  <si>
    <t>Perpetuity value of efficiency gain/loss in a given year. All efficiency gain/losses are treated as permanent and valued in perpetuity. Temporary fluctuations net out in NPV terms.</t>
  </si>
  <si>
    <t>80% of (g)</t>
  </si>
  <si>
    <t>20% of (g)</t>
  </si>
  <si>
    <t>check = 0</t>
  </si>
  <si>
    <t xml:space="preserve">Sum of (f) from each year </t>
  </si>
  <si>
    <t>Total efficiency gain (NPV end of  year 5)</t>
  </si>
  <si>
    <t>PV capital efficiency</t>
  </si>
  <si>
    <t>Please see our website for more information on our new approach</t>
  </si>
  <si>
    <t>●</t>
  </si>
  <si>
    <t>efficiency benefit sharing scheme (EBSS) – which provides incentives for continuous improvement in operating expenditure (opex) to promote customer value</t>
  </si>
  <si>
    <t>capital efficiency sharing scheme (CESS) – which provides incentives for efficient investment in capital expenditure (capex) to promote customer value</t>
  </si>
  <si>
    <t>outcomes delivery incentive (ODI) scheme – which provides water businesses with incentives for incremental changes in customer outcomes;</t>
  </si>
  <si>
    <t>In 2022 IPART adopted a new approach to regulating the water businesses. Central to the overall design of our approach are financial incentive schemes.</t>
  </si>
  <si>
    <t>There are 3 financial incentive schemes within the water pricing framework:</t>
  </si>
  <si>
    <t>WHAT IS THE PURPOSE OF TEMPLATE?</t>
  </si>
  <si>
    <t>This has the practical effect of limiting the amount by which the incentive schemes will affect the revenues of the business and the impact on consumers.</t>
  </si>
  <si>
    <t xml:space="preserve">The purpose of this template is to demonstrate how these schemes work, both individually and in combination (i.e. 'capped and collared'). </t>
  </si>
  <si>
    <t xml:space="preserve">Then, to lower the financial risks to water businesses, the size of the overall revenue adjustment associated with all the financial incentive schemes will be capped at a fixed amount. </t>
  </si>
  <si>
    <t xml:space="preserve">IPART simplified incentive scheme template </t>
  </si>
  <si>
    <t xml:space="preserve">Financial adjustments resulting from the application of the incentives schemes will be applied in the subsequent determination period, based on outcomes during the former </t>
  </si>
  <si>
    <t xml:space="preserve">determination period. For example, the adjustments based on the outcomes of determination period 1 will be applied in determination period 2. </t>
  </si>
  <si>
    <t>HOW DOES THE TEMPLATE WORK?</t>
  </si>
  <si>
    <t xml:space="preserve">The template consists of 4 worksheets, one for each scheme and the fourth for the 'cap and collar' scheme which calculates the total payment to be made in determination period 2  </t>
  </si>
  <si>
    <t>Operating expenditure incentive mechanism - efficiency benefit sharing scheme (EBSS)</t>
  </si>
  <si>
    <t>Capital expenditure incentive mechanism - capital efficiency sharing scheme (CESS)</t>
  </si>
  <si>
    <t xml:space="preserve">from the application of the scheme in determination period 1. </t>
  </si>
  <si>
    <t xml:space="preserve">The EBSS worksheet shows how the EBSS works over 2 consecutive determination periods. </t>
  </si>
  <si>
    <t xml:space="preserve">The CESS worksheet shows how the CESS works over a single determination period.  It includes provision for capex deferrals to the next determination period, which impact the value of </t>
  </si>
  <si>
    <t>CESS payments  for that period (to be in the next determination period)</t>
  </si>
  <si>
    <t>The ODI worksheet contains and example of water leakage outcome delivery incentive over 2 consecutive determination periods. In this example, the ODI works very much  like and EBSS</t>
  </si>
  <si>
    <t>How do you identify input cells?</t>
  </si>
  <si>
    <t xml:space="preserve">CESS worksheet: Capital efficiency sharing scheme </t>
  </si>
  <si>
    <t>EBSS worksheet: Efficiency benefit sharing scheme (operating expenditure)</t>
  </si>
  <si>
    <t>ODI worksheet:  Outcomes delivery incentive scheme (water leakage example)</t>
  </si>
  <si>
    <t>Cap and collar worksheet: Calculation of the capped payment</t>
  </si>
  <si>
    <t>The Cap &amp; Collar worksheet shows how the overall revenue adjustments associated with the schemes is calculated.</t>
  </si>
  <si>
    <t xml:space="preserve">The template is set up for a 4-year determination 1 period and a 5-year determination 2 period. </t>
  </si>
  <si>
    <t xml:space="preserve">Input cells are clearly identified in blue (background).  </t>
  </si>
  <si>
    <r>
      <t xml:space="preserve">Numbers in </t>
    </r>
    <r>
      <rPr>
        <sz val="9"/>
        <color rgb="FF1600BA"/>
        <rFont val="Raleway"/>
        <family val="2"/>
      </rPr>
      <t xml:space="preserve">blue font </t>
    </r>
    <r>
      <rPr>
        <sz val="9"/>
        <rFont val="Raleway"/>
        <family val="2"/>
      </rPr>
      <t>are hard-coded IPART values and should not be changed. Please see the full colour coding system below.</t>
    </r>
  </si>
  <si>
    <r>
      <t xml:space="preserve">Leakage outcome delivery incentive scheme (ODI) </t>
    </r>
    <r>
      <rPr>
        <b/>
        <sz val="14"/>
        <color theme="1"/>
        <rFont val="Calibri"/>
        <family val="2"/>
      </rPr>
      <t>–</t>
    </r>
    <r>
      <rPr>
        <b/>
        <sz val="14"/>
        <color theme="1"/>
        <rFont val="Arial"/>
        <family val="2"/>
      </rPr>
      <t xml:space="preserve"> EBSS-style</t>
    </r>
  </si>
  <si>
    <t>Discount rate (Real vanilla WACC)</t>
  </si>
  <si>
    <t>Length of the determination periods (DPs)</t>
  </si>
  <si>
    <r>
      <t>To calculate the efficiency gains and financing benefits for DP1, for application in DP2,  we use the discount rate is the</t>
    </r>
    <r>
      <rPr>
        <b/>
        <sz val="9"/>
        <rFont val="Raleway"/>
        <family val="2"/>
      </rPr>
      <t xml:space="preserve"> (real vanilla) WACC </t>
    </r>
    <r>
      <rPr>
        <sz val="9"/>
        <rFont val="Raleway"/>
        <family val="2"/>
      </rPr>
      <t>for DP 1 for all the schemes.</t>
    </r>
  </si>
  <si>
    <t>Note: Enter the WACCs for both determination periods and year 1 of DP1 only in the EBSS worksheet. The CESS and ODI worksheets use the WACCs  and year entered in the EBSS worksheet.</t>
  </si>
  <si>
    <t>What discount rate do we use?</t>
  </si>
  <si>
    <r>
      <t xml:space="preserve">IPART, Water Pricing Framework Review, </t>
    </r>
    <r>
      <rPr>
        <i/>
        <sz val="9"/>
        <rFont val="Raleway"/>
        <family val="2"/>
      </rPr>
      <t>Financial Incentive Arrangements,</t>
    </r>
    <r>
      <rPr>
        <sz val="9"/>
        <rFont val="Raleway"/>
        <family val="2"/>
      </rPr>
      <t xml:space="preserve"> November 2022</t>
    </r>
  </si>
  <si>
    <t xml:space="preserve">A full explanation of the incentive schemes is  provided in our paper on Financial incentive arrangements, </t>
  </si>
  <si>
    <t>Present value of permanent efficiency gain/loss. (Note that the formula recognises mid-year cash flows.)</t>
  </si>
  <si>
    <t>Bee Thompson</t>
  </si>
  <si>
    <t>Bee_Thompson@ipart.nsw.gov.au</t>
  </si>
  <si>
    <t xml:space="preserve">To better illustrate the carry-over from DP1 to DP2, this simplified template does not allow for a change in allowed base opex in the first year of DP2. </t>
  </si>
  <si>
    <t xml:space="preserve">To better illustrate the carry-over from DP1 to DP2, this simplified template does not allow for a change to baseline leakage in the first year of DP2. </t>
  </si>
  <si>
    <t xml:space="preserve">An alternative approach for EBSS and ODI would be to use the DP2 WACC to calculate the permanent efficiency gains made in DP1, because this better reflects the prevailing estimate of the </t>
  </si>
  <si>
    <t xml:space="preserve">long term benefits (or costs) of incremantal efficiency gains. </t>
  </si>
  <si>
    <t>However, we have decided to use the DP1 WACC to reduce uncertainty for the businesses regarding the value of the total payment to be made in DP2 for efficiency gains in DP1.</t>
  </si>
  <si>
    <t>Cost pass-through for unforeseen costs in a given year, if approved by IPART</t>
  </si>
  <si>
    <t>Total value of change in leakage (NPV end of year 5)</t>
  </si>
  <si>
    <t xml:space="preserve">Perpetuity value in the year of change in leakage  </t>
  </si>
  <si>
    <t xml:space="preserve">Perpetuity value in year of efficiency gain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</si>
</sst>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1" formatCode="_-* #,##0_-;\-* #,##0_-;_-* &quot;-&quot;_-;_-@_-"/>
    <numFmt numFmtId="43" formatCode="_-* #,##0.00_-;\-* #,##0.00_-;_-* &quot;-&quot;??_-;_-@_-"/>
    <numFmt numFmtId="164" formatCode="_(* #,##0.00_);_(* \(#,##0.00\);_(* &quot;-&quot;_);_(@_)"/>
    <numFmt numFmtId="165" formatCode="0.0%"/>
    <numFmt numFmtId="166" formatCode="#,##0.0"/>
    <numFmt numFmtId="167" formatCode="_(* #,##0.0_);_(* \(#,##0.0\);_(* &quot;-&quot;??_);_(@_)"/>
    <numFmt numFmtId="168" formatCode="&quot;$&quot;#,##0.00"/>
    <numFmt numFmtId="169" formatCode="0.00000"/>
    <numFmt numFmtId="170" formatCode="#,##0.00_ ;\-#,##0.00\ "/>
  </numFmts>
  <fonts count="69" x14ac:knownFonts="1">
    <font>
      <sz val="9"/>
      <name val="Arial"/>
      <family val="2"/>
    </font>
    <font>
      <sz val="11"/>
      <color theme="1"/>
      <name val="Arial"/>
      <family val="2"/>
      <scheme val="minor"/>
    </font>
    <font>
      <sz val="11"/>
      <color theme="1"/>
      <name val="Arial"/>
      <family val="2"/>
      <scheme val="minor"/>
    </font>
    <font>
      <sz val="11"/>
      <color theme="1"/>
      <name val="Arial"/>
      <family val="2"/>
      <scheme val="minor"/>
    </font>
    <font>
      <sz val="9"/>
      <name val="Arial"/>
      <family val="2"/>
    </font>
    <font>
      <sz val="9"/>
      <color indexed="14"/>
      <name val="Arial"/>
      <family val="2"/>
    </font>
    <font>
      <sz val="9"/>
      <color indexed="10"/>
      <name val="Arial"/>
      <family val="2"/>
    </font>
    <font>
      <sz val="9"/>
      <color indexed="12"/>
      <name val="Arial"/>
      <family val="2"/>
    </font>
    <font>
      <b/>
      <sz val="9"/>
      <color indexed="9"/>
      <name val="Arial"/>
      <family val="2"/>
    </font>
    <font>
      <b/>
      <sz val="9"/>
      <color indexed="57"/>
      <name val="Arial"/>
      <family val="2"/>
    </font>
    <font>
      <sz val="11"/>
      <name val="Arial"/>
      <family val="2"/>
    </font>
    <font>
      <b/>
      <sz val="12"/>
      <name val="Arial"/>
      <family val="2"/>
    </font>
    <font>
      <b/>
      <sz val="9"/>
      <name val="Arial"/>
      <family val="2"/>
    </font>
    <font>
      <u/>
      <sz val="9"/>
      <color theme="10"/>
      <name val="Arial"/>
      <family val="2"/>
    </font>
    <font>
      <b/>
      <sz val="11"/>
      <name val="Arial"/>
      <family val="2"/>
    </font>
    <font>
      <b/>
      <sz val="9"/>
      <color rgb="FFFF0000"/>
      <name val="Arial"/>
      <family val="2"/>
    </font>
    <font>
      <sz val="10"/>
      <color indexed="9"/>
      <name val="Arial"/>
      <family val="2"/>
    </font>
    <font>
      <b/>
      <sz val="12"/>
      <color indexed="12"/>
      <name val="Arial"/>
      <family val="2"/>
    </font>
    <font>
      <i/>
      <sz val="9"/>
      <name val="Arial"/>
      <family val="2"/>
    </font>
    <font>
      <sz val="8"/>
      <color indexed="14"/>
      <name val="Arial"/>
      <family val="2"/>
    </font>
    <font>
      <sz val="9"/>
      <color theme="1"/>
      <name val="Arial"/>
      <family val="2"/>
    </font>
    <font>
      <sz val="11"/>
      <color theme="1"/>
      <name val="Arial"/>
      <family val="2"/>
    </font>
    <font>
      <b/>
      <sz val="12"/>
      <color theme="1"/>
      <name val="Arial"/>
      <family val="2"/>
    </font>
    <font>
      <u/>
      <sz val="7"/>
      <color theme="10"/>
      <name val="Arial"/>
      <family val="2"/>
    </font>
    <font>
      <sz val="8"/>
      <color theme="1"/>
      <name val="Arial"/>
      <family val="2"/>
    </font>
    <font>
      <sz val="7"/>
      <color theme="1"/>
      <name val="Arial"/>
      <family val="2"/>
    </font>
    <font>
      <sz val="7"/>
      <color indexed="8"/>
      <name val="Arial"/>
      <family val="2"/>
    </font>
    <font>
      <b/>
      <sz val="8"/>
      <color theme="1"/>
      <name val="Arial"/>
      <family val="2"/>
    </font>
    <font>
      <b/>
      <i/>
      <sz val="12"/>
      <name val="Arial"/>
      <family val="2"/>
    </font>
    <font>
      <sz val="8"/>
      <color theme="1"/>
      <name val="Arial"/>
      <family val="2"/>
      <scheme val="minor"/>
    </font>
    <font>
      <b/>
      <sz val="11"/>
      <color theme="1"/>
      <name val="Arial"/>
      <family val="2"/>
    </font>
    <font>
      <sz val="8"/>
      <name val="Arial"/>
      <family val="2"/>
    </font>
    <font>
      <b/>
      <sz val="9"/>
      <color theme="1"/>
      <name val="Arial"/>
      <family val="2"/>
    </font>
    <font>
      <b/>
      <sz val="9"/>
      <color theme="1"/>
      <name val="Arial"/>
      <family val="2"/>
      <scheme val="minor"/>
    </font>
    <font>
      <sz val="9"/>
      <color theme="1"/>
      <name val="Arial"/>
      <family val="2"/>
      <scheme val="minor"/>
    </font>
    <font>
      <sz val="11"/>
      <color rgb="FF3F3F76"/>
      <name val="Arial"/>
      <family val="2"/>
      <scheme val="minor"/>
    </font>
    <font>
      <b/>
      <u/>
      <sz val="11"/>
      <color theme="1"/>
      <name val="Arial"/>
      <family val="2"/>
    </font>
    <font>
      <sz val="9"/>
      <color theme="1" tint="0.249977111117893"/>
      <name val="Arial"/>
      <family val="2"/>
    </font>
    <font>
      <sz val="9"/>
      <name val="Arial"/>
      <family val="2"/>
      <scheme val="minor"/>
    </font>
    <font>
      <sz val="9"/>
      <color theme="1" tint="0.499984740745262"/>
      <name val="Arial"/>
      <family val="2"/>
    </font>
    <font>
      <b/>
      <sz val="11"/>
      <color theme="3" tint="0.249977111117893"/>
      <name val="Arial"/>
      <family val="2"/>
    </font>
    <font>
      <sz val="11"/>
      <color theme="3" tint="0.249977111117893"/>
      <name val="Arial"/>
      <family val="2"/>
    </font>
    <font>
      <b/>
      <sz val="9"/>
      <color theme="3" tint="0.249977111117893"/>
      <name val="Arial"/>
      <family val="2"/>
    </font>
    <font>
      <sz val="9"/>
      <color theme="3" tint="0.249977111117893"/>
      <name val="Arial"/>
      <family val="2"/>
    </font>
    <font>
      <sz val="8"/>
      <color indexed="12"/>
      <name val="Arial"/>
      <family val="2"/>
    </font>
    <font>
      <sz val="8"/>
      <color theme="0" tint="-0.34998626667073579"/>
      <name val="Arial"/>
      <family val="2"/>
    </font>
    <font>
      <sz val="9"/>
      <color indexed="81"/>
      <name val="Tahoma"/>
      <family val="2"/>
    </font>
    <font>
      <b/>
      <sz val="9"/>
      <color indexed="81"/>
      <name val="Tahoma"/>
      <family val="2"/>
    </font>
    <font>
      <i/>
      <sz val="9"/>
      <color indexed="81"/>
      <name val="Tahoma"/>
      <family val="2"/>
    </font>
    <font>
      <sz val="9"/>
      <color theme="0" tint="-0.499984740745262"/>
      <name val="Arial"/>
      <family val="2"/>
    </font>
    <font>
      <u/>
      <sz val="9"/>
      <name val="Arial"/>
      <family val="2"/>
    </font>
    <font>
      <b/>
      <i/>
      <sz val="9"/>
      <color theme="1"/>
      <name val="Arial"/>
      <family val="2"/>
    </font>
    <font>
      <i/>
      <sz val="8"/>
      <color theme="0" tint="-0.34998626667073579"/>
      <name val="Arial"/>
      <family val="2"/>
    </font>
    <font>
      <i/>
      <sz val="9"/>
      <color theme="1"/>
      <name val="Arial"/>
      <family val="2"/>
    </font>
    <font>
      <i/>
      <sz val="9"/>
      <name val="Arial"/>
      <family val="2"/>
      <scheme val="minor"/>
    </font>
    <font>
      <i/>
      <sz val="9"/>
      <color indexed="12"/>
      <name val="Arial"/>
      <family val="2"/>
    </font>
    <font>
      <b/>
      <sz val="10"/>
      <name val="Arial"/>
      <family val="2"/>
    </font>
    <font>
      <b/>
      <sz val="14"/>
      <color theme="1"/>
      <name val="Arial"/>
      <family val="2"/>
    </font>
    <font>
      <b/>
      <i/>
      <sz val="9"/>
      <name val="Arial"/>
      <family val="2"/>
    </font>
    <font>
      <sz val="9"/>
      <name val="Segoe UI"/>
      <family val="2"/>
    </font>
    <font>
      <sz val="11"/>
      <color theme="1"/>
      <name val="Calibri"/>
      <family val="2"/>
    </font>
    <font>
      <b/>
      <sz val="10"/>
      <color theme="1"/>
      <name val="Arial"/>
      <family val="2"/>
    </font>
    <font>
      <sz val="10"/>
      <color rgb="FF2E2E2F"/>
      <name val="Raleway"/>
      <family val="2"/>
    </font>
    <font>
      <sz val="9"/>
      <color rgb="FF011D4B"/>
      <name val="Symbol"/>
      <family val="1"/>
      <charset val="2"/>
    </font>
    <font>
      <sz val="9"/>
      <name val="Raleway"/>
      <family val="2"/>
    </font>
    <font>
      <i/>
      <sz val="9"/>
      <name val="Raleway"/>
      <family val="2"/>
    </font>
    <font>
      <b/>
      <sz val="9"/>
      <name val="Raleway"/>
      <family val="2"/>
    </font>
    <font>
      <sz val="9"/>
      <color rgb="FF1600BA"/>
      <name val="Raleway"/>
      <family val="2"/>
    </font>
    <font>
      <b/>
      <sz val="14"/>
      <color theme="1"/>
      <name val="Calibri"/>
      <family val="2"/>
    </font>
  </fonts>
  <fills count="18">
    <fill>
      <patternFill patternType="none"/>
    </fill>
    <fill>
      <patternFill patternType="gray125"/>
    </fill>
    <fill>
      <patternFill patternType="solid">
        <fgColor indexed="41"/>
        <bgColor indexed="64"/>
      </patternFill>
    </fill>
    <fill>
      <patternFill patternType="solid">
        <fgColor indexed="44"/>
        <bgColor indexed="64"/>
      </patternFill>
    </fill>
    <fill>
      <patternFill patternType="solid">
        <fgColor indexed="18"/>
        <bgColor indexed="64"/>
      </patternFill>
    </fill>
    <fill>
      <patternFill patternType="solid">
        <fgColor theme="0"/>
        <bgColor indexed="64"/>
      </patternFill>
    </fill>
    <fill>
      <patternFill patternType="solid">
        <fgColor rgb="FFFFFF00"/>
        <bgColor indexed="64"/>
      </patternFill>
    </fill>
    <fill>
      <patternFill patternType="solid">
        <fgColor theme="0" tint="-0.14999847407452621"/>
        <bgColor indexed="64"/>
      </patternFill>
    </fill>
    <fill>
      <patternFill patternType="solid">
        <fgColor rgb="FFFFFFCC"/>
        <bgColor theme="0"/>
      </patternFill>
    </fill>
    <fill>
      <patternFill patternType="solid">
        <fgColor theme="4"/>
        <bgColor indexed="64"/>
      </patternFill>
    </fill>
    <fill>
      <patternFill patternType="solid">
        <fgColor rgb="FFFFCC99"/>
      </patternFill>
    </fill>
    <fill>
      <patternFill patternType="solid">
        <fgColor rgb="FF99CCFF"/>
        <bgColor indexed="64"/>
      </patternFill>
    </fill>
    <fill>
      <patternFill patternType="solid">
        <fgColor theme="0" tint="-0.34998626667073579"/>
        <bgColor indexed="64"/>
      </patternFill>
    </fill>
    <fill>
      <patternFill patternType="solid">
        <fgColor indexed="44"/>
        <bgColor rgb="FF00FFFF"/>
      </patternFill>
    </fill>
    <fill>
      <patternFill patternType="solid">
        <fgColor theme="0"/>
        <bgColor rgb="FF00FFFF"/>
      </patternFill>
    </fill>
    <fill>
      <patternFill patternType="solid">
        <fgColor indexed="18"/>
        <bgColor rgb="FF00FFFF"/>
      </patternFill>
    </fill>
    <fill>
      <patternFill patternType="solid">
        <fgColor theme="0" tint="-4.9989318521683403E-2"/>
        <bgColor indexed="64"/>
      </patternFill>
    </fill>
    <fill>
      <patternFill patternType="solid">
        <fgColor theme="0" tint="-4.9989318521683403E-2"/>
        <bgColor rgb="FF00FFFF"/>
      </patternFill>
    </fill>
  </fills>
  <borders count="69">
    <border>
      <left/>
      <right/>
      <top/>
      <bottom/>
      <diagonal/>
    </border>
    <border>
      <left/>
      <right/>
      <top/>
      <bottom style="thin">
        <color indexed="64"/>
      </bottom>
      <diagonal/>
    </border>
    <border>
      <left/>
      <right/>
      <top style="thin">
        <color indexed="64"/>
      </top>
      <bottom/>
      <diagonal/>
    </border>
    <border>
      <left/>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double">
        <color rgb="FFFF0000"/>
      </right>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style="thin">
        <color rgb="FF7F7F7F"/>
      </left>
      <right style="thin">
        <color rgb="FF7F7F7F"/>
      </right>
      <top style="thin">
        <color rgb="FF7F7F7F"/>
      </top>
      <bottom style="thin">
        <color rgb="FF7F7F7F"/>
      </bottom>
      <diagonal/>
    </border>
    <border>
      <left style="thin">
        <color rgb="FF7F7F7F"/>
      </left>
      <right/>
      <top style="thin">
        <color rgb="FF7F7F7F"/>
      </top>
      <bottom style="thin">
        <color rgb="FF7F7F7F"/>
      </bottom>
      <diagonal/>
    </border>
    <border>
      <left/>
      <right/>
      <top style="thin">
        <color rgb="FF7F7F7F"/>
      </top>
      <bottom style="thin">
        <color rgb="FF7F7F7F"/>
      </bottom>
      <diagonal/>
    </border>
    <border>
      <left style="thin">
        <color rgb="FF7F7F7F"/>
      </left>
      <right/>
      <top/>
      <bottom/>
      <diagonal/>
    </border>
    <border>
      <left/>
      <right/>
      <top/>
      <bottom style="thin">
        <color theme="3" tint="0.499984740745262"/>
      </bottom>
      <diagonal/>
    </border>
    <border>
      <left style="thin">
        <color indexed="64"/>
      </left>
      <right style="thin">
        <color theme="3" tint="0.499984740745262"/>
      </right>
      <top style="thin">
        <color indexed="64"/>
      </top>
      <bottom style="thin">
        <color indexed="64"/>
      </bottom>
      <diagonal/>
    </border>
    <border>
      <left style="double">
        <color rgb="FFFF0000"/>
      </left>
      <right style="double">
        <color rgb="FFFF0000"/>
      </right>
      <top/>
      <bottom style="thin">
        <color indexed="64"/>
      </bottom>
      <diagonal/>
    </border>
    <border>
      <left style="thin">
        <color rgb="FF7F7F7F"/>
      </left>
      <right style="thin">
        <color rgb="FF7F7F7F"/>
      </right>
      <top style="thin">
        <color indexed="64"/>
      </top>
      <bottom style="thin">
        <color indexed="64"/>
      </bottom>
      <diagonal/>
    </border>
    <border>
      <left/>
      <right style="double">
        <color rgb="FFFF0000"/>
      </right>
      <top/>
      <bottom style="thin">
        <color indexed="64"/>
      </bottom>
      <diagonal/>
    </border>
    <border>
      <left style="thin">
        <color indexed="64"/>
      </left>
      <right style="double">
        <color rgb="FFFF0000"/>
      </right>
      <top/>
      <bottom style="thin">
        <color indexed="64"/>
      </bottom>
      <diagonal/>
    </border>
    <border>
      <left style="thin">
        <color indexed="64"/>
      </left>
      <right style="thin">
        <color indexed="64"/>
      </right>
      <top style="thin">
        <color theme="0" tint="-0.499984740745262"/>
      </top>
      <bottom/>
      <diagonal/>
    </border>
    <border>
      <left style="double">
        <color rgb="FFFF0000"/>
      </left>
      <right/>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style="hair">
        <color indexed="64"/>
      </left>
      <right style="thin">
        <color indexed="64"/>
      </right>
      <top/>
      <bottom/>
      <diagonal/>
    </border>
    <border>
      <left/>
      <right style="double">
        <color rgb="FFFF0000"/>
      </right>
      <top style="thin">
        <color indexed="64"/>
      </top>
      <bottom/>
      <diagonal/>
    </border>
    <border>
      <left style="thin">
        <color indexed="64"/>
      </left>
      <right style="double">
        <color rgb="FFFF0000"/>
      </right>
      <top style="thin">
        <color indexed="64"/>
      </top>
      <bottom/>
      <diagonal/>
    </border>
    <border>
      <left style="thin">
        <color indexed="64"/>
      </left>
      <right style="double">
        <color rgb="FFFF0000"/>
      </right>
      <top/>
      <bottom/>
      <diagonal/>
    </border>
    <border>
      <left style="hair">
        <color theme="0" tint="-0.499984740745262"/>
      </left>
      <right style="thin">
        <color indexed="64"/>
      </right>
      <top style="thin">
        <color indexed="64"/>
      </top>
      <bottom style="thin">
        <color indexed="64"/>
      </bottom>
      <diagonal/>
    </border>
    <border>
      <left style="hair">
        <color theme="0" tint="-0.499984740745262"/>
      </left>
      <right style="thin">
        <color indexed="64"/>
      </right>
      <top style="thin">
        <color indexed="64"/>
      </top>
      <bottom/>
      <diagonal/>
    </border>
    <border>
      <left style="hair">
        <color theme="0" tint="-0.499984740745262"/>
      </left>
      <right style="thin">
        <color indexed="64"/>
      </right>
      <top/>
      <bottom style="thin">
        <color indexed="64"/>
      </bottom>
      <diagonal/>
    </border>
    <border>
      <left style="hair">
        <color theme="0" tint="-0.499984740745262"/>
      </left>
      <right style="thin">
        <color rgb="FF7F7F7F"/>
      </right>
      <top style="thin">
        <color rgb="FF7F7F7F"/>
      </top>
      <bottom style="thin">
        <color rgb="FF7F7F7F"/>
      </bottom>
      <diagonal/>
    </border>
    <border>
      <left style="hair">
        <color theme="0" tint="-0.499984740745262"/>
      </left>
      <right style="thin">
        <color rgb="FF7F7F7F"/>
      </right>
      <top/>
      <bottom/>
      <diagonal/>
    </border>
    <border>
      <left style="hair">
        <color theme="0" tint="-0.499984740745262"/>
      </left>
      <right style="thin">
        <color indexed="64"/>
      </right>
      <top/>
      <bottom/>
      <diagonal/>
    </border>
    <border>
      <left style="thin">
        <color rgb="FF7F7F7F"/>
      </left>
      <right style="thin">
        <color indexed="64"/>
      </right>
      <top style="thin">
        <color indexed="64"/>
      </top>
      <bottom style="thin">
        <color indexed="64"/>
      </bottom>
      <diagonal/>
    </border>
    <border>
      <left style="thin">
        <color indexed="64"/>
      </left>
      <right style="double">
        <color rgb="FFFF0000"/>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style="thin">
        <color indexed="64"/>
      </left>
      <right style="hair">
        <color theme="0" tint="-0.499984740745262"/>
      </right>
      <top style="thin">
        <color indexed="64"/>
      </top>
      <bottom style="thin">
        <color indexed="64"/>
      </bottom>
      <diagonal/>
    </border>
    <border>
      <left style="thin">
        <color indexed="64"/>
      </left>
      <right style="hair">
        <color theme="0" tint="-0.499984740745262"/>
      </right>
      <top style="thin">
        <color indexed="64"/>
      </top>
      <bottom/>
      <diagonal/>
    </border>
    <border>
      <left style="thin">
        <color indexed="64"/>
      </left>
      <right style="hair">
        <color theme="0" tint="-0.499984740745262"/>
      </right>
      <top/>
      <bottom/>
      <diagonal/>
    </border>
    <border>
      <left style="thin">
        <color indexed="64"/>
      </left>
      <right style="hair">
        <color theme="0" tint="-0.499984740745262"/>
      </right>
      <top/>
      <bottom style="thin">
        <color indexed="64"/>
      </bottom>
      <diagonal/>
    </border>
    <border>
      <left style="double">
        <color rgb="FFFF0000"/>
      </left>
      <right style="double">
        <color rgb="FFFF0000"/>
      </right>
      <top style="thin">
        <color theme="0" tint="-0.499984740745262"/>
      </top>
      <bottom/>
      <diagonal/>
    </border>
    <border>
      <left style="double">
        <color rgb="FFFF0000"/>
      </left>
      <right style="thin">
        <color indexed="64"/>
      </right>
      <top/>
      <bottom style="thin">
        <color indexed="64"/>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right style="hair">
        <color indexed="64"/>
      </right>
      <top style="thin">
        <color indexed="64"/>
      </top>
      <bottom/>
      <diagonal/>
    </border>
    <border>
      <left style="thin">
        <color rgb="FF7F7F7F"/>
      </left>
      <right style="thin">
        <color rgb="FF7F7F7F"/>
      </right>
      <top style="thin">
        <color indexed="64"/>
      </top>
      <bottom/>
      <diagonal/>
    </border>
    <border>
      <left style="hair">
        <color indexed="64"/>
      </left>
      <right/>
      <top/>
      <bottom style="thin">
        <color indexed="64"/>
      </bottom>
      <diagonal/>
    </border>
    <border>
      <left style="hair">
        <color theme="0" tint="-0.499984740745262"/>
      </left>
      <right/>
      <top/>
      <bottom/>
      <diagonal/>
    </border>
    <border>
      <left style="hair">
        <color indexed="64"/>
      </left>
      <right/>
      <top/>
      <bottom/>
      <diagonal/>
    </border>
    <border>
      <left style="hair">
        <color indexed="64"/>
      </left>
      <right/>
      <top style="thin">
        <color indexed="64"/>
      </top>
      <bottom/>
      <diagonal/>
    </border>
    <border>
      <left style="hair">
        <color theme="0" tint="-0.499984740745262"/>
      </left>
      <right/>
      <top/>
      <bottom style="thin">
        <color indexed="64"/>
      </bottom>
      <diagonal/>
    </border>
    <border>
      <left style="thin">
        <color indexed="64"/>
      </left>
      <right style="hair">
        <color indexed="64"/>
      </right>
      <top style="thin">
        <color indexed="64"/>
      </top>
      <bottom/>
      <diagonal/>
    </border>
    <border>
      <left style="thin">
        <color indexed="64"/>
      </left>
      <right/>
      <top style="thin">
        <color theme="0" tint="-0.499984740745262"/>
      </top>
      <bottom/>
      <diagonal/>
    </border>
    <border>
      <left style="thin">
        <color rgb="FF7F7F7F"/>
      </left>
      <right style="thin">
        <color indexed="64"/>
      </right>
      <top style="thin">
        <color rgb="FF7F7F7F"/>
      </top>
      <bottom/>
      <diagonal/>
    </border>
    <border>
      <left style="double">
        <color rgb="FFFF0000"/>
      </left>
      <right style="thin">
        <color indexed="64"/>
      </right>
      <top/>
      <bottom/>
      <diagonal/>
    </border>
    <border>
      <left style="double">
        <color rgb="FFFF0000"/>
      </left>
      <right/>
      <top/>
      <bottom/>
      <diagonal/>
    </border>
    <border>
      <left style="hair">
        <color theme="0" tint="-0.499984740745262"/>
      </left>
      <right/>
      <top style="thin">
        <color indexed="64"/>
      </top>
      <bottom style="thin">
        <color indexed="64"/>
      </bottom>
      <diagonal/>
    </border>
    <border>
      <left style="hair">
        <color theme="0" tint="-0.499984740745262"/>
      </left>
      <right/>
      <top style="thin">
        <color indexed="64"/>
      </top>
      <bottom/>
      <diagonal/>
    </border>
    <border>
      <left style="double">
        <color indexed="10"/>
      </left>
      <right/>
      <top/>
      <bottom style="thin">
        <color auto="1"/>
      </bottom>
      <diagonal/>
    </border>
    <border>
      <left style="double">
        <color rgb="FFFF0000"/>
      </left>
      <right style="double">
        <color rgb="FFFF0000"/>
      </right>
      <top style="thin">
        <color indexed="64"/>
      </top>
      <bottom/>
      <diagonal/>
    </border>
  </borders>
  <cellStyleXfs count="25">
    <xf numFmtId="0" fontId="0" fillId="0" borderId="0"/>
    <xf numFmtId="43" fontId="4" fillId="0" borderId="0" applyFont="0" applyFill="0" applyBorder="0" applyAlignment="0" applyProtection="0"/>
    <xf numFmtId="41" fontId="4" fillId="0" borderId="0" applyFont="0" applyFill="0" applyBorder="0" applyAlignment="0" applyProtection="0"/>
    <xf numFmtId="0" fontId="4" fillId="0" borderId="9" applyNumberFormat="0" applyFont="0" applyFill="0" applyAlignment="0" applyProtection="0"/>
    <xf numFmtId="164" fontId="19" fillId="0" borderId="0" applyNumberFormat="0" applyFill="0" applyBorder="0" applyAlignment="0">
      <alignment horizontal="left"/>
    </xf>
    <xf numFmtId="0" fontId="6" fillId="0" borderId="0" applyNumberFormat="0" applyFill="0" applyBorder="0" applyAlignment="0"/>
    <xf numFmtId="4" fontId="4" fillId="3" borderId="0" applyBorder="0" applyAlignment="0">
      <alignment horizontal="right"/>
      <protection locked="0"/>
    </xf>
    <xf numFmtId="165" fontId="4" fillId="3" borderId="0" applyBorder="0" applyAlignment="0">
      <alignment horizontal="right"/>
      <protection locked="0"/>
    </xf>
    <xf numFmtId="3" fontId="7" fillId="0" borderId="0" applyNumberFormat="0" applyFill="0" applyBorder="0" applyAlignment="0" applyProtection="0">
      <protection locked="0"/>
    </xf>
    <xf numFmtId="41" fontId="8" fillId="4" borderId="0" applyNumberFormat="0" applyBorder="0" applyAlignment="0"/>
    <xf numFmtId="0" fontId="9" fillId="0" borderId="0" applyNumberFormat="0" applyFill="0" applyBorder="0" applyAlignment="0" applyProtection="0"/>
    <xf numFmtId="0" fontId="13" fillId="0" borderId="0" applyNumberFormat="0" applyFill="0" applyBorder="0" applyAlignment="0" applyProtection="0"/>
    <xf numFmtId="166" fontId="4" fillId="8" borderId="0" applyBorder="0" applyAlignment="0">
      <alignment horizontal="right"/>
      <protection locked="0"/>
    </xf>
    <xf numFmtId="165" fontId="4" fillId="2" borderId="0" applyBorder="0" applyAlignment="0">
      <protection locked="0"/>
    </xf>
    <xf numFmtId="0" fontId="15" fillId="6" borderId="0" applyNumberFormat="0" applyBorder="0" applyAlignment="0" applyProtection="0"/>
    <xf numFmtId="165" fontId="4" fillId="8" borderId="0" applyBorder="0" applyAlignment="0">
      <alignment horizontal="left"/>
      <protection locked="0"/>
    </xf>
    <xf numFmtId="166" fontId="4" fillId="2" borderId="1" applyBorder="0" applyAlignment="0">
      <alignment horizontal="right"/>
      <protection locked="0"/>
    </xf>
    <xf numFmtId="9" fontId="16" fillId="0" borderId="0" applyFont="0" applyBorder="0" applyAlignment="0" applyProtection="0"/>
    <xf numFmtId="9" fontId="16" fillId="0" borderId="0" applyFont="0" applyBorder="0" applyAlignment="0" applyProtection="0"/>
    <xf numFmtId="0" fontId="3" fillId="0" borderId="0"/>
    <xf numFmtId="0" fontId="2" fillId="0" borderId="0"/>
    <xf numFmtId="0" fontId="24" fillId="0" borderId="0"/>
    <xf numFmtId="0" fontId="35" fillId="10" borderId="18" applyNumberFormat="0" applyAlignment="0" applyProtection="0"/>
    <xf numFmtId="9" fontId="4" fillId="0" borderId="0" applyFont="0" applyFill="0" applyBorder="0" applyAlignment="0" applyProtection="0"/>
    <xf numFmtId="0" fontId="1" fillId="0" borderId="0"/>
  </cellStyleXfs>
  <cellXfs count="516">
    <xf numFmtId="0" fontId="0" fillId="0" borderId="0" xfId="0"/>
    <xf numFmtId="0" fontId="0" fillId="5" borderId="0" xfId="0" applyFill="1"/>
    <xf numFmtId="0" fontId="0" fillId="0" borderId="0" xfId="0" applyAlignment="1">
      <alignment horizontal="left"/>
    </xf>
    <xf numFmtId="0" fontId="11" fillId="0" borderId="0" xfId="0" applyFont="1"/>
    <xf numFmtId="0" fontId="17" fillId="0" borderId="0" xfId="8" applyNumberFormat="1" applyFont="1" applyFill="1" applyAlignment="1" applyProtection="1"/>
    <xf numFmtId="0" fontId="10" fillId="0" borderId="0" xfId="0" applyFont="1" applyAlignment="1">
      <alignment horizontal="left" vertical="top"/>
    </xf>
    <xf numFmtId="0" fontId="0" fillId="0" borderId="0" xfId="0" applyAlignment="1">
      <alignment horizontal="left" vertical="top"/>
    </xf>
    <xf numFmtId="0" fontId="12" fillId="0" borderId="0" xfId="0" applyFont="1"/>
    <xf numFmtId="0" fontId="0" fillId="0" borderId="3" xfId="0" applyBorder="1"/>
    <xf numFmtId="0" fontId="13" fillId="0" borderId="0" xfId="11" applyFill="1" applyAlignment="1"/>
    <xf numFmtId="0" fontId="14" fillId="7" borderId="0" xfId="0" applyFont="1" applyFill="1"/>
    <xf numFmtId="0" fontId="0" fillId="7" borderId="0" xfId="0" applyFill="1"/>
    <xf numFmtId="0" fontId="0" fillId="0" borderId="0" xfId="0" applyAlignment="1">
      <alignment horizontal="center" vertical="top"/>
    </xf>
    <xf numFmtId="0" fontId="10" fillId="7" borderId="0" xfId="0" applyFont="1" applyFill="1"/>
    <xf numFmtId="167" fontId="7" fillId="0" borderId="0" xfId="1" applyNumberFormat="1" applyFont="1" applyFill="1" applyBorder="1" applyAlignment="1">
      <alignment horizontal="left"/>
    </xf>
    <xf numFmtId="167" fontId="8" fillId="4" borderId="0" xfId="9" applyNumberFormat="1" applyBorder="1" applyAlignment="1">
      <alignment horizontal="left"/>
    </xf>
    <xf numFmtId="167" fontId="5" fillId="0" borderId="0" xfId="4" applyNumberFormat="1" applyFont="1" applyFill="1" applyBorder="1" applyAlignment="1">
      <alignment horizontal="left"/>
    </xf>
    <xf numFmtId="167" fontId="5" fillId="0" borderId="0" xfId="1" applyNumberFormat="1" applyFont="1" applyFill="1" applyBorder="1" applyAlignment="1">
      <alignment horizontal="left"/>
    </xf>
    <xf numFmtId="167" fontId="6" fillId="0" borderId="0" xfId="5" applyNumberFormat="1" applyFill="1" applyBorder="1" applyAlignment="1">
      <alignment horizontal="left"/>
    </xf>
    <xf numFmtId="167" fontId="6" fillId="0" borderId="0" xfId="1" applyNumberFormat="1" applyFont="1" applyFill="1" applyBorder="1" applyAlignment="1">
      <alignment horizontal="left"/>
    </xf>
    <xf numFmtId="167" fontId="7" fillId="0" borderId="0" xfId="8" applyNumberFormat="1" applyFill="1" applyBorder="1" applyAlignment="1" applyProtection="1">
      <alignment horizontal="left"/>
    </xf>
    <xf numFmtId="0" fontId="0" fillId="0" borderId="9" xfId="3" applyFont="1" applyFill="1" applyAlignment="1"/>
    <xf numFmtId="0" fontId="21" fillId="5" borderId="0" xfId="0" applyFont="1" applyFill="1" applyAlignment="1">
      <alignment horizontal="center" vertical="center"/>
    </xf>
    <xf numFmtId="0" fontId="22" fillId="5" borderId="0" xfId="0" applyFont="1" applyFill="1" applyAlignment="1">
      <alignment horizontal="left" vertical="center"/>
    </xf>
    <xf numFmtId="0" fontId="25" fillId="5" borderId="0" xfId="21" applyFont="1" applyFill="1" applyAlignment="1">
      <alignment horizontal="right" vertical="center"/>
    </xf>
    <xf numFmtId="0" fontId="21" fillId="5" borderId="0" xfId="0" applyFont="1" applyFill="1" applyAlignment="1">
      <alignment vertical="center"/>
    </xf>
    <xf numFmtId="0" fontId="21" fillId="5" borderId="0" xfId="0" applyFont="1" applyFill="1" applyAlignment="1">
      <alignment horizontal="left" vertical="center"/>
    </xf>
    <xf numFmtId="0" fontId="28" fillId="5" borderId="0" xfId="0" applyFont="1" applyFill="1" applyAlignment="1">
      <alignment horizontal="left"/>
    </xf>
    <xf numFmtId="0" fontId="29" fillId="5" borderId="0" xfId="0" applyFont="1" applyFill="1"/>
    <xf numFmtId="0" fontId="30" fillId="5" borderId="0" xfId="0" applyFont="1" applyFill="1" applyAlignment="1">
      <alignment horizontal="center" vertical="center"/>
    </xf>
    <xf numFmtId="0" fontId="20" fillId="5" borderId="13" xfId="0" applyFont="1" applyFill="1" applyBorder="1" applyAlignment="1">
      <alignment horizontal="left" indent="1"/>
    </xf>
    <xf numFmtId="0" fontId="34" fillId="5" borderId="0" xfId="0" applyFont="1" applyFill="1"/>
    <xf numFmtId="0" fontId="32" fillId="5" borderId="0" xfId="0" applyFont="1" applyFill="1" applyAlignment="1">
      <alignment horizontal="left" vertical="center"/>
    </xf>
    <xf numFmtId="0" fontId="20" fillId="5" borderId="0" xfId="0" applyFont="1" applyFill="1" applyAlignment="1">
      <alignment horizontal="center" vertical="center"/>
    </xf>
    <xf numFmtId="0" fontId="27" fillId="9" borderId="8" xfId="0" applyFont="1" applyFill="1" applyBorder="1" applyAlignment="1">
      <alignment horizontal="left" vertical="center"/>
    </xf>
    <xf numFmtId="0" fontId="21" fillId="9" borderId="8" xfId="0" applyFont="1" applyFill="1" applyBorder="1" applyAlignment="1">
      <alignment horizontal="center" vertical="center"/>
    </xf>
    <xf numFmtId="0" fontId="20" fillId="9" borderId="8" xfId="0" applyFont="1" applyFill="1" applyBorder="1" applyAlignment="1">
      <alignment horizontal="center" vertical="center"/>
    </xf>
    <xf numFmtId="0" fontId="21" fillId="9" borderId="8" xfId="0" applyFont="1" applyFill="1" applyBorder="1" applyAlignment="1">
      <alignment vertical="center"/>
    </xf>
    <xf numFmtId="0" fontId="26" fillId="5" borderId="0" xfId="21" applyFont="1" applyFill="1" applyAlignment="1">
      <alignment horizontal="center" vertical="center"/>
    </xf>
    <xf numFmtId="0" fontId="21" fillId="5" borderId="0" xfId="0" applyFont="1" applyFill="1"/>
    <xf numFmtId="0" fontId="36" fillId="5" borderId="0" xfId="0" applyFont="1" applyFill="1" applyAlignment="1">
      <alignment horizontal="center" vertical="center"/>
    </xf>
    <xf numFmtId="0" fontId="13" fillId="0" borderId="3" xfId="11" applyBorder="1" applyAlignment="1"/>
    <xf numFmtId="2" fontId="0" fillId="5" borderId="0" xfId="0" applyNumberFormat="1" applyFill="1"/>
    <xf numFmtId="0" fontId="18" fillId="5" borderId="0" xfId="0" applyFont="1" applyFill="1"/>
    <xf numFmtId="0" fontId="20" fillId="5" borderId="0" xfId="0" applyFont="1" applyFill="1" applyAlignment="1">
      <alignment horizontal="left" vertical="center"/>
    </xf>
    <xf numFmtId="4" fontId="4" fillId="3" borderId="21" xfId="6" applyBorder="1" applyAlignment="1">
      <alignment horizontal="right"/>
      <protection locked="0"/>
    </xf>
    <xf numFmtId="4" fontId="4" fillId="3" borderId="0" xfId="6" applyBorder="1" applyAlignment="1">
      <alignment horizontal="right"/>
      <protection locked="0"/>
    </xf>
    <xf numFmtId="4" fontId="0" fillId="5" borderId="0" xfId="0" applyNumberFormat="1" applyFill="1"/>
    <xf numFmtId="0" fontId="12" fillId="5" borderId="0" xfId="0" applyFont="1" applyFill="1"/>
    <xf numFmtId="0" fontId="0" fillId="5" borderId="2" xfId="0" applyFill="1" applyBorder="1"/>
    <xf numFmtId="0" fontId="0" fillId="5" borderId="13" xfId="0" applyFill="1" applyBorder="1"/>
    <xf numFmtId="0" fontId="0" fillId="5" borderId="11" xfId="0" applyFill="1" applyBorder="1"/>
    <xf numFmtId="0" fontId="0" fillId="5" borderId="1" xfId="0" applyFill="1" applyBorder="1"/>
    <xf numFmtId="0" fontId="30" fillId="5" borderId="0" xfId="0" applyFont="1" applyFill="1" applyAlignment="1">
      <alignment horizontal="left" vertical="center"/>
    </xf>
    <xf numFmtId="0" fontId="40" fillId="5" borderId="0" xfId="0" applyFont="1" applyFill="1" applyAlignment="1">
      <alignment horizontal="center" vertical="center"/>
    </xf>
    <xf numFmtId="0" fontId="41" fillId="5" borderId="0" xfId="0" applyFont="1" applyFill="1" applyAlignment="1">
      <alignment horizontal="center" vertical="center"/>
    </xf>
    <xf numFmtId="0" fontId="41" fillId="5" borderId="22" xfId="0" applyFont="1" applyFill="1" applyBorder="1" applyAlignment="1">
      <alignment horizontal="center" vertical="center"/>
    </xf>
    <xf numFmtId="0" fontId="40" fillId="5" borderId="22" xfId="0" applyFont="1" applyFill="1" applyBorder="1" applyAlignment="1">
      <alignment horizontal="center" vertical="center"/>
    </xf>
    <xf numFmtId="165" fontId="20" fillId="5" borderId="0" xfId="7" applyFont="1" applyFill="1" applyBorder="1" applyAlignment="1">
      <alignment horizontal="left" indent="1"/>
      <protection locked="0"/>
    </xf>
    <xf numFmtId="4" fontId="7" fillId="5" borderId="0" xfId="8" applyNumberFormat="1" applyFill="1" applyBorder="1" applyAlignment="1">
      <protection locked="0"/>
    </xf>
    <xf numFmtId="4" fontId="20" fillId="5" borderId="0" xfId="6" applyFont="1" applyFill="1" applyBorder="1" applyAlignment="1">
      <protection locked="0"/>
    </xf>
    <xf numFmtId="165" fontId="20" fillId="5" borderId="17" xfId="7" applyFont="1" applyFill="1" applyBorder="1" applyAlignment="1">
      <protection locked="0"/>
    </xf>
    <xf numFmtId="4" fontId="20" fillId="5" borderId="1" xfId="0" applyNumberFormat="1" applyFont="1" applyFill="1" applyBorder="1" applyAlignment="1">
      <alignment horizontal="right"/>
    </xf>
    <xf numFmtId="4" fontId="20" fillId="5" borderId="7" xfId="0" applyNumberFormat="1" applyFont="1" applyFill="1" applyBorder="1" applyAlignment="1">
      <alignment horizontal="right"/>
    </xf>
    <xf numFmtId="4" fontId="20" fillId="5" borderId="2" xfId="0" applyNumberFormat="1" applyFont="1" applyFill="1" applyBorder="1" applyAlignment="1">
      <alignment horizontal="right"/>
    </xf>
    <xf numFmtId="4" fontId="20" fillId="5" borderId="14" xfId="0" applyNumberFormat="1" applyFont="1" applyFill="1" applyBorder="1" applyAlignment="1">
      <alignment horizontal="right"/>
    </xf>
    <xf numFmtId="4" fontId="20" fillId="5" borderId="13" xfId="0" applyNumberFormat="1" applyFont="1" applyFill="1" applyBorder="1" applyAlignment="1">
      <alignment horizontal="right"/>
    </xf>
    <xf numFmtId="4" fontId="20" fillId="5" borderId="0" xfId="0" applyNumberFormat="1" applyFont="1" applyFill="1" applyAlignment="1">
      <alignment horizontal="right"/>
    </xf>
    <xf numFmtId="4" fontId="20" fillId="5" borderId="11" xfId="0" applyNumberFormat="1" applyFont="1" applyFill="1" applyBorder="1" applyAlignment="1">
      <alignment horizontal="right"/>
    </xf>
    <xf numFmtId="165" fontId="20" fillId="5" borderId="0" xfId="7" applyFont="1" applyFill="1" applyBorder="1" applyAlignment="1">
      <protection locked="0"/>
    </xf>
    <xf numFmtId="0" fontId="0" fillId="5" borderId="8" xfId="0" applyFill="1" applyBorder="1"/>
    <xf numFmtId="0" fontId="0" fillId="5" borderId="12" xfId="0" applyFill="1" applyBorder="1"/>
    <xf numFmtId="0" fontId="0" fillId="5" borderId="10" xfId="0" applyFill="1" applyBorder="1"/>
    <xf numFmtId="0" fontId="0" fillId="5" borderId="7" xfId="0" applyFill="1" applyBorder="1"/>
    <xf numFmtId="0" fontId="0" fillId="5" borderId="16" xfId="0" applyFill="1" applyBorder="1"/>
    <xf numFmtId="165" fontId="4" fillId="3" borderId="0" xfId="7" applyBorder="1" applyAlignment="1">
      <protection locked="0"/>
    </xf>
    <xf numFmtId="165" fontId="4" fillId="3" borderId="15" xfId="7" applyBorder="1" applyAlignment="1">
      <protection locked="0"/>
    </xf>
    <xf numFmtId="2" fontId="8" fillId="4" borderId="0" xfId="9" applyNumberFormat="1"/>
    <xf numFmtId="43" fontId="7" fillId="5" borderId="13" xfId="1" applyFont="1" applyFill="1" applyBorder="1" applyAlignment="1" applyProtection="1">
      <alignment horizontal="right"/>
    </xf>
    <xf numFmtId="43" fontId="7" fillId="5" borderId="0" xfId="1" applyFont="1" applyFill="1" applyBorder="1" applyAlignment="1" applyProtection="1">
      <alignment horizontal="right"/>
    </xf>
    <xf numFmtId="4" fontId="7" fillId="5" borderId="5" xfId="8" applyNumberFormat="1" applyFill="1" applyBorder="1" applyAlignment="1" applyProtection="1">
      <alignment horizontal="right"/>
    </xf>
    <xf numFmtId="0" fontId="19" fillId="5" borderId="0" xfId="4" applyNumberFormat="1" applyFill="1" applyAlignment="1"/>
    <xf numFmtId="0" fontId="19" fillId="5" borderId="0" xfId="4" applyNumberFormat="1" applyFill="1" applyBorder="1" applyAlignment="1"/>
    <xf numFmtId="0" fontId="12" fillId="5" borderId="13" xfId="0" applyFont="1" applyFill="1" applyBorder="1"/>
    <xf numFmtId="0" fontId="0" fillId="5" borderId="15" xfId="0" applyFill="1" applyBorder="1"/>
    <xf numFmtId="2" fontId="0" fillId="5" borderId="15" xfId="0" applyNumberFormat="1" applyFill="1" applyBorder="1"/>
    <xf numFmtId="0" fontId="0" fillId="12" borderId="0" xfId="0" applyFill="1"/>
    <xf numFmtId="0" fontId="0" fillId="12" borderId="15" xfId="0" applyFill="1" applyBorder="1"/>
    <xf numFmtId="4" fontId="0" fillId="5" borderId="15" xfId="0" applyNumberFormat="1" applyFill="1" applyBorder="1"/>
    <xf numFmtId="166" fontId="4" fillId="3" borderId="0" xfId="6" applyNumberFormat="1" applyBorder="1" applyAlignment="1">
      <protection locked="0"/>
    </xf>
    <xf numFmtId="166" fontId="4" fillId="3" borderId="15" xfId="6" applyNumberFormat="1" applyBorder="1" applyAlignment="1">
      <protection locked="0"/>
    </xf>
    <xf numFmtId="166" fontId="0" fillId="5" borderId="0" xfId="0" applyNumberFormat="1" applyFill="1"/>
    <xf numFmtId="166" fontId="0" fillId="5" borderId="15" xfId="0" applyNumberFormat="1" applyFill="1" applyBorder="1"/>
    <xf numFmtId="0" fontId="0" fillId="5" borderId="5" xfId="0" applyFill="1" applyBorder="1"/>
    <xf numFmtId="0" fontId="0" fillId="5" borderId="6" xfId="0" applyFill="1" applyBorder="1"/>
    <xf numFmtId="2" fontId="7" fillId="5" borderId="6" xfId="8" applyNumberFormat="1" applyFill="1" applyBorder="1" applyProtection="1"/>
    <xf numFmtId="2" fontId="0" fillId="5" borderId="6" xfId="0" applyNumberFormat="1" applyFill="1" applyBorder="1"/>
    <xf numFmtId="0" fontId="0" fillId="0" borderId="14" xfId="0" applyBorder="1"/>
    <xf numFmtId="4" fontId="12" fillId="5" borderId="0" xfId="0" applyNumberFormat="1" applyFont="1" applyFill="1"/>
    <xf numFmtId="0" fontId="0" fillId="14" borderId="0" xfId="0" applyFill="1"/>
    <xf numFmtId="0" fontId="28" fillId="14" borderId="0" xfId="0" applyFont="1" applyFill="1" applyAlignment="1">
      <alignment horizontal="left"/>
    </xf>
    <xf numFmtId="4" fontId="20" fillId="14" borderId="0" xfId="6" applyFont="1" applyFill="1" applyBorder="1" applyAlignment="1">
      <protection locked="0"/>
    </xf>
    <xf numFmtId="0" fontId="45" fillId="14" borderId="2" xfId="0" applyFont="1" applyFill="1" applyBorder="1" applyAlignment="1">
      <alignment horizontal="center"/>
    </xf>
    <xf numFmtId="0" fontId="45" fillId="14" borderId="5" xfId="0" applyFont="1" applyFill="1" applyBorder="1" applyAlignment="1">
      <alignment horizontal="center"/>
    </xf>
    <xf numFmtId="2" fontId="20" fillId="14" borderId="13" xfId="0" applyNumberFormat="1" applyFont="1" applyFill="1" applyBorder="1" applyAlignment="1">
      <alignment horizontal="right"/>
    </xf>
    <xf numFmtId="2" fontId="20" fillId="14" borderId="0" xfId="0" applyNumberFormat="1" applyFont="1" applyFill="1" applyAlignment="1">
      <alignment horizontal="right"/>
    </xf>
    <xf numFmtId="4" fontId="20" fillId="14" borderId="2" xfId="0" applyNumberFormat="1" applyFont="1" applyFill="1" applyBorder="1" applyAlignment="1">
      <alignment horizontal="right"/>
    </xf>
    <xf numFmtId="4" fontId="39" fillId="14" borderId="13" xfId="0" applyNumberFormat="1" applyFont="1" applyFill="1" applyBorder="1" applyAlignment="1">
      <alignment horizontal="right"/>
    </xf>
    <xf numFmtId="4" fontId="39" fillId="14" borderId="0" xfId="0" applyNumberFormat="1" applyFont="1" applyFill="1" applyAlignment="1">
      <alignment horizontal="right"/>
    </xf>
    <xf numFmtId="43" fontId="19" fillId="14" borderId="0" xfId="4" applyNumberFormat="1" applyFill="1" applyAlignment="1"/>
    <xf numFmtId="4" fontId="4" fillId="3" borderId="25" xfId="6" applyBorder="1" applyAlignment="1">
      <protection locked="0"/>
    </xf>
    <xf numFmtId="0" fontId="32" fillId="5" borderId="2" xfId="0" applyFont="1" applyFill="1" applyBorder="1" applyAlignment="1">
      <alignment horizontal="center" vertical="center"/>
    </xf>
    <xf numFmtId="0" fontId="32" fillId="5" borderId="17" xfId="0" applyFont="1" applyFill="1" applyBorder="1" applyAlignment="1">
      <alignment horizontal="center" vertical="center"/>
    </xf>
    <xf numFmtId="0" fontId="32" fillId="5" borderId="5" xfId="0" applyFont="1" applyFill="1" applyBorder="1" applyAlignment="1">
      <alignment horizontal="center" vertical="center"/>
    </xf>
    <xf numFmtId="0" fontId="20" fillId="5" borderId="16" xfId="0" applyFont="1" applyFill="1" applyBorder="1" applyAlignment="1">
      <alignment horizontal="center" vertical="center"/>
    </xf>
    <xf numFmtId="0" fontId="20" fillId="5" borderId="1" xfId="0" applyFont="1" applyFill="1" applyBorder="1" applyAlignment="1">
      <alignment horizontal="center" vertical="center"/>
    </xf>
    <xf numFmtId="0" fontId="20" fillId="5" borderId="7" xfId="0" applyFont="1" applyFill="1" applyBorder="1" applyAlignment="1">
      <alignment horizontal="center" vertical="center"/>
    </xf>
    <xf numFmtId="0" fontId="20" fillId="5" borderId="0" xfId="0" applyFont="1" applyFill="1" applyAlignment="1">
      <alignment horizontal="left"/>
    </xf>
    <xf numFmtId="0" fontId="0" fillId="5" borderId="0" xfId="0" applyFill="1" applyAlignment="1">
      <alignment horizontal="left"/>
    </xf>
    <xf numFmtId="0" fontId="32" fillId="5" borderId="0" xfId="0" applyFont="1" applyFill="1" applyAlignment="1">
      <alignment horizontal="center" vertical="center"/>
    </xf>
    <xf numFmtId="0" fontId="43" fillId="5" borderId="0" xfId="0" applyFont="1" applyFill="1" applyAlignment="1">
      <alignment horizontal="center" vertical="center"/>
    </xf>
    <xf numFmtId="0" fontId="42" fillId="5" borderId="0" xfId="0" applyFont="1" applyFill="1" applyAlignment="1">
      <alignment horizontal="right" vertical="top"/>
    </xf>
    <xf numFmtId="0" fontId="43" fillId="5" borderId="22" xfId="0" applyFont="1" applyFill="1" applyBorder="1" applyAlignment="1">
      <alignment vertical="center"/>
    </xf>
    <xf numFmtId="0" fontId="43" fillId="5" borderId="22" xfId="0" applyFont="1" applyFill="1" applyBorder="1" applyAlignment="1">
      <alignment horizontal="center" vertical="center"/>
    </xf>
    <xf numFmtId="0" fontId="43" fillId="5" borderId="0" xfId="0" applyFont="1" applyFill="1" applyAlignment="1">
      <alignment vertical="center"/>
    </xf>
    <xf numFmtId="4" fontId="0" fillId="5" borderId="1" xfId="0" applyNumberFormat="1" applyFill="1" applyBorder="1"/>
    <xf numFmtId="4" fontId="0" fillId="5" borderId="17" xfId="0" applyNumberFormat="1" applyFill="1" applyBorder="1"/>
    <xf numFmtId="4" fontId="50" fillId="5" borderId="15" xfId="0" applyNumberFormat="1" applyFont="1" applyFill="1" applyBorder="1"/>
    <xf numFmtId="4" fontId="12" fillId="5" borderId="15" xfId="0" applyNumberFormat="1" applyFont="1" applyFill="1" applyBorder="1"/>
    <xf numFmtId="4" fontId="8" fillId="4" borderId="15" xfId="9" applyNumberFormat="1" applyBorder="1"/>
    <xf numFmtId="0" fontId="32" fillId="5" borderId="10" xfId="0" applyFont="1" applyFill="1" applyBorder="1" applyAlignment="1">
      <alignment horizontal="center"/>
    </xf>
    <xf numFmtId="0" fontId="32" fillId="5" borderId="8" xfId="0" applyFont="1" applyFill="1" applyBorder="1" applyAlignment="1">
      <alignment horizontal="center"/>
    </xf>
    <xf numFmtId="4" fontId="39" fillId="14" borderId="32" xfId="0" applyNumberFormat="1" applyFont="1" applyFill="1" applyBorder="1" applyAlignment="1">
      <alignment horizontal="right"/>
    </xf>
    <xf numFmtId="0" fontId="51" fillId="5" borderId="36" xfId="0" applyFont="1" applyFill="1" applyBorder="1" applyAlignment="1">
      <alignment horizontal="center"/>
    </xf>
    <xf numFmtId="0" fontId="52" fillId="14" borderId="37" xfId="0" applyFont="1" applyFill="1" applyBorder="1" applyAlignment="1">
      <alignment horizontal="center"/>
    </xf>
    <xf numFmtId="2" fontId="53" fillId="14" borderId="41" xfId="0" applyNumberFormat="1" applyFont="1" applyFill="1" applyBorder="1" applyAlignment="1">
      <alignment horizontal="right"/>
    </xf>
    <xf numFmtId="0" fontId="7" fillId="0" borderId="10" xfId="8" applyNumberFormat="1" applyBorder="1" applyAlignment="1" applyProtection="1">
      <alignment horizontal="right"/>
    </xf>
    <xf numFmtId="0" fontId="7" fillId="5" borderId="8" xfId="8" applyNumberFormat="1" applyFill="1" applyBorder="1" applyAlignment="1" applyProtection="1">
      <alignment horizontal="right"/>
    </xf>
    <xf numFmtId="4" fontId="7" fillId="5" borderId="16" xfId="8" applyNumberFormat="1" applyFill="1" applyBorder="1" applyAlignment="1" applyProtection="1">
      <alignment horizontal="right"/>
    </xf>
    <xf numFmtId="4" fontId="7" fillId="5" borderId="2" xfId="8" applyNumberFormat="1" applyFill="1" applyBorder="1" applyAlignment="1" applyProtection="1">
      <alignment horizontal="right"/>
    </xf>
    <xf numFmtId="4" fontId="7" fillId="5" borderId="15" xfId="8" applyNumberFormat="1" applyFill="1" applyBorder="1" applyAlignment="1" applyProtection="1">
      <alignment horizontal="right"/>
    </xf>
    <xf numFmtId="4" fontId="7" fillId="5" borderId="1" xfId="8" applyNumberFormat="1" applyFill="1" applyBorder="1" applyAlignment="1">
      <alignment horizontal="right"/>
      <protection locked="0"/>
    </xf>
    <xf numFmtId="0" fontId="56" fillId="5" borderId="0" xfId="0" applyFont="1" applyFill="1" applyAlignment="1">
      <alignment horizontal="left"/>
    </xf>
    <xf numFmtId="4" fontId="39" fillId="14" borderId="41" xfId="0" applyNumberFormat="1" applyFont="1" applyFill="1" applyBorder="1" applyAlignment="1">
      <alignment horizontal="right"/>
    </xf>
    <xf numFmtId="0" fontId="44" fillId="5" borderId="0" xfId="8" applyNumberFormat="1" applyFont="1" applyFill="1" applyBorder="1" applyAlignment="1" applyProtection="1">
      <alignment horizontal="center"/>
    </xf>
    <xf numFmtId="0" fontId="45" fillId="14" borderId="0" xfId="0" applyFont="1" applyFill="1" applyAlignment="1">
      <alignment horizontal="center"/>
    </xf>
    <xf numFmtId="0" fontId="52" fillId="14" borderId="41" xfId="0" applyFont="1" applyFill="1" applyBorder="1" applyAlignment="1">
      <alignment horizontal="center"/>
    </xf>
    <xf numFmtId="0" fontId="45" fillId="14" borderId="6" xfId="0" applyFont="1" applyFill="1" applyBorder="1" applyAlignment="1">
      <alignment horizontal="center"/>
    </xf>
    <xf numFmtId="0" fontId="7" fillId="5" borderId="10" xfId="8" applyNumberFormat="1" applyFill="1" applyBorder="1" applyAlignment="1" applyProtection="1">
      <alignment horizontal="right"/>
    </xf>
    <xf numFmtId="4" fontId="20" fillId="5" borderId="11" xfId="6" applyFont="1" applyFill="1" applyBorder="1" applyAlignment="1">
      <alignment horizontal="left" indent="1"/>
      <protection locked="0"/>
    </xf>
    <xf numFmtId="4" fontId="7" fillId="5" borderId="15" xfId="8" applyNumberFormat="1" applyFill="1" applyBorder="1" applyAlignment="1">
      <alignment horizontal="left"/>
      <protection locked="0"/>
    </xf>
    <xf numFmtId="165" fontId="20" fillId="5" borderId="17" xfId="7" applyFont="1" applyFill="1" applyBorder="1" applyAlignment="1">
      <alignment horizontal="left"/>
      <protection locked="0"/>
    </xf>
    <xf numFmtId="0" fontId="20" fillId="5" borderId="16" xfId="0" applyFont="1" applyFill="1" applyBorder="1" applyAlignment="1">
      <alignment horizontal="left"/>
    </xf>
    <xf numFmtId="0" fontId="19" fillId="5" borderId="0" xfId="4" applyNumberFormat="1" applyFill="1" applyBorder="1" applyAlignment="1">
      <alignment horizontal="left"/>
    </xf>
    <xf numFmtId="0" fontId="7" fillId="5" borderId="2" xfId="8" applyNumberFormat="1" applyFill="1" applyBorder="1" applyAlignment="1" applyProtection="1">
      <alignment horizontal="right"/>
    </xf>
    <xf numFmtId="4" fontId="4" fillId="3" borderId="54" xfId="6" applyBorder="1" applyAlignment="1">
      <protection locked="0"/>
    </xf>
    <xf numFmtId="0" fontId="7" fillId="5" borderId="14" xfId="8" applyNumberFormat="1" applyFill="1" applyBorder="1" applyAlignment="1" applyProtection="1">
      <alignment horizontal="right"/>
    </xf>
    <xf numFmtId="0" fontId="7" fillId="5" borderId="11" xfId="8" applyNumberFormat="1" applyFill="1" applyBorder="1" applyAlignment="1" applyProtection="1">
      <alignment horizontal="right"/>
    </xf>
    <xf numFmtId="0" fontId="7" fillId="5" borderId="1" xfId="8" applyNumberFormat="1" applyFill="1" applyBorder="1" applyAlignment="1" applyProtection="1">
      <alignment horizontal="right"/>
    </xf>
    <xf numFmtId="0" fontId="4" fillId="0" borderId="14" xfId="8" applyNumberFormat="1" applyFont="1" applyBorder="1" applyAlignment="1" applyProtection="1">
      <alignment horizontal="left"/>
    </xf>
    <xf numFmtId="0" fontId="4" fillId="0" borderId="14" xfId="8" applyNumberFormat="1" applyFont="1" applyBorder="1" applyAlignment="1" applyProtection="1">
      <alignment horizontal="right"/>
    </xf>
    <xf numFmtId="0" fontId="57" fillId="5" borderId="0" xfId="0" applyFont="1" applyFill="1" applyAlignment="1">
      <alignment horizontal="left" vertical="center"/>
    </xf>
    <xf numFmtId="0" fontId="32" fillId="16" borderId="45" xfId="0" applyFont="1" applyFill="1" applyBorder="1" applyAlignment="1">
      <alignment horizontal="center"/>
    </xf>
    <xf numFmtId="0" fontId="45" fillId="17" borderId="46" xfId="0" applyFont="1" applyFill="1" applyBorder="1" applyAlignment="1">
      <alignment horizontal="center"/>
    </xf>
    <xf numFmtId="0" fontId="44" fillId="16" borderId="51" xfId="8" applyNumberFormat="1" applyFont="1" applyFill="1" applyBorder="1" applyAlignment="1" applyProtection="1">
      <alignment horizontal="center"/>
    </xf>
    <xf numFmtId="4" fontId="39" fillId="17" borderId="47" xfId="0" applyNumberFormat="1" applyFont="1" applyFill="1" applyBorder="1" applyAlignment="1">
      <alignment horizontal="right"/>
    </xf>
    <xf numFmtId="43" fontId="7" fillId="16" borderId="47" xfId="1" applyFont="1" applyFill="1" applyBorder="1" applyAlignment="1" applyProtection="1">
      <alignment horizontal="right"/>
    </xf>
    <xf numFmtId="2" fontId="53" fillId="14" borderId="57" xfId="0" applyNumberFormat="1" applyFont="1" applyFill="1" applyBorder="1" applyAlignment="1">
      <alignment horizontal="right"/>
    </xf>
    <xf numFmtId="0" fontId="28" fillId="5" borderId="6" xfId="0" applyFont="1" applyFill="1" applyBorder="1" applyAlignment="1">
      <alignment horizontal="left"/>
    </xf>
    <xf numFmtId="0" fontId="44" fillId="16" borderId="47" xfId="8" applyNumberFormat="1" applyFont="1" applyFill="1" applyBorder="1" applyAlignment="1" applyProtection="1">
      <alignment horizontal="center"/>
    </xf>
    <xf numFmtId="0" fontId="51" fillId="16" borderId="4" xfId="0" applyFont="1" applyFill="1" applyBorder="1" applyAlignment="1">
      <alignment horizontal="center"/>
    </xf>
    <xf numFmtId="0" fontId="45" fillId="17" borderId="34" xfId="0" applyFont="1" applyFill="1" applyBorder="1" applyAlignment="1">
      <alignment horizontal="center"/>
    </xf>
    <xf numFmtId="0" fontId="45" fillId="17" borderId="35" xfId="0" applyFont="1" applyFill="1" applyBorder="1" applyAlignment="1">
      <alignment horizontal="center"/>
    </xf>
    <xf numFmtId="2" fontId="20" fillId="17" borderId="35" xfId="0" applyNumberFormat="1" applyFont="1" applyFill="1" applyBorder="1" applyAlignment="1">
      <alignment horizontal="right"/>
    </xf>
    <xf numFmtId="4" fontId="7" fillId="17" borderId="7" xfId="8" applyNumberFormat="1" applyFill="1" applyBorder="1" applyAlignment="1" applyProtection="1">
      <alignment horizontal="right"/>
    </xf>
    <xf numFmtId="4" fontId="7" fillId="17" borderId="5" xfId="8" applyNumberFormat="1" applyFill="1" applyBorder="1" applyAlignment="1" applyProtection="1">
      <alignment horizontal="right"/>
    </xf>
    <xf numFmtId="4" fontId="7" fillId="17" borderId="6" xfId="8" applyNumberFormat="1" applyFill="1" applyBorder="1" applyAlignment="1" applyProtection="1">
      <alignment horizontal="right"/>
    </xf>
    <xf numFmtId="4" fontId="7" fillId="17" borderId="7" xfId="8" applyNumberFormat="1" applyFill="1" applyBorder="1" applyAlignment="1">
      <alignment horizontal="right"/>
      <protection locked="0"/>
    </xf>
    <xf numFmtId="4" fontId="7" fillId="17" borderId="52" xfId="8" applyNumberFormat="1" applyFill="1" applyBorder="1" applyAlignment="1" applyProtection="1">
      <alignment horizontal="right"/>
    </xf>
    <xf numFmtId="4" fontId="7" fillId="17" borderId="60" xfId="8" applyNumberFormat="1" applyFill="1" applyBorder="1" applyAlignment="1" applyProtection="1">
      <alignment horizontal="right"/>
    </xf>
    <xf numFmtId="4" fontId="7" fillId="17" borderId="51" xfId="8" applyNumberFormat="1" applyFill="1" applyBorder="1" applyAlignment="1" applyProtection="1">
      <alignment horizontal="right"/>
    </xf>
    <xf numFmtId="4" fontId="7" fillId="17" borderId="52" xfId="8" applyNumberFormat="1" applyFill="1" applyBorder="1" applyAlignment="1">
      <alignment horizontal="right"/>
      <protection locked="0"/>
    </xf>
    <xf numFmtId="2" fontId="20" fillId="17" borderId="27" xfId="0" applyNumberFormat="1" applyFont="1" applyFill="1" applyBorder="1" applyAlignment="1">
      <alignment horizontal="right"/>
    </xf>
    <xf numFmtId="4" fontId="39" fillId="14" borderId="56" xfId="0" applyNumberFormat="1" applyFont="1" applyFill="1" applyBorder="1" applyAlignment="1">
      <alignment horizontal="right"/>
    </xf>
    <xf numFmtId="4" fontId="18" fillId="3" borderId="32" xfId="6" applyFont="1" applyBorder="1" applyAlignment="1">
      <alignment horizontal="right"/>
      <protection locked="0"/>
    </xf>
    <xf numFmtId="4" fontId="53" fillId="5" borderId="32" xfId="0" applyNumberFormat="1" applyFont="1" applyFill="1" applyBorder="1" applyAlignment="1">
      <alignment horizontal="right"/>
    </xf>
    <xf numFmtId="4" fontId="53" fillId="5" borderId="31" xfId="0" applyNumberFormat="1" applyFont="1" applyFill="1" applyBorder="1" applyAlignment="1">
      <alignment horizontal="right"/>
    </xf>
    <xf numFmtId="4" fontId="7" fillId="5" borderId="30" xfId="8" applyNumberFormat="1" applyFill="1" applyBorder="1" applyAlignment="1" applyProtection="1">
      <alignment horizontal="right"/>
    </xf>
    <xf numFmtId="0" fontId="12" fillId="5" borderId="0" xfId="0" applyFont="1" applyFill="1" applyAlignment="1">
      <alignment horizontal="center" vertical="center"/>
    </xf>
    <xf numFmtId="0" fontId="0" fillId="5" borderId="0" xfId="0" applyFill="1" applyAlignment="1">
      <alignment horizontal="center" vertical="center"/>
    </xf>
    <xf numFmtId="0" fontId="58" fillId="5" borderId="0" xfId="0" applyFont="1" applyFill="1" applyAlignment="1">
      <alignment horizontal="left"/>
    </xf>
    <xf numFmtId="0" fontId="0" fillId="14" borderId="1" xfId="0" applyFill="1" applyBorder="1" applyAlignment="1">
      <alignment horizontal="center"/>
    </xf>
    <xf numFmtId="0" fontId="18" fillId="14" borderId="38" xfId="0" applyFont="1" applyFill="1" applyBorder="1" applyAlignment="1">
      <alignment horizontal="center"/>
    </xf>
    <xf numFmtId="0" fontId="0" fillId="17" borderId="48" xfId="0" applyFill="1" applyBorder="1" applyAlignment="1">
      <alignment horizontal="center"/>
    </xf>
    <xf numFmtId="0" fontId="0" fillId="17" borderId="27" xfId="0" applyFill="1" applyBorder="1" applyAlignment="1">
      <alignment horizontal="center"/>
    </xf>
    <xf numFmtId="0" fontId="0" fillId="14" borderId="7" xfId="0" applyFill="1" applyBorder="1" applyAlignment="1">
      <alignment horizontal="center"/>
    </xf>
    <xf numFmtId="0" fontId="21" fillId="5" borderId="12" xfId="0" applyFont="1" applyFill="1" applyBorder="1" applyAlignment="1">
      <alignment horizontal="center" vertical="center"/>
    </xf>
    <xf numFmtId="0" fontId="44" fillId="5" borderId="2" xfId="8" applyNumberFormat="1" applyFont="1" applyFill="1" applyBorder="1" applyAlignment="1" applyProtection="1">
      <alignment horizontal="center"/>
    </xf>
    <xf numFmtId="0" fontId="52" fillId="14" borderId="30" xfId="0" applyFont="1" applyFill="1" applyBorder="1" applyAlignment="1">
      <alignment horizontal="center"/>
    </xf>
    <xf numFmtId="0" fontId="18" fillId="14" borderId="31" xfId="0" applyFont="1" applyFill="1" applyBorder="1" applyAlignment="1">
      <alignment horizontal="center"/>
    </xf>
    <xf numFmtId="165" fontId="4" fillId="5" borderId="0" xfId="7" applyFill="1" applyBorder="1" applyAlignment="1">
      <alignment horizontal="right" vertical="center"/>
      <protection locked="0"/>
    </xf>
    <xf numFmtId="43" fontId="55" fillId="5" borderId="32" xfId="1" applyFont="1" applyFill="1" applyBorder="1" applyAlignment="1" applyProtection="1">
      <alignment horizontal="right"/>
    </xf>
    <xf numFmtId="4" fontId="39" fillId="14" borderId="57" xfId="0" applyNumberFormat="1" applyFont="1" applyFill="1" applyBorder="1" applyAlignment="1">
      <alignment horizontal="right"/>
    </xf>
    <xf numFmtId="4" fontId="20" fillId="14" borderId="58" xfId="0" applyNumberFormat="1" applyFont="1" applyFill="1" applyBorder="1" applyAlignment="1">
      <alignment horizontal="right"/>
    </xf>
    <xf numFmtId="0" fontId="45" fillId="14" borderId="33" xfId="0" applyFont="1" applyFill="1" applyBorder="1" applyAlignment="1">
      <alignment horizontal="center"/>
    </xf>
    <xf numFmtId="4" fontId="20" fillId="0" borderId="16" xfId="3" applyNumberFormat="1" applyFont="1" applyFill="1" applyBorder="1" applyAlignment="1">
      <alignment horizontal="right"/>
    </xf>
    <xf numFmtId="0" fontId="32" fillId="5" borderId="15" xfId="0" applyFont="1" applyFill="1" applyBorder="1" applyAlignment="1">
      <alignment horizontal="center" vertical="center"/>
    </xf>
    <xf numFmtId="0" fontId="32" fillId="5" borderId="6" xfId="0" applyFont="1" applyFill="1" applyBorder="1" applyAlignment="1">
      <alignment horizontal="center" vertical="center"/>
    </xf>
    <xf numFmtId="4" fontId="7" fillId="5" borderId="32" xfId="8" applyNumberFormat="1" applyFill="1" applyBorder="1" applyAlignment="1" applyProtection="1">
      <alignment horizontal="right"/>
    </xf>
    <xf numFmtId="4" fontId="7" fillId="5" borderId="31" xfId="8" applyNumberFormat="1" applyFill="1" applyBorder="1" applyAlignment="1" applyProtection="1">
      <alignment horizontal="right"/>
    </xf>
    <xf numFmtId="0" fontId="60" fillId="5" borderId="0" xfId="0" applyFont="1" applyFill="1" applyAlignment="1">
      <alignment horizontal="center" vertical="center"/>
    </xf>
    <xf numFmtId="4" fontId="53" fillId="5" borderId="30" xfId="0" applyNumberFormat="1" applyFont="1" applyFill="1" applyBorder="1" applyAlignment="1">
      <alignment horizontal="right"/>
    </xf>
    <xf numFmtId="2" fontId="20" fillId="14" borderId="27" xfId="0" applyNumberFormat="1" applyFont="1" applyFill="1" applyBorder="1" applyAlignment="1">
      <alignment horizontal="right"/>
    </xf>
    <xf numFmtId="2" fontId="20" fillId="14" borderId="1" xfId="0" applyNumberFormat="1" applyFont="1" applyFill="1" applyBorder="1" applyAlignment="1">
      <alignment horizontal="right"/>
    </xf>
    <xf numFmtId="2" fontId="53" fillId="14" borderId="50" xfId="0" applyNumberFormat="1" applyFont="1" applyFill="1" applyBorder="1" applyAlignment="1">
      <alignment horizontal="right"/>
    </xf>
    <xf numFmtId="0" fontId="61" fillId="5" borderId="1" xfId="0" applyFont="1" applyFill="1" applyBorder="1"/>
    <xf numFmtId="0" fontId="0" fillId="5" borderId="0" xfId="0" quotePrefix="1" applyFill="1"/>
    <xf numFmtId="0" fontId="59" fillId="0" borderId="0" xfId="0" quotePrefix="1" applyFont="1"/>
    <xf numFmtId="0" fontId="0" fillId="5" borderId="0" xfId="0" applyFill="1" applyAlignment="1">
      <alignment horizontal="center"/>
    </xf>
    <xf numFmtId="0" fontId="0" fillId="5" borderId="3" xfId="0" applyFill="1" applyBorder="1"/>
    <xf numFmtId="165" fontId="38" fillId="14" borderId="0" xfId="22" applyNumberFormat="1" applyFont="1" applyFill="1" applyBorder="1" applyAlignment="1" applyProtection="1">
      <alignment horizontal="right" vertical="center"/>
      <protection locked="0"/>
    </xf>
    <xf numFmtId="165" fontId="4" fillId="14" borderId="0" xfId="7" applyFill="1" applyBorder="1" applyAlignment="1">
      <alignment horizontal="right" vertical="center"/>
      <protection locked="0"/>
    </xf>
    <xf numFmtId="4" fontId="7" fillId="5" borderId="0" xfId="8" applyNumberFormat="1" applyFill="1" applyBorder="1" applyAlignment="1" applyProtection="1">
      <alignment horizontal="right"/>
    </xf>
    <xf numFmtId="4" fontId="39" fillId="14" borderId="47" xfId="0" applyNumberFormat="1" applyFont="1" applyFill="1" applyBorder="1" applyAlignment="1">
      <alignment horizontal="right"/>
    </xf>
    <xf numFmtId="4" fontId="45" fillId="5" borderId="13" xfId="6" applyFont="1" applyFill="1" applyBorder="1" applyAlignment="1">
      <alignment horizontal="left"/>
      <protection locked="0"/>
    </xf>
    <xf numFmtId="0" fontId="21" fillId="5" borderId="15" xfId="0" applyFont="1" applyFill="1" applyBorder="1" applyAlignment="1">
      <alignment horizontal="center"/>
    </xf>
    <xf numFmtId="0" fontId="32" fillId="5" borderId="0" xfId="0" applyFont="1" applyFill="1"/>
    <xf numFmtId="0" fontId="30" fillId="5" borderId="0" xfId="0" applyFont="1" applyFill="1" applyAlignment="1">
      <alignment horizontal="center"/>
    </xf>
    <xf numFmtId="0" fontId="21" fillId="5" borderId="0" xfId="0" applyFont="1" applyFill="1" applyAlignment="1">
      <alignment horizontal="center"/>
    </xf>
    <xf numFmtId="0" fontId="32" fillId="5" borderId="0" xfId="0" applyFont="1" applyFill="1" applyAlignment="1">
      <alignment horizontal="center"/>
    </xf>
    <xf numFmtId="0" fontId="20" fillId="5" borderId="0" xfId="0" applyFont="1" applyFill="1" applyAlignment="1">
      <alignment horizontal="center"/>
    </xf>
    <xf numFmtId="0" fontId="20" fillId="5" borderId="13" xfId="0" applyFont="1" applyFill="1" applyBorder="1" applyAlignment="1">
      <alignment horizontal="left"/>
    </xf>
    <xf numFmtId="0" fontId="20" fillId="5" borderId="15" xfId="0" applyFont="1" applyFill="1" applyBorder="1" applyAlignment="1">
      <alignment horizontal="left"/>
    </xf>
    <xf numFmtId="0" fontId="32" fillId="14" borderId="0" xfId="0" applyFont="1" applyFill="1" applyAlignment="1">
      <alignment horizontal="center"/>
    </xf>
    <xf numFmtId="0" fontId="51" fillId="14" borderId="41" xfId="0" applyFont="1" applyFill="1" applyBorder="1" applyAlignment="1">
      <alignment horizontal="center"/>
    </xf>
    <xf numFmtId="0" fontId="32" fillId="17" borderId="51" xfId="0" applyFont="1" applyFill="1" applyBorder="1" applyAlignment="1">
      <alignment horizontal="right"/>
    </xf>
    <xf numFmtId="0" fontId="32" fillId="14" borderId="0" xfId="0" applyFont="1" applyFill="1" applyAlignment="1">
      <alignment horizontal="right"/>
    </xf>
    <xf numFmtId="0" fontId="32" fillId="17" borderId="35" xfId="0" applyFont="1" applyFill="1" applyBorder="1" applyAlignment="1">
      <alignment horizontal="center"/>
    </xf>
    <xf numFmtId="0" fontId="32" fillId="14" borderId="6" xfId="0" applyFont="1" applyFill="1" applyBorder="1" applyAlignment="1">
      <alignment horizontal="right"/>
    </xf>
    <xf numFmtId="0" fontId="42" fillId="5" borderId="0" xfId="0" applyFont="1" applyFill="1" applyAlignment="1">
      <alignment horizontal="center"/>
    </xf>
    <xf numFmtId="0" fontId="43" fillId="5" borderId="0" xfId="0" applyFont="1" applyFill="1" applyAlignment="1">
      <alignment horizontal="center"/>
    </xf>
    <xf numFmtId="4" fontId="20" fillId="5" borderId="11" xfId="6" applyFont="1" applyFill="1" applyBorder="1" applyAlignment="1">
      <alignment horizontal="left"/>
      <protection locked="0"/>
    </xf>
    <xf numFmtId="0" fontId="12" fillId="5" borderId="0" xfId="0" applyFont="1" applyFill="1" applyAlignment="1">
      <alignment horizontal="center"/>
    </xf>
    <xf numFmtId="0" fontId="20" fillId="5" borderId="11" xfId="0" applyFont="1" applyFill="1" applyBorder="1" applyAlignment="1">
      <alignment horizontal="left"/>
    </xf>
    <xf numFmtId="0" fontId="7" fillId="5" borderId="1" xfId="8" applyNumberFormat="1" applyFill="1" applyBorder="1" applyAlignment="1" applyProtection="1">
      <alignment horizontal="center"/>
    </xf>
    <xf numFmtId="0" fontId="53" fillId="14" borderId="38" xfId="0" applyFont="1" applyFill="1" applyBorder="1" applyAlignment="1">
      <alignment horizontal="center"/>
    </xf>
    <xf numFmtId="0" fontId="20" fillId="17" borderId="52" xfId="0" applyFont="1" applyFill="1" applyBorder="1" applyAlignment="1">
      <alignment horizontal="right"/>
    </xf>
    <xf numFmtId="0" fontId="20" fillId="14" borderId="1" xfId="0" applyFont="1" applyFill="1" applyBorder="1" applyAlignment="1">
      <alignment horizontal="right"/>
    </xf>
    <xf numFmtId="0" fontId="20" fillId="14" borderId="1" xfId="0" applyFont="1" applyFill="1" applyBorder="1" applyAlignment="1">
      <alignment horizontal="center"/>
    </xf>
    <xf numFmtId="0" fontId="20" fillId="17" borderId="27" xfId="0" applyFont="1" applyFill="1" applyBorder="1" applyAlignment="1">
      <alignment horizontal="center"/>
    </xf>
    <xf numFmtId="4" fontId="20" fillId="5" borderId="13" xfId="6" applyFont="1" applyFill="1" applyBorder="1" applyAlignment="1">
      <alignment horizontal="left"/>
      <protection locked="0"/>
    </xf>
    <xf numFmtId="4" fontId="0" fillId="17" borderId="35" xfId="0" applyNumberFormat="1" applyFill="1" applyBorder="1"/>
    <xf numFmtId="4" fontId="0" fillId="14" borderId="49" xfId="0" applyNumberFormat="1" applyFill="1" applyBorder="1"/>
    <xf numFmtId="4" fontId="0" fillId="14" borderId="28" xfId="0" applyNumberFormat="1" applyFill="1" applyBorder="1"/>
    <xf numFmtId="0" fontId="40" fillId="5" borderId="0" xfId="0" applyFont="1" applyFill="1" applyAlignment="1">
      <alignment horizontal="center"/>
    </xf>
    <xf numFmtId="0" fontId="42" fillId="5" borderId="0" xfId="0" applyFont="1" applyFill="1" applyAlignment="1">
      <alignment horizontal="right"/>
    </xf>
    <xf numFmtId="0" fontId="43" fillId="5" borderId="0" xfId="0" applyFont="1" applyFill="1"/>
    <xf numFmtId="0" fontId="42" fillId="5" borderId="22" xfId="0" applyFont="1" applyFill="1" applyBorder="1" applyAlignment="1">
      <alignment horizontal="right"/>
    </xf>
    <xf numFmtId="0" fontId="43" fillId="5" borderId="22" xfId="0" applyFont="1" applyFill="1" applyBorder="1"/>
    <xf numFmtId="0" fontId="43" fillId="5" borderId="22" xfId="0" applyFont="1" applyFill="1" applyBorder="1" applyAlignment="1">
      <alignment horizontal="center"/>
    </xf>
    <xf numFmtId="4" fontId="0" fillId="14" borderId="27" xfId="0" applyNumberFormat="1" applyFill="1" applyBorder="1"/>
    <xf numFmtId="4" fontId="20" fillId="5" borderId="14" xfId="6" applyFont="1" applyFill="1" applyBorder="1" applyAlignment="1">
      <alignment horizontal="left"/>
      <protection locked="0"/>
    </xf>
    <xf numFmtId="4" fontId="20" fillId="17" borderId="35" xfId="6" applyFont="1" applyFill="1" applyBorder="1" applyAlignment="1">
      <alignment horizontal="right"/>
      <protection locked="0"/>
    </xf>
    <xf numFmtId="4" fontId="20" fillId="14" borderId="13" xfId="3" applyNumberFormat="1" applyFont="1" applyFill="1" applyBorder="1" applyAlignment="1" applyProtection="1">
      <alignment horizontal="right"/>
      <protection locked="0"/>
    </xf>
    <xf numFmtId="4" fontId="20" fillId="14" borderId="0" xfId="6" applyFont="1" applyFill="1" applyBorder="1" applyAlignment="1" applyProtection="1">
      <alignment horizontal="right"/>
    </xf>
    <xf numFmtId="4" fontId="53" fillId="14" borderId="55" xfId="6" applyFont="1" applyFill="1" applyBorder="1" applyAlignment="1" applyProtection="1">
      <alignment horizontal="right"/>
    </xf>
    <xf numFmtId="4" fontId="20" fillId="17" borderId="51" xfId="6" applyFont="1" applyFill="1" applyBorder="1" applyAlignment="1" applyProtection="1">
      <alignment horizontal="right"/>
    </xf>
    <xf numFmtId="165" fontId="20" fillId="5" borderId="14" xfId="7" applyFont="1" applyFill="1" applyBorder="1" applyAlignment="1">
      <alignment horizontal="left"/>
      <protection locked="0"/>
    </xf>
    <xf numFmtId="165" fontId="38" fillId="14" borderId="34" xfId="22" applyNumberFormat="1" applyFont="1" applyFill="1" applyBorder="1" applyAlignment="1" applyProtection="1">
      <alignment horizontal="right"/>
      <protection locked="0"/>
    </xf>
    <xf numFmtId="165" fontId="38" fillId="14" borderId="2" xfId="22" applyNumberFormat="1" applyFont="1" applyFill="1" applyBorder="1" applyAlignment="1" applyProtection="1">
      <alignment horizontal="right"/>
      <protection locked="0"/>
    </xf>
    <xf numFmtId="165" fontId="38" fillId="14" borderId="53" xfId="22" applyNumberFormat="1" applyFont="1" applyFill="1" applyBorder="1" applyAlignment="1" applyProtection="1">
      <alignment horizontal="right"/>
      <protection locked="0"/>
    </xf>
    <xf numFmtId="165" fontId="54" fillId="14" borderId="58" xfId="22" applyNumberFormat="1" applyFont="1" applyFill="1" applyBorder="1" applyAlignment="1" applyProtection="1">
      <alignment horizontal="right"/>
      <protection locked="0"/>
    </xf>
    <xf numFmtId="0" fontId="20" fillId="5" borderId="14" xfId="0" applyFont="1" applyFill="1" applyBorder="1" applyAlignment="1">
      <alignment horizontal="left"/>
    </xf>
    <xf numFmtId="0" fontId="37" fillId="5" borderId="13" xfId="0" applyFont="1" applyFill="1" applyBorder="1" applyAlignment="1">
      <alignment horizontal="left"/>
    </xf>
    <xf numFmtId="0" fontId="20" fillId="5" borderId="14" xfId="0" applyFont="1" applyFill="1" applyBorder="1"/>
    <xf numFmtId="0" fontId="0" fillId="5" borderId="17" xfId="0" applyFill="1" applyBorder="1"/>
    <xf numFmtId="0" fontId="30" fillId="5" borderId="22" xfId="0" applyFont="1" applyFill="1" applyBorder="1" applyAlignment="1">
      <alignment horizontal="center"/>
    </xf>
    <xf numFmtId="0" fontId="43" fillId="5" borderId="22" xfId="0" applyFont="1" applyFill="1" applyBorder="1" applyAlignment="1">
      <alignment horizontal="left"/>
    </xf>
    <xf numFmtId="0" fontId="20" fillId="5" borderId="11" xfId="0" applyFont="1" applyFill="1" applyBorder="1"/>
    <xf numFmtId="0" fontId="21" fillId="5" borderId="16" xfId="0" applyFont="1" applyFill="1" applyBorder="1" applyAlignment="1">
      <alignment horizontal="center"/>
    </xf>
    <xf numFmtId="0" fontId="20" fillId="5" borderId="0" xfId="0" applyFont="1" applyFill="1"/>
    <xf numFmtId="0" fontId="32" fillId="5" borderId="1" xfId="0" applyFont="1" applyFill="1" applyBorder="1"/>
    <xf numFmtId="0" fontId="20" fillId="5" borderId="10" xfId="0" applyFont="1" applyFill="1" applyBorder="1" applyAlignment="1">
      <alignment horizontal="left"/>
    </xf>
    <xf numFmtId="0" fontId="37" fillId="14" borderId="8" xfId="0" applyFont="1" applyFill="1" applyBorder="1"/>
    <xf numFmtId="4" fontId="20" fillId="14" borderId="23" xfId="0" applyNumberFormat="1" applyFont="1" applyFill="1" applyBorder="1"/>
    <xf numFmtId="4" fontId="20" fillId="14" borderId="0" xfId="0" applyNumberFormat="1" applyFont="1" applyFill="1"/>
    <xf numFmtId="0" fontId="20" fillId="5" borderId="8" xfId="0" applyFont="1" applyFill="1" applyBorder="1" applyAlignment="1">
      <alignment horizontal="left"/>
    </xf>
    <xf numFmtId="165" fontId="7" fillId="5" borderId="4" xfId="8" applyNumberFormat="1" applyFill="1" applyBorder="1" applyAlignment="1" applyProtection="1"/>
    <xf numFmtId="165" fontId="20" fillId="14" borderId="5" xfId="23" applyNumberFormat="1" applyFont="1" applyFill="1" applyBorder="1" applyAlignment="1"/>
    <xf numFmtId="165" fontId="20" fillId="14" borderId="0" xfId="23" applyNumberFormat="1" applyFont="1" applyFill="1" applyBorder="1" applyAlignment="1"/>
    <xf numFmtId="0" fontId="37" fillId="14" borderId="2" xfId="0" applyFont="1" applyFill="1" applyBorder="1"/>
    <xf numFmtId="4" fontId="20" fillId="14" borderId="5" xfId="0" applyNumberFormat="1" applyFont="1" applyFill="1" applyBorder="1"/>
    <xf numFmtId="4" fontId="29" fillId="5" borderId="0" xfId="0" applyNumberFormat="1" applyFont="1" applyFill="1"/>
    <xf numFmtId="0" fontId="37" fillId="14" borderId="1" xfId="0" applyFont="1" applyFill="1" applyBorder="1"/>
    <xf numFmtId="4" fontId="20" fillId="14" borderId="7" xfId="0" applyNumberFormat="1" applyFont="1" applyFill="1" applyBorder="1"/>
    <xf numFmtId="4" fontId="20" fillId="14" borderId="6" xfId="0" applyNumberFormat="1" applyFont="1" applyFill="1" applyBorder="1"/>
    <xf numFmtId="4" fontId="8" fillId="15" borderId="4" xfId="9" applyNumberFormat="1" applyFill="1" applyBorder="1" applyAlignment="1"/>
    <xf numFmtId="4" fontId="8" fillId="15" borderId="7" xfId="9" applyNumberFormat="1" applyFill="1" applyBorder="1" applyAlignment="1"/>
    <xf numFmtId="0" fontId="32" fillId="5" borderId="0" xfId="0" applyFont="1" applyFill="1" applyAlignment="1">
      <alignment horizontal="left"/>
    </xf>
    <xf numFmtId="0" fontId="37" fillId="5" borderId="8" xfId="0" applyFont="1" applyFill="1" applyBorder="1"/>
    <xf numFmtId="4" fontId="32" fillId="5" borderId="0" xfId="0" applyNumberFormat="1" applyFont="1" applyFill="1" applyAlignment="1">
      <alignment horizontal="center"/>
    </xf>
    <xf numFmtId="4" fontId="21" fillId="5" borderId="0" xfId="0" applyNumberFormat="1" applyFont="1" applyFill="1" applyAlignment="1">
      <alignment horizontal="center"/>
    </xf>
    <xf numFmtId="0" fontId="20" fillId="14" borderId="10" xfId="0" applyFont="1" applyFill="1" applyBorder="1" applyAlignment="1">
      <alignment horizontal="left"/>
    </xf>
    <xf numFmtId="168" fontId="32" fillId="5" borderId="0" xfId="0" applyNumberFormat="1" applyFont="1" applyFill="1" applyAlignment="1">
      <alignment horizontal="center"/>
    </xf>
    <xf numFmtId="0" fontId="32" fillId="5" borderId="0" xfId="0" applyFont="1" applyFill="1" applyAlignment="1">
      <alignment horizontal="right"/>
    </xf>
    <xf numFmtId="0" fontId="21" fillId="5" borderId="12" xfId="0" applyFont="1" applyFill="1" applyBorder="1" applyAlignment="1">
      <alignment horizontal="center"/>
    </xf>
    <xf numFmtId="0" fontId="32" fillId="5" borderId="4" xfId="0" applyFont="1" applyFill="1" applyBorder="1"/>
    <xf numFmtId="0" fontId="32" fillId="17" borderId="47" xfId="0" applyFont="1" applyFill="1" applyBorder="1" applyAlignment="1">
      <alignment horizontal="right"/>
    </xf>
    <xf numFmtId="4" fontId="4" fillId="3" borderId="13" xfId="6" applyBorder="1" applyAlignment="1">
      <alignment horizontal="right"/>
      <protection locked="0"/>
    </xf>
    <xf numFmtId="4" fontId="4" fillId="17" borderId="34" xfId="6" applyFill="1" applyBorder="1" applyAlignment="1">
      <alignment horizontal="right"/>
      <protection locked="0"/>
    </xf>
    <xf numFmtId="4" fontId="4" fillId="14" borderId="33" xfId="6" applyFill="1" applyBorder="1" applyAlignment="1">
      <alignment horizontal="right"/>
      <protection locked="0"/>
    </xf>
    <xf numFmtId="4" fontId="4" fillId="13" borderId="2" xfId="6" applyFill="1" applyBorder="1" applyAlignment="1">
      <alignment horizontal="right"/>
      <protection locked="0"/>
    </xf>
    <xf numFmtId="4" fontId="4" fillId="14" borderId="5" xfId="6" applyFill="1" applyBorder="1" applyAlignment="1">
      <alignment horizontal="right"/>
      <protection locked="0"/>
    </xf>
    <xf numFmtId="4" fontId="0" fillId="17" borderId="43" xfId="0" applyNumberFormat="1" applyFill="1" applyBorder="1"/>
    <xf numFmtId="0" fontId="43" fillId="5" borderId="22" xfId="0" applyFont="1" applyFill="1" applyBorder="1" applyAlignment="1">
      <alignment horizontal="right"/>
    </xf>
    <xf numFmtId="4" fontId="0" fillId="14" borderId="21" xfId="0" applyNumberFormat="1" applyFill="1" applyBorder="1"/>
    <xf numFmtId="4" fontId="0" fillId="14" borderId="0" xfId="0" applyNumberFormat="1" applyFill="1"/>
    <xf numFmtId="4" fontId="18" fillId="14" borderId="40" xfId="0" applyNumberFormat="1" applyFont="1" applyFill="1" applyBorder="1"/>
    <xf numFmtId="4" fontId="20" fillId="14" borderId="27" xfId="3" applyNumberFormat="1" applyFont="1" applyFill="1" applyBorder="1" applyAlignment="1" applyProtection="1">
      <alignment horizontal="right"/>
      <protection locked="0"/>
    </xf>
    <xf numFmtId="4" fontId="18" fillId="14" borderId="50" xfId="6" applyFont="1" applyFill="1" applyBorder="1" applyAlignment="1" applyProtection="1">
      <alignment horizontal="right"/>
    </xf>
    <xf numFmtId="4" fontId="20" fillId="17" borderId="27" xfId="6" applyFont="1" applyFill="1" applyBorder="1" applyAlignment="1">
      <alignment horizontal="right"/>
      <protection locked="0"/>
    </xf>
    <xf numFmtId="4" fontId="20" fillId="14" borderId="1" xfId="6" applyFont="1" applyFill="1" applyBorder="1" applyAlignment="1" applyProtection="1">
      <alignment horizontal="right"/>
    </xf>
    <xf numFmtId="4" fontId="53" fillId="14" borderId="38" xfId="6" applyFont="1" applyFill="1" applyBorder="1" applyAlignment="1" applyProtection="1">
      <alignment horizontal="right"/>
    </xf>
    <xf numFmtId="165" fontId="38" fillId="14" borderId="37" xfId="22" applyNumberFormat="1" applyFont="1" applyFill="1" applyBorder="1" applyAlignment="1" applyProtection="1">
      <alignment horizontal="right"/>
      <protection locked="0"/>
    </xf>
    <xf numFmtId="165" fontId="38" fillId="17" borderId="34" xfId="22" applyNumberFormat="1" applyFont="1" applyFill="1" applyBorder="1" applyAlignment="1" applyProtection="1">
      <alignment horizontal="right"/>
      <protection locked="0"/>
    </xf>
    <xf numFmtId="165" fontId="4" fillId="14" borderId="2" xfId="7" applyFill="1" applyBorder="1" applyAlignment="1">
      <alignment horizontal="right"/>
      <protection locked="0"/>
    </xf>
    <xf numFmtId="0" fontId="20" fillId="5" borderId="16" xfId="0" applyFont="1" applyFill="1" applyBorder="1"/>
    <xf numFmtId="0" fontId="20" fillId="14" borderId="17" xfId="0" applyFont="1" applyFill="1" applyBorder="1"/>
    <xf numFmtId="0" fontId="37" fillId="14" borderId="0" xfId="0" applyFont="1" applyFill="1"/>
    <xf numFmtId="0" fontId="20" fillId="5" borderId="10" xfId="0" applyFont="1" applyFill="1" applyBorder="1"/>
    <xf numFmtId="0" fontId="37" fillId="14" borderId="12" xfId="0" applyFont="1" applyFill="1" applyBorder="1"/>
    <xf numFmtId="0" fontId="0" fillId="0" borderId="12" xfId="0" applyBorder="1"/>
    <xf numFmtId="0" fontId="21" fillId="5" borderId="42" xfId="0" applyFont="1" applyFill="1" applyBorder="1" applyAlignment="1">
      <alignment horizontal="center"/>
    </xf>
    <xf numFmtId="0" fontId="33" fillId="5" borderId="1" xfId="0" applyFont="1" applyFill="1" applyBorder="1"/>
    <xf numFmtId="4" fontId="45" fillId="5" borderId="14" xfId="6" applyFont="1" applyFill="1" applyBorder="1" applyAlignment="1">
      <alignment horizontal="left"/>
      <protection locked="0"/>
    </xf>
    <xf numFmtId="0" fontId="20" fillId="5" borderId="2" xfId="0" applyFont="1" applyFill="1" applyBorder="1" applyAlignment="1">
      <alignment horizontal="left"/>
    </xf>
    <xf numFmtId="0" fontId="20" fillId="5" borderId="17" xfId="0" applyFont="1" applyFill="1" applyBorder="1" applyAlignment="1">
      <alignment horizontal="left"/>
    </xf>
    <xf numFmtId="0" fontId="51" fillId="5" borderId="32" xfId="0" applyFont="1" applyFill="1" applyBorder="1" applyAlignment="1">
      <alignment horizontal="center"/>
    </xf>
    <xf numFmtId="165" fontId="20" fillId="5" borderId="0" xfId="7" applyFont="1" applyFill="1" applyBorder="1" applyAlignment="1">
      <alignment horizontal="left"/>
      <protection locked="0"/>
    </xf>
    <xf numFmtId="169" fontId="18" fillId="5" borderId="0" xfId="0" applyNumberFormat="1" applyFont="1" applyFill="1"/>
    <xf numFmtId="165" fontId="20" fillId="5" borderId="13" xfId="7" applyFont="1" applyFill="1" applyBorder="1" applyAlignment="1">
      <alignment horizontal="left"/>
      <protection locked="0"/>
    </xf>
    <xf numFmtId="2" fontId="4" fillId="3" borderId="13" xfId="7" applyNumberFormat="1" applyBorder="1" applyAlignment="1">
      <alignment horizontal="right"/>
      <protection locked="0"/>
    </xf>
    <xf numFmtId="2" fontId="4" fillId="3" borderId="0" xfId="7" applyNumberFormat="1" applyBorder="1" applyAlignment="1">
      <alignment horizontal="right"/>
      <protection locked="0"/>
    </xf>
    <xf numFmtId="2" fontId="18" fillId="3" borderId="32" xfId="7" applyNumberFormat="1" applyFont="1" applyBorder="1" applyAlignment="1">
      <alignment horizontal="right"/>
      <protection locked="0"/>
    </xf>
    <xf numFmtId="4" fontId="4" fillId="5" borderId="13" xfId="6" applyFill="1" applyBorder="1" applyAlignment="1">
      <alignment horizontal="right"/>
      <protection locked="0"/>
    </xf>
    <xf numFmtId="4" fontId="4" fillId="5" borderId="0" xfId="6" applyFill="1" applyBorder="1" applyAlignment="1">
      <alignment horizontal="right"/>
      <protection locked="0"/>
    </xf>
    <xf numFmtId="4" fontId="18" fillId="5" borderId="32" xfId="6" applyFont="1" applyFill="1" applyBorder="1" applyAlignment="1">
      <alignment horizontal="right"/>
      <protection locked="0"/>
    </xf>
    <xf numFmtId="0" fontId="20" fillId="5" borderId="2" xfId="0" applyFont="1" applyFill="1" applyBorder="1"/>
    <xf numFmtId="0" fontId="49" fillId="5" borderId="13" xfId="0" applyFont="1" applyFill="1" applyBorder="1" applyAlignment="1">
      <alignment horizontal="left"/>
    </xf>
    <xf numFmtId="0" fontId="49" fillId="5" borderId="0" xfId="0" applyFont="1" applyFill="1"/>
    <xf numFmtId="0" fontId="37" fillId="5" borderId="0" xfId="0" applyFont="1" applyFill="1"/>
    <xf numFmtId="165" fontId="20" fillId="5" borderId="2" xfId="7" applyFont="1" applyFill="1" applyBorder="1" applyAlignment="1">
      <alignment horizontal="left"/>
      <protection locked="0"/>
    </xf>
    <xf numFmtId="165" fontId="4" fillId="5" borderId="2" xfId="7" applyFill="1" applyBorder="1" applyAlignment="1">
      <alignment horizontal="right"/>
      <protection locked="0"/>
    </xf>
    <xf numFmtId="165" fontId="4" fillId="5" borderId="30" xfId="7" applyFill="1" applyBorder="1" applyAlignment="1">
      <alignment horizontal="right"/>
      <protection locked="0"/>
    </xf>
    <xf numFmtId="0" fontId="20" fillId="5" borderId="1" xfId="0" applyFont="1" applyFill="1" applyBorder="1"/>
    <xf numFmtId="0" fontId="20" fillId="5" borderId="8" xfId="0" applyFont="1" applyFill="1" applyBorder="1"/>
    <xf numFmtId="0" fontId="15" fillId="5" borderId="1" xfId="0" applyFont="1" applyFill="1" applyBorder="1"/>
    <xf numFmtId="0" fontId="45" fillId="5" borderId="13" xfId="0" applyFont="1" applyFill="1" applyBorder="1" applyAlignment="1">
      <alignment horizontal="left"/>
    </xf>
    <xf numFmtId="0" fontId="32" fillId="5" borderId="15" xfId="0" applyFont="1" applyFill="1" applyBorder="1" applyAlignment="1">
      <alignment horizontal="center"/>
    </xf>
    <xf numFmtId="165" fontId="38" fillId="5" borderId="9" xfId="22" applyNumberFormat="1" applyFont="1" applyFill="1" applyBorder="1" applyAlignment="1" applyProtection="1">
      <alignment horizontal="right"/>
      <protection locked="0"/>
    </xf>
    <xf numFmtId="165" fontId="4" fillId="5" borderId="0" xfId="7" applyFill="1" applyBorder="1" applyAlignment="1">
      <alignment horizontal="right"/>
      <protection locked="0"/>
    </xf>
    <xf numFmtId="4" fontId="38" fillId="11" borderId="6" xfId="22" applyNumberFormat="1" applyFont="1" applyFill="1" applyBorder="1" applyAlignment="1" applyProtection="1">
      <alignment horizontal="right"/>
      <protection locked="0"/>
    </xf>
    <xf numFmtId="4" fontId="38" fillId="11" borderId="0" xfId="22" applyNumberFormat="1" applyFont="1" applyFill="1" applyBorder="1" applyAlignment="1" applyProtection="1">
      <alignment horizontal="right"/>
      <protection locked="0"/>
    </xf>
    <xf numFmtId="0" fontId="20" fillId="5" borderId="1" xfId="0" applyFont="1" applyFill="1" applyBorder="1" applyAlignment="1">
      <alignment horizontal="left"/>
    </xf>
    <xf numFmtId="2" fontId="20" fillId="5" borderId="0" xfId="0" applyNumberFormat="1" applyFont="1" applyFill="1"/>
    <xf numFmtId="4" fontId="20" fillId="5" borderId="7" xfId="0" applyNumberFormat="1" applyFont="1" applyFill="1" applyBorder="1"/>
    <xf numFmtId="4" fontId="20" fillId="5" borderId="5" xfId="0" applyNumberFormat="1" applyFont="1" applyFill="1" applyBorder="1"/>
    <xf numFmtId="4" fontId="8" fillId="4" borderId="7" xfId="9" applyNumberFormat="1" applyBorder="1" applyAlignment="1"/>
    <xf numFmtId="4" fontId="8" fillId="4" borderId="4" xfId="9" applyNumberFormat="1" applyBorder="1" applyAlignment="1"/>
    <xf numFmtId="169" fontId="28" fillId="5" borderId="0" xfId="0" applyNumberFormat="1" applyFont="1" applyFill="1" applyAlignment="1">
      <alignment horizontal="left"/>
    </xf>
    <xf numFmtId="0" fontId="21" fillId="9" borderId="0" xfId="0" applyFont="1" applyFill="1" applyAlignment="1">
      <alignment horizontal="center" vertical="center"/>
    </xf>
    <xf numFmtId="0" fontId="20" fillId="9" borderId="0" xfId="0" applyFont="1" applyFill="1" applyAlignment="1">
      <alignment horizontal="center" vertical="center"/>
    </xf>
    <xf numFmtId="0" fontId="0" fillId="14" borderId="0" xfId="0" applyFill="1" applyAlignment="1">
      <alignment horizontal="center"/>
    </xf>
    <xf numFmtId="4" fontId="0" fillId="14" borderId="61" xfId="0" applyNumberFormat="1" applyFill="1" applyBorder="1"/>
    <xf numFmtId="0" fontId="45" fillId="14" borderId="13" xfId="0" applyFont="1" applyFill="1" applyBorder="1" applyAlignment="1">
      <alignment horizontal="center"/>
    </xf>
    <xf numFmtId="0" fontId="40" fillId="5" borderId="22" xfId="0" applyFont="1" applyFill="1" applyBorder="1" applyAlignment="1">
      <alignment horizontal="center"/>
    </xf>
    <xf numFmtId="0" fontId="32" fillId="5" borderId="10" xfId="0" applyFont="1" applyFill="1" applyBorder="1"/>
    <xf numFmtId="0" fontId="45" fillId="5" borderId="13" xfId="0" applyFont="1" applyFill="1" applyBorder="1"/>
    <xf numFmtId="0" fontId="32" fillId="14" borderId="13" xfId="0" applyFont="1" applyFill="1" applyBorder="1" applyAlignment="1">
      <alignment horizontal="right"/>
    </xf>
    <xf numFmtId="0" fontId="0" fillId="14" borderId="11" xfId="0" applyFill="1" applyBorder="1" applyAlignment="1">
      <alignment horizontal="center"/>
    </xf>
    <xf numFmtId="0" fontId="53" fillId="14" borderId="11" xfId="0" applyFont="1" applyFill="1" applyBorder="1" applyAlignment="1">
      <alignment horizontal="right"/>
    </xf>
    <xf numFmtId="0" fontId="32" fillId="5" borderId="13" xfId="0" applyFont="1" applyFill="1" applyBorder="1"/>
    <xf numFmtId="0" fontId="0" fillId="14" borderId="13" xfId="0" applyFill="1" applyBorder="1" applyAlignment="1">
      <alignment horizontal="center"/>
    </xf>
    <xf numFmtId="2" fontId="20" fillId="14" borderId="29" xfId="0" applyNumberFormat="1" applyFont="1" applyFill="1" applyBorder="1" applyAlignment="1">
      <alignment horizontal="right"/>
    </xf>
    <xf numFmtId="2" fontId="20" fillId="14" borderId="15" xfId="0" applyNumberFormat="1" applyFont="1" applyFill="1" applyBorder="1" applyAlignment="1">
      <alignment horizontal="right"/>
    </xf>
    <xf numFmtId="4" fontId="20" fillId="14" borderId="50" xfId="6" applyFont="1" applyFill="1" applyBorder="1" applyAlignment="1" applyProtection="1">
      <alignment horizontal="right"/>
    </xf>
    <xf numFmtId="4" fontId="7" fillId="5" borderId="17" xfId="8" applyNumberFormat="1" applyFill="1" applyBorder="1" applyAlignment="1" applyProtection="1">
      <alignment horizontal="right"/>
    </xf>
    <xf numFmtId="4" fontId="7" fillId="5" borderId="16" xfId="8" applyNumberFormat="1" applyFill="1" applyBorder="1" applyAlignment="1">
      <alignment horizontal="right"/>
      <protection locked="0"/>
    </xf>
    <xf numFmtId="0" fontId="45" fillId="14" borderId="30" xfId="0" applyFont="1" applyFill="1" applyBorder="1" applyAlignment="1">
      <alignment horizontal="center"/>
    </xf>
    <xf numFmtId="0" fontId="32" fillId="5" borderId="32" xfId="0" applyFont="1" applyFill="1" applyBorder="1" applyAlignment="1">
      <alignment horizontal="right"/>
    </xf>
    <xf numFmtId="165" fontId="4" fillId="5" borderId="32" xfId="7" applyFill="1" applyBorder="1" applyAlignment="1">
      <alignment horizontal="right"/>
      <protection locked="0"/>
    </xf>
    <xf numFmtId="4" fontId="20" fillId="5" borderId="31" xfId="0" applyNumberFormat="1" applyFont="1" applyFill="1" applyBorder="1" applyAlignment="1">
      <alignment horizontal="right"/>
    </xf>
    <xf numFmtId="4" fontId="20" fillId="17" borderId="47" xfId="0" applyNumberFormat="1" applyFont="1" applyFill="1" applyBorder="1"/>
    <xf numFmtId="169" fontId="0" fillId="5" borderId="0" xfId="0" applyNumberFormat="1" applyFill="1"/>
    <xf numFmtId="4" fontId="28" fillId="5" borderId="0" xfId="0" applyNumberFormat="1" applyFont="1" applyFill="1" applyAlignment="1">
      <alignment horizontal="left"/>
    </xf>
    <xf numFmtId="43" fontId="21" fillId="5" borderId="0" xfId="1" applyFont="1" applyFill="1" applyAlignment="1">
      <alignment horizontal="center" vertical="center"/>
    </xf>
    <xf numFmtId="4" fontId="37" fillId="14" borderId="17" xfId="0" applyNumberFormat="1" applyFont="1" applyFill="1" applyBorder="1" applyAlignment="1">
      <alignment horizontal="left"/>
    </xf>
    <xf numFmtId="9" fontId="20" fillId="5" borderId="6" xfId="23" applyFont="1" applyFill="1" applyBorder="1" applyAlignment="1"/>
    <xf numFmtId="0" fontId="20" fillId="5" borderId="12" xfId="0" applyFont="1" applyFill="1" applyBorder="1" applyAlignment="1">
      <alignment horizontal="left"/>
    </xf>
    <xf numFmtId="4" fontId="0" fillId="5" borderId="4" xfId="0" applyNumberFormat="1" applyFill="1" applyBorder="1"/>
    <xf numFmtId="0" fontId="20" fillId="5" borderId="13" xfId="0" applyFont="1" applyFill="1" applyBorder="1" applyAlignment="1">
      <alignment horizontal="left" wrapText="1"/>
    </xf>
    <xf numFmtId="0" fontId="23" fillId="5" borderId="0" xfId="11" applyFont="1" applyFill="1" applyBorder="1" applyAlignment="1">
      <alignment horizontal="left" vertical="center"/>
    </xf>
    <xf numFmtId="0" fontId="21" fillId="9" borderId="0" xfId="0" applyFont="1" applyFill="1" applyAlignment="1">
      <alignment vertical="center"/>
    </xf>
    <xf numFmtId="0" fontId="41" fillId="5" borderId="0" xfId="0" applyFont="1" applyFill="1"/>
    <xf numFmtId="0" fontId="41" fillId="5" borderId="0" xfId="0" applyFont="1" applyFill="1" applyAlignment="1">
      <alignment vertical="center"/>
    </xf>
    <xf numFmtId="0" fontId="0" fillId="0" borderId="17" xfId="0" applyBorder="1"/>
    <xf numFmtId="0" fontId="43" fillId="5" borderId="0" xfId="0" applyFont="1" applyFill="1" applyAlignment="1">
      <alignment horizontal="left"/>
    </xf>
    <xf numFmtId="0" fontId="20" fillId="14" borderId="1" xfId="0" applyFont="1" applyFill="1" applyBorder="1"/>
    <xf numFmtId="0" fontId="20" fillId="14" borderId="2" xfId="0" applyFont="1" applyFill="1" applyBorder="1"/>
    <xf numFmtId="0" fontId="42" fillId="5" borderId="22" xfId="0" applyFont="1" applyFill="1" applyBorder="1" applyAlignment="1">
      <alignment horizontal="right" vertical="top"/>
    </xf>
    <xf numFmtId="0" fontId="37" fillId="5" borderId="11" xfId="0" applyFont="1" applyFill="1" applyBorder="1" applyAlignment="1">
      <alignment horizontal="left"/>
    </xf>
    <xf numFmtId="43" fontId="0" fillId="0" borderId="0" xfId="0" applyNumberFormat="1"/>
    <xf numFmtId="0" fontId="63" fillId="0" borderId="0" xfId="0" applyFont="1" applyAlignment="1">
      <alignment horizontal="left" vertical="center" indent="2"/>
    </xf>
    <xf numFmtId="0" fontId="62" fillId="0" borderId="0" xfId="0" applyFont="1" applyAlignment="1">
      <alignment vertical="center"/>
    </xf>
    <xf numFmtId="0" fontId="37" fillId="5" borderId="15" xfId="0" applyFont="1" applyFill="1" applyBorder="1"/>
    <xf numFmtId="4" fontId="49" fillId="14" borderId="9" xfId="3" applyNumberFormat="1" applyFont="1" applyFill="1" applyAlignment="1">
      <alignment horizontal="right"/>
    </xf>
    <xf numFmtId="4" fontId="49" fillId="14" borderId="0" xfId="0" applyNumberFormat="1" applyFont="1" applyFill="1" applyAlignment="1">
      <alignment horizontal="right"/>
    </xf>
    <xf numFmtId="4" fontId="49" fillId="14" borderId="32" xfId="0" applyNumberFormat="1" applyFont="1" applyFill="1" applyBorder="1" applyAlignment="1">
      <alignment horizontal="right"/>
    </xf>
    <xf numFmtId="0" fontId="13" fillId="0" borderId="0" xfId="11" applyAlignment="1">
      <alignment horizontal="left" vertical="top"/>
    </xf>
    <xf numFmtId="0" fontId="64" fillId="0" borderId="0" xfId="0" applyFont="1"/>
    <xf numFmtId="0" fontId="64" fillId="0" borderId="0" xfId="0" applyFont="1" applyAlignment="1">
      <alignment horizontal="left"/>
    </xf>
    <xf numFmtId="0" fontId="64" fillId="0" borderId="0" xfId="0" applyFont="1" applyAlignment="1">
      <alignment horizontal="left" vertical="top"/>
    </xf>
    <xf numFmtId="0" fontId="66" fillId="0" borderId="0" xfId="0" applyFont="1"/>
    <xf numFmtId="0" fontId="64" fillId="0" borderId="0" xfId="0" quotePrefix="1" applyFont="1"/>
    <xf numFmtId="0" fontId="66" fillId="0" borderId="0" xfId="0" quotePrefix="1" applyFont="1"/>
    <xf numFmtId="0" fontId="64" fillId="0" borderId="0" xfId="0" applyFont="1" applyAlignment="1">
      <alignment horizontal="right"/>
    </xf>
    <xf numFmtId="0" fontId="0" fillId="0" borderId="0" xfId="0" applyAlignment="1">
      <alignment horizontal="right"/>
    </xf>
    <xf numFmtId="0" fontId="64" fillId="0" borderId="0" xfId="0" applyFont="1" applyAlignment="1">
      <alignment horizontal="right" vertical="top"/>
    </xf>
    <xf numFmtId="0" fontId="31" fillId="3" borderId="14" xfId="6" applyNumberFormat="1" applyFont="1" applyBorder="1" applyAlignment="1">
      <alignment horizontal="center"/>
      <protection locked="0"/>
    </xf>
    <xf numFmtId="4" fontId="39" fillId="14" borderId="63" xfId="0" applyNumberFormat="1" applyFont="1" applyFill="1" applyBorder="1" applyAlignment="1">
      <alignment horizontal="right"/>
    </xf>
    <xf numFmtId="0" fontId="55" fillId="5" borderId="17" xfId="8" applyNumberFormat="1" applyFont="1" applyFill="1" applyBorder="1" applyAlignment="1" applyProtection="1">
      <alignment horizontal="right"/>
    </xf>
    <xf numFmtId="0" fontId="55" fillId="5" borderId="38" xfId="8" applyNumberFormat="1" applyFont="1" applyFill="1" applyBorder="1" applyAlignment="1" applyProtection="1">
      <alignment horizontal="right"/>
    </xf>
    <xf numFmtId="0" fontId="55" fillId="5" borderId="37" xfId="8" applyNumberFormat="1" applyFont="1" applyFill="1" applyBorder="1" applyAlignment="1" applyProtection="1">
      <alignment horizontal="right"/>
    </xf>
    <xf numFmtId="0" fontId="55" fillId="5" borderId="16" xfId="8" applyNumberFormat="1" applyFont="1" applyFill="1" applyBorder="1" applyAlignment="1" applyProtection="1">
      <alignment horizontal="right"/>
    </xf>
    <xf numFmtId="2" fontId="32" fillId="14" borderId="4" xfId="0" applyNumberFormat="1" applyFont="1" applyFill="1" applyBorder="1" applyAlignment="1">
      <alignment horizontal="right"/>
    </xf>
    <xf numFmtId="4" fontId="4" fillId="3" borderId="13" xfId="6" applyFill="1" applyBorder="1" applyAlignment="1">
      <alignment horizontal="right"/>
      <protection locked="0"/>
    </xf>
    <xf numFmtId="4" fontId="4" fillId="3" borderId="0" xfId="6" applyFill="1" applyBorder="1" applyAlignment="1">
      <alignment horizontal="right"/>
      <protection locked="0"/>
    </xf>
    <xf numFmtId="4" fontId="18" fillId="3" borderId="41" xfId="6" applyFont="1" applyFill="1" applyBorder="1" applyAlignment="1">
      <alignment horizontal="right"/>
      <protection locked="0"/>
    </xf>
    <xf numFmtId="4" fontId="18" fillId="13" borderId="37" xfId="6" applyFont="1" applyFill="1" applyBorder="1" applyAlignment="1">
      <alignment horizontal="right"/>
      <protection locked="0"/>
    </xf>
    <xf numFmtId="4" fontId="4" fillId="3" borderId="19" xfId="6" applyFill="1" applyBorder="1" applyAlignment="1">
      <protection locked="0"/>
    </xf>
    <xf numFmtId="4" fontId="4" fillId="3" borderId="20" xfId="6" applyFill="1" applyBorder="1" applyAlignment="1">
      <protection locked="0"/>
    </xf>
    <xf numFmtId="4" fontId="18" fillId="3" borderId="39" xfId="6" applyFont="1" applyFill="1" applyBorder="1" applyAlignment="1">
      <protection locked="0"/>
    </xf>
    <xf numFmtId="4" fontId="4" fillId="3" borderId="44" xfId="6" applyFill="1" applyBorder="1" applyAlignment="1">
      <protection locked="0"/>
    </xf>
    <xf numFmtId="4" fontId="4" fillId="3" borderId="62" xfId="6" applyFill="1" applyBorder="1" applyAlignment="1">
      <protection locked="0"/>
    </xf>
    <xf numFmtId="0" fontId="20" fillId="14" borderId="0" xfId="0" applyFont="1" applyFill="1"/>
    <xf numFmtId="4" fontId="4" fillId="3" borderId="21" xfId="6" applyFill="1" applyBorder="1" applyAlignment="1">
      <alignment horizontal="right"/>
      <protection locked="0"/>
    </xf>
    <xf numFmtId="4" fontId="4" fillId="3" borderId="6" xfId="6" applyFill="1" applyBorder="1" applyAlignment="1">
      <alignment horizontal="right"/>
      <protection locked="0"/>
    </xf>
    <xf numFmtId="165" fontId="4" fillId="3" borderId="2" xfId="7" applyFill="1" applyBorder="1" applyAlignment="1">
      <alignment horizontal="right"/>
      <protection locked="0"/>
    </xf>
    <xf numFmtId="4" fontId="20" fillId="14" borderId="1" xfId="0" applyNumberFormat="1" applyFont="1" applyFill="1" applyBorder="1" applyAlignment="1">
      <alignment horizontal="right"/>
    </xf>
    <xf numFmtId="4" fontId="20" fillId="14" borderId="38" xfId="0" applyNumberFormat="1" applyFont="1" applyFill="1" applyBorder="1" applyAlignment="1">
      <alignment horizontal="right"/>
    </xf>
    <xf numFmtId="4" fontId="20" fillId="14" borderId="52" xfId="0" applyNumberFormat="1" applyFont="1" applyFill="1" applyBorder="1" applyAlignment="1">
      <alignment horizontal="right"/>
    </xf>
    <xf numFmtId="4" fontId="20" fillId="14" borderId="59" xfId="0" applyNumberFormat="1" applyFont="1" applyFill="1" applyBorder="1" applyAlignment="1">
      <alignment horizontal="right"/>
    </xf>
    <xf numFmtId="170" fontId="18" fillId="14" borderId="32" xfId="1" applyNumberFormat="1" applyFont="1" applyFill="1" applyBorder="1" applyAlignment="1" applyProtection="1">
      <alignment horizontal="right"/>
    </xf>
    <xf numFmtId="4" fontId="0" fillId="14" borderId="24" xfId="0" applyNumberFormat="1" applyFill="1" applyBorder="1"/>
    <xf numFmtId="0" fontId="20" fillId="14" borderId="0" xfId="0" applyFont="1" applyFill="1" applyAlignment="1">
      <alignment horizontal="left" vertical="center"/>
    </xf>
    <xf numFmtId="0" fontId="0" fillId="5" borderId="14" xfId="0" applyFill="1" applyBorder="1"/>
    <xf numFmtId="0" fontId="0" fillId="5" borderId="11" xfId="0" applyFont="1" applyFill="1" applyBorder="1" applyAlignment="1">
      <alignment horizontal="left"/>
    </xf>
    <xf numFmtId="0" fontId="0" fillId="5" borderId="10" xfId="0" applyFont="1" applyFill="1" applyBorder="1" applyAlignment="1">
      <alignment horizontal="left"/>
    </xf>
    <xf numFmtId="0" fontId="55" fillId="5" borderId="0" xfId="8" applyNumberFormat="1" applyFont="1" applyFill="1" applyBorder="1" applyAlignment="1" applyProtection="1">
      <alignment horizontal="right"/>
    </xf>
    <xf numFmtId="4" fontId="7" fillId="5" borderId="0" xfId="8" applyNumberFormat="1" applyFill="1" applyBorder="1" applyAlignment="1">
      <alignment horizontal="right"/>
      <protection locked="0"/>
    </xf>
    <xf numFmtId="0" fontId="43" fillId="5" borderId="0" xfId="0" applyFont="1" applyFill="1" applyBorder="1"/>
    <xf numFmtId="0" fontId="0" fillId="5" borderId="0" xfId="0" applyFill="1" applyBorder="1"/>
    <xf numFmtId="0" fontId="0" fillId="14" borderId="0" xfId="0" applyFill="1" applyBorder="1" applyAlignment="1">
      <alignment horizontal="center"/>
    </xf>
    <xf numFmtId="0" fontId="51" fillId="5" borderId="65" xfId="0" applyFont="1" applyFill="1" applyBorder="1" applyAlignment="1">
      <alignment horizontal="center"/>
    </xf>
    <xf numFmtId="0" fontId="52" fillId="14" borderId="56" xfId="0" applyFont="1" applyFill="1" applyBorder="1" applyAlignment="1">
      <alignment horizontal="center"/>
    </xf>
    <xf numFmtId="0" fontId="51" fillId="14" borderId="56" xfId="0" applyFont="1" applyFill="1" applyBorder="1" applyAlignment="1">
      <alignment horizontal="center"/>
    </xf>
    <xf numFmtId="0" fontId="18" fillId="14" borderId="59" xfId="0" applyFont="1" applyFill="1" applyBorder="1" applyAlignment="1">
      <alignment horizontal="center"/>
    </xf>
    <xf numFmtId="0" fontId="53" fillId="14" borderId="59" xfId="0" applyFont="1" applyFill="1" applyBorder="1" applyAlignment="1">
      <alignment horizontal="center"/>
    </xf>
    <xf numFmtId="2" fontId="53" fillId="14" borderId="56" xfId="0" applyNumberFormat="1" applyFont="1" applyFill="1" applyBorder="1" applyAlignment="1">
      <alignment horizontal="right"/>
    </xf>
    <xf numFmtId="2" fontId="53" fillId="14" borderId="29" xfId="0" applyNumberFormat="1" applyFont="1" applyFill="1" applyBorder="1" applyAlignment="1">
      <alignment horizontal="right"/>
    </xf>
    <xf numFmtId="4" fontId="39" fillId="14" borderId="64" xfId="0" applyNumberFormat="1" applyFont="1" applyFill="1" applyBorder="1" applyAlignment="1">
      <alignment horizontal="right"/>
    </xf>
    <xf numFmtId="0" fontId="55" fillId="5" borderId="66" xfId="8" applyNumberFormat="1" applyFont="1" applyFill="1" applyBorder="1" applyAlignment="1" applyProtection="1">
      <alignment horizontal="right"/>
    </xf>
    <xf numFmtId="0" fontId="55" fillId="5" borderId="59" xfId="8" applyNumberFormat="1" applyFont="1" applyFill="1" applyBorder="1" applyAlignment="1" applyProtection="1">
      <alignment horizontal="right"/>
    </xf>
    <xf numFmtId="0" fontId="20" fillId="5" borderId="10" xfId="0" applyFont="1" applyFill="1" applyBorder="1" applyAlignment="1">
      <alignment horizontal="left" wrapText="1"/>
    </xf>
    <xf numFmtId="0" fontId="24" fillId="5" borderId="0" xfId="0" applyFont="1" applyFill="1"/>
    <xf numFmtId="0" fontId="20" fillId="5" borderId="12" xfId="0" applyFont="1" applyFill="1" applyBorder="1"/>
    <xf numFmtId="0" fontId="0" fillId="14" borderId="26" xfId="0" applyFill="1" applyBorder="1" applyAlignment="1">
      <alignment horizontal="right"/>
    </xf>
    <xf numFmtId="0" fontId="0" fillId="5" borderId="1" xfId="8" applyNumberFormat="1" applyFont="1" applyFill="1" applyBorder="1" applyAlignment="1" applyProtection="1">
      <alignment horizontal="right"/>
    </xf>
    <xf numFmtId="0" fontId="0" fillId="14" borderId="1" xfId="0" applyFill="1" applyBorder="1" applyAlignment="1">
      <alignment horizontal="right"/>
    </xf>
    <xf numFmtId="0" fontId="0" fillId="14" borderId="31" xfId="0" applyFill="1" applyBorder="1" applyAlignment="1">
      <alignment horizontal="right"/>
    </xf>
    <xf numFmtId="165" fontId="4" fillId="5" borderId="34" xfId="7" applyFill="1" applyBorder="1" applyAlignment="1">
      <alignment horizontal="right"/>
      <protection locked="0"/>
    </xf>
    <xf numFmtId="4" fontId="0" fillId="3" borderId="2" xfId="6" applyFont="1" applyBorder="1" applyAlignment="1">
      <alignment horizontal="left"/>
      <protection locked="0"/>
    </xf>
    <xf numFmtId="167" fontId="0" fillId="0" borderId="67" xfId="1" applyNumberFormat="1" applyFont="1" applyBorder="1" applyAlignment="1">
      <alignment horizontal="left"/>
    </xf>
    <xf numFmtId="167" fontId="0" fillId="0" borderId="1" xfId="1" applyNumberFormat="1" applyFont="1" applyBorder="1" applyAlignment="1">
      <alignment horizontal="left"/>
    </xf>
    <xf numFmtId="0" fontId="64" fillId="5" borderId="0" xfId="0" applyFont="1" applyFill="1"/>
    <xf numFmtId="0" fontId="42" fillId="5" borderId="22" xfId="0" applyFont="1" applyFill="1" applyBorder="1"/>
    <xf numFmtId="4" fontId="0" fillId="14" borderId="14" xfId="0" applyNumberFormat="1" applyFill="1" applyBorder="1"/>
    <xf numFmtId="4" fontId="0" fillId="14" borderId="2" xfId="0" applyNumberFormat="1" applyFill="1" applyBorder="1"/>
    <xf numFmtId="4" fontId="0" fillId="14" borderId="33" xfId="0" applyNumberFormat="1" applyFill="1" applyBorder="1"/>
    <xf numFmtId="4" fontId="0" fillId="14" borderId="68" xfId="0" applyNumberFormat="1" applyFill="1" applyBorder="1"/>
    <xf numFmtId="0" fontId="28" fillId="5" borderId="2" xfId="0" applyFont="1" applyFill="1" applyBorder="1" applyAlignment="1">
      <alignment horizontal="left"/>
    </xf>
    <xf numFmtId="43" fontId="19" fillId="14" borderId="33" xfId="4" applyNumberFormat="1" applyFill="1" applyBorder="1" applyAlignment="1"/>
    <xf numFmtId="43" fontId="19" fillId="14" borderId="68" xfId="4" applyNumberFormat="1" applyFill="1" applyBorder="1" applyAlignment="1"/>
    <xf numFmtId="4" fontId="45" fillId="14" borderId="13" xfId="6" applyFont="1" applyFill="1" applyBorder="1" applyAlignment="1">
      <alignment horizontal="left"/>
      <protection locked="0"/>
    </xf>
    <xf numFmtId="4" fontId="20" fillId="14" borderId="15" xfId="6" applyFont="1" applyFill="1" applyBorder="1" applyAlignment="1">
      <alignment horizontal="left"/>
      <protection locked="0"/>
    </xf>
    <xf numFmtId="4" fontId="20" fillId="14" borderId="16" xfId="6" applyFont="1" applyFill="1" applyBorder="1" applyAlignment="1">
      <alignment horizontal="left"/>
      <protection locked="0"/>
    </xf>
    <xf numFmtId="4" fontId="20" fillId="14" borderId="17" xfId="6" applyFont="1" applyFill="1" applyBorder="1" applyAlignment="1">
      <alignment horizontal="left"/>
      <protection locked="0"/>
    </xf>
    <xf numFmtId="4" fontId="20" fillId="14" borderId="15" xfId="0" applyNumberFormat="1" applyFont="1" applyFill="1" applyBorder="1" applyAlignment="1">
      <alignment horizontal="left"/>
    </xf>
    <xf numFmtId="0" fontId="37" fillId="14" borderId="16" xfId="0" applyFont="1" applyFill="1" applyBorder="1"/>
    <xf numFmtId="0" fontId="52" fillId="17" borderId="60" xfId="0" applyFont="1" applyFill="1" applyBorder="1" applyAlignment="1">
      <alignment horizontal="center"/>
    </xf>
    <xf numFmtId="0" fontId="52" fillId="17" borderId="13" xfId="0" applyFont="1" applyFill="1" applyBorder="1" applyAlignment="1">
      <alignment horizontal="center"/>
    </xf>
    <xf numFmtId="0" fontId="45" fillId="14" borderId="13" xfId="0" applyFont="1" applyFill="1" applyBorder="1"/>
    <xf numFmtId="4" fontId="18" fillId="3" borderId="56" xfId="6" applyFont="1" applyFill="1" applyBorder="1" applyAlignment="1">
      <alignment horizontal="right"/>
      <protection locked="0"/>
    </xf>
    <xf numFmtId="4" fontId="4" fillId="13" borderId="13" xfId="6" applyFill="1" applyBorder="1" applyAlignment="1">
      <alignment horizontal="right"/>
      <protection locked="0"/>
    </xf>
    <xf numFmtId="4" fontId="4" fillId="3" borderId="2" xfId="6" applyFill="1" applyBorder="1" applyAlignment="1">
      <protection locked="0"/>
    </xf>
    <xf numFmtId="4" fontId="4" fillId="3" borderId="2" xfId="6" applyFill="1" applyBorder="1" applyAlignment="1">
      <alignment horizontal="right"/>
      <protection locked="0"/>
    </xf>
    <xf numFmtId="4" fontId="18" fillId="3" borderId="58" xfId="6" applyFont="1" applyFill="1" applyBorder="1" applyAlignment="1">
      <alignment horizontal="right"/>
      <protection locked="0"/>
    </xf>
    <xf numFmtId="4" fontId="18" fillId="13" borderId="58" xfId="6" applyFont="1" applyFill="1" applyBorder="1" applyAlignment="1">
      <alignment horizontal="right"/>
      <protection locked="0"/>
    </xf>
    <xf numFmtId="165" fontId="20" fillId="14" borderId="34" xfId="23" applyNumberFormat="1" applyFont="1" applyFill="1" applyBorder="1" applyAlignment="1">
      <alignment horizontal="right"/>
    </xf>
    <xf numFmtId="4" fontId="4" fillId="3" borderId="54" xfId="6" applyFill="1" applyBorder="1" applyAlignment="1">
      <protection locked="0"/>
    </xf>
    <xf numFmtId="2" fontId="0" fillId="14" borderId="7" xfId="0" applyNumberFormat="1" applyFill="1" applyBorder="1"/>
    <xf numFmtId="165" fontId="7" fillId="5" borderId="12" xfId="8" applyNumberFormat="1" applyFill="1" applyBorder="1" applyAlignment="1" applyProtection="1"/>
    <xf numFmtId="4" fontId="4" fillId="3" borderId="25" xfId="6" applyFill="1" applyBorder="1" applyAlignment="1">
      <protection locked="0"/>
    </xf>
    <xf numFmtId="0" fontId="32" fillId="5" borderId="8" xfId="0" applyFont="1" applyFill="1" applyBorder="1" applyAlignment="1">
      <alignment horizontal="center"/>
    </xf>
    <xf numFmtId="0" fontId="32" fillId="5" borderId="12" xfId="0" applyFont="1" applyFill="1" applyBorder="1" applyAlignment="1">
      <alignment horizontal="center"/>
    </xf>
    <xf numFmtId="0" fontId="32" fillId="5" borderId="10" xfId="0" applyFont="1" applyFill="1" applyBorder="1" applyAlignment="1">
      <alignment horizontal="center"/>
    </xf>
  </cellXfs>
  <cellStyles count="25">
    <cellStyle name="Change in Formula" xfId="3" xr:uid="{00000000-0005-0000-0000-000000000000}"/>
    <cellStyle name="Comma" xfId="1" builtinId="3" customBuiltin="1"/>
    <cellStyle name="Comma [0]" xfId="2" builtinId="6" customBuiltin="1"/>
    <cellStyle name="Error checks" xfId="4" xr:uid="{00000000-0005-0000-0000-000003000000}"/>
    <cellStyle name="Error Warning" xfId="5" xr:uid="{00000000-0005-0000-0000-000004000000}"/>
    <cellStyle name="Hyperlink" xfId="11" builtinId="8"/>
    <cellStyle name="Info/Default #" xfId="16" xr:uid="{00000000-0005-0000-0000-000006000000}"/>
    <cellStyle name="Info/default %" xfId="13" xr:uid="{00000000-0005-0000-0000-000007000000}"/>
    <cellStyle name="Info/import #" xfId="12" xr:uid="{00000000-0005-0000-0000-000008000000}"/>
    <cellStyle name="Info/import %" xfId="15" xr:uid="{00000000-0005-0000-0000-000009000000}"/>
    <cellStyle name="Input" xfId="22" builtinId="20"/>
    <cellStyle name="Input #" xfId="6" xr:uid="{00000000-0005-0000-0000-00000A000000}"/>
    <cellStyle name="Input %" xfId="7" xr:uid="{00000000-0005-0000-0000-00000B000000}"/>
    <cellStyle name="Input2" xfId="8" xr:uid="{00000000-0005-0000-0000-00000C000000}"/>
    <cellStyle name="Key Outputs" xfId="9" xr:uid="{00000000-0005-0000-0000-00000D000000}"/>
    <cellStyle name="Links from other files (green) style" xfId="10" xr:uid="{00000000-0005-0000-0000-00000E000000}"/>
    <cellStyle name="Normal" xfId="0" builtinId="0" customBuiltin="1"/>
    <cellStyle name="Normal 11" xfId="21" xr:uid="{246D5BD1-9357-4999-AA4B-FB1D1FE83265}"/>
    <cellStyle name="Normal 2" xfId="19" xr:uid="{00000000-0005-0000-0000-000010000000}"/>
    <cellStyle name="Normal 3" xfId="20" xr:uid="{00000000-0005-0000-0000-000011000000}"/>
    <cellStyle name="Normal 3 2" xfId="24" xr:uid="{30FB6D0D-A98A-4DC9-A2B0-3AC80947DE7B}"/>
    <cellStyle name="Percent" xfId="23" builtinId="5"/>
    <cellStyle name="Percent 2" xfId="17" xr:uid="{00000000-0005-0000-0000-000012000000}"/>
    <cellStyle name="Percent 2 2" xfId="18" xr:uid="{00000000-0005-0000-0000-000013000000}"/>
    <cellStyle name="QA" xfId="14" xr:uid="{00000000-0005-0000-0000-000014000000}"/>
  </cellStyles>
  <dxfs count="0"/>
  <tableStyles count="0" defaultTableStyle="TableStyleMedium2" defaultPivotStyle="PivotStyleLight16"/>
  <colors>
    <mruColors>
      <color rgb="FF1600BA"/>
      <color rgb="FFFFCB05"/>
      <color rgb="FFFF99CC"/>
      <color rgb="FF99FF99"/>
      <color rgb="FFF78D1E"/>
      <color rgb="FFFF8B8B"/>
      <color rgb="FFFFFFFF"/>
      <color rgb="FF7F7F7F"/>
      <color rgb="FFFFCCFF"/>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8</xdr:col>
      <xdr:colOff>200025</xdr:colOff>
      <xdr:row>6</xdr:row>
      <xdr:rowOff>180975</xdr:rowOff>
    </xdr:from>
    <xdr:to>
      <xdr:col>8</xdr:col>
      <xdr:colOff>352425</xdr:colOff>
      <xdr:row>9</xdr:row>
      <xdr:rowOff>38100</xdr:rowOff>
    </xdr:to>
    <xdr:cxnSp macro="">
      <xdr:nvCxnSpPr>
        <xdr:cNvPr id="3" name="Straight Arrow Connector 2">
          <a:extLst>
            <a:ext uri="{FF2B5EF4-FFF2-40B4-BE49-F238E27FC236}">
              <a16:creationId xmlns:a16="http://schemas.microsoft.com/office/drawing/2014/main" id="{00000000-0008-0000-0300-000003000000}"/>
            </a:ext>
          </a:extLst>
        </xdr:cNvPr>
        <xdr:cNvCxnSpPr/>
      </xdr:nvCxnSpPr>
      <xdr:spPr>
        <a:xfrm flipH="1">
          <a:off x="6838950" y="1238250"/>
          <a:ext cx="152400" cy="23812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142875</xdr:colOff>
      <xdr:row>6</xdr:row>
      <xdr:rowOff>180975</xdr:rowOff>
    </xdr:from>
    <xdr:to>
      <xdr:col>15</xdr:col>
      <xdr:colOff>295275</xdr:colOff>
      <xdr:row>9</xdr:row>
      <xdr:rowOff>38100</xdr:rowOff>
    </xdr:to>
    <xdr:cxnSp macro="">
      <xdr:nvCxnSpPr>
        <xdr:cNvPr id="10" name="Straight Arrow Connector 9">
          <a:extLst>
            <a:ext uri="{FF2B5EF4-FFF2-40B4-BE49-F238E27FC236}">
              <a16:creationId xmlns:a16="http://schemas.microsoft.com/office/drawing/2014/main" id="{00000000-0008-0000-0300-00000A000000}"/>
            </a:ext>
          </a:extLst>
        </xdr:cNvPr>
        <xdr:cNvCxnSpPr/>
      </xdr:nvCxnSpPr>
      <xdr:spPr>
        <a:xfrm flipH="1">
          <a:off x="11210925" y="1238250"/>
          <a:ext cx="152400" cy="23812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333375</xdr:colOff>
      <xdr:row>6</xdr:row>
      <xdr:rowOff>180975</xdr:rowOff>
    </xdr:from>
    <xdr:to>
      <xdr:col>10</xdr:col>
      <xdr:colOff>38100</xdr:colOff>
      <xdr:row>9</xdr:row>
      <xdr:rowOff>19050</xdr:rowOff>
    </xdr:to>
    <xdr:cxnSp macro="">
      <xdr:nvCxnSpPr>
        <xdr:cNvPr id="6" name="Straight Arrow Connector 5">
          <a:extLst>
            <a:ext uri="{FF2B5EF4-FFF2-40B4-BE49-F238E27FC236}">
              <a16:creationId xmlns:a16="http://schemas.microsoft.com/office/drawing/2014/main" id="{00000000-0008-0000-0300-000006000000}"/>
            </a:ext>
          </a:extLst>
        </xdr:cNvPr>
        <xdr:cNvCxnSpPr/>
      </xdr:nvCxnSpPr>
      <xdr:spPr>
        <a:xfrm>
          <a:off x="6972300" y="1266825"/>
          <a:ext cx="647700" cy="40957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314325</xdr:colOff>
      <xdr:row>6</xdr:row>
      <xdr:rowOff>180975</xdr:rowOff>
    </xdr:from>
    <xdr:to>
      <xdr:col>17</xdr:col>
      <xdr:colOff>38100</xdr:colOff>
      <xdr:row>9</xdr:row>
      <xdr:rowOff>28575</xdr:rowOff>
    </xdr:to>
    <xdr:cxnSp macro="">
      <xdr:nvCxnSpPr>
        <xdr:cNvPr id="7" name="Straight Arrow Connector 6">
          <a:extLst>
            <a:ext uri="{FF2B5EF4-FFF2-40B4-BE49-F238E27FC236}">
              <a16:creationId xmlns:a16="http://schemas.microsoft.com/office/drawing/2014/main" id="{00000000-0008-0000-0300-000007000000}"/>
            </a:ext>
          </a:extLst>
        </xdr:cNvPr>
        <xdr:cNvCxnSpPr/>
      </xdr:nvCxnSpPr>
      <xdr:spPr>
        <a:xfrm>
          <a:off x="10896600" y="1266825"/>
          <a:ext cx="590550" cy="41910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209550</xdr:colOff>
      <xdr:row>12</xdr:row>
      <xdr:rowOff>9525</xdr:rowOff>
    </xdr:from>
    <xdr:to>
      <xdr:col>8</xdr:col>
      <xdr:colOff>342900</xdr:colOff>
      <xdr:row>14</xdr:row>
      <xdr:rowOff>47625</xdr:rowOff>
    </xdr:to>
    <xdr:cxnSp macro="">
      <xdr:nvCxnSpPr>
        <xdr:cNvPr id="3" name="Straight Arrow Connector 2">
          <a:extLst>
            <a:ext uri="{FF2B5EF4-FFF2-40B4-BE49-F238E27FC236}">
              <a16:creationId xmlns:a16="http://schemas.microsoft.com/office/drawing/2014/main" id="{00000000-0008-0000-0500-000003000000}"/>
            </a:ext>
          </a:extLst>
        </xdr:cNvPr>
        <xdr:cNvCxnSpPr/>
      </xdr:nvCxnSpPr>
      <xdr:spPr>
        <a:xfrm flipH="1">
          <a:off x="7286625" y="2219325"/>
          <a:ext cx="133350" cy="41910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171450</xdr:colOff>
      <xdr:row>11</xdr:row>
      <xdr:rowOff>152400</xdr:rowOff>
    </xdr:from>
    <xdr:to>
      <xdr:col>15</xdr:col>
      <xdr:colOff>323850</xdr:colOff>
      <xdr:row>14</xdr:row>
      <xdr:rowOff>9525</xdr:rowOff>
    </xdr:to>
    <xdr:cxnSp macro="">
      <xdr:nvCxnSpPr>
        <xdr:cNvPr id="4" name="Straight Arrow Connector 3">
          <a:extLst>
            <a:ext uri="{FF2B5EF4-FFF2-40B4-BE49-F238E27FC236}">
              <a16:creationId xmlns:a16="http://schemas.microsoft.com/office/drawing/2014/main" id="{00000000-0008-0000-0500-000004000000}"/>
            </a:ext>
          </a:extLst>
        </xdr:cNvPr>
        <xdr:cNvCxnSpPr/>
      </xdr:nvCxnSpPr>
      <xdr:spPr>
        <a:xfrm flipH="1">
          <a:off x="10496550" y="1209675"/>
          <a:ext cx="152400" cy="23812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342900</xdr:colOff>
      <xdr:row>12</xdr:row>
      <xdr:rowOff>19050</xdr:rowOff>
    </xdr:from>
    <xdr:to>
      <xdr:col>10</xdr:col>
      <xdr:colOff>38100</xdr:colOff>
      <xdr:row>14</xdr:row>
      <xdr:rowOff>38100</xdr:rowOff>
    </xdr:to>
    <xdr:cxnSp macro="">
      <xdr:nvCxnSpPr>
        <xdr:cNvPr id="5" name="Straight Arrow Connector 4">
          <a:extLst>
            <a:ext uri="{FF2B5EF4-FFF2-40B4-BE49-F238E27FC236}">
              <a16:creationId xmlns:a16="http://schemas.microsoft.com/office/drawing/2014/main" id="{00000000-0008-0000-0500-000005000000}"/>
            </a:ext>
          </a:extLst>
        </xdr:cNvPr>
        <xdr:cNvCxnSpPr/>
      </xdr:nvCxnSpPr>
      <xdr:spPr>
        <a:xfrm>
          <a:off x="7419975" y="2228850"/>
          <a:ext cx="638175" cy="4000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342900</xdr:colOff>
      <xdr:row>11</xdr:row>
      <xdr:rowOff>152400</xdr:rowOff>
    </xdr:from>
    <xdr:to>
      <xdr:col>17</xdr:col>
      <xdr:colOff>76200</xdr:colOff>
      <xdr:row>14</xdr:row>
      <xdr:rowOff>47625</xdr:rowOff>
    </xdr:to>
    <xdr:cxnSp macro="">
      <xdr:nvCxnSpPr>
        <xdr:cNvPr id="13" name="Straight Arrow Connector 12">
          <a:extLst>
            <a:ext uri="{FF2B5EF4-FFF2-40B4-BE49-F238E27FC236}">
              <a16:creationId xmlns:a16="http://schemas.microsoft.com/office/drawing/2014/main" id="{00000000-0008-0000-0500-00000D000000}"/>
            </a:ext>
          </a:extLst>
        </xdr:cNvPr>
        <xdr:cNvCxnSpPr/>
      </xdr:nvCxnSpPr>
      <xdr:spPr>
        <a:xfrm>
          <a:off x="10668000" y="1209675"/>
          <a:ext cx="600075" cy="27622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2" Type="http://schemas.microsoft.com/office/2019/04/relationships/externalLinkLongPath" Target="https://ipartnsw.sharepoint.com/sites/WaterandLocalGovernment/Shared%20Documents/Regulatory%20review/10.%20Incentive%20schemes/QA%20-%20internal/Modelling%20and%20models/National%20reliability%20incentives/New%20folder/Simplified%20PTRM%20-%20incentives%20service%20quality%20(ID%2065765).xlsm?AF29F926" TargetMode="External"/><Relationship Id="rId1" Type="http://schemas.openxmlformats.org/officeDocument/2006/relationships/externalLinkPath" Target="file:///\\AF29F926\Simplified%20PTRM%20-%20incentives%20service%20quality%20(ID%206576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ER NRs"/>
      <sheetName val="AER lookups"/>
      <sheetName val="AER ETL"/>
      <sheetName val="Business &amp; other details"/>
      <sheetName val="Results"/>
      <sheetName val="Control"/>
      <sheetName val="STPIS mechanism"/>
      <sheetName val="STPIS Incentive rates"/>
      <sheetName val="EBSS mechanism"/>
      <sheetName val="CESS mechanism"/>
      <sheetName val="Intro"/>
      <sheetName val="DMS input"/>
      <sheetName val="PTRM input"/>
      <sheetName val="WACC"/>
      <sheetName val="Assets"/>
      <sheetName val="Analysis"/>
      <sheetName val="Forecast revenues"/>
      <sheetName val="X factors"/>
      <sheetName val="Revenue summary"/>
      <sheetName val="Profits"/>
      <sheetName val="Inputs assessmen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18">
          <cell r="G18">
            <v>4.9000000000000002E-2</v>
          </cell>
          <cell r="H18">
            <v>4.9000000000000002E-2</v>
          </cell>
          <cell r="I18">
            <v>4.9000000000000002E-2</v>
          </cell>
          <cell r="J18">
            <v>4.9000000000000002E-2</v>
          </cell>
          <cell r="K18">
            <v>4.9000000000000002E-2</v>
          </cell>
          <cell r="L18">
            <v>4.9000000000000002E-2</v>
          </cell>
          <cell r="M18">
            <v>4.9000000000000002E-2</v>
          </cell>
          <cell r="N18">
            <v>4.9000000000000002E-2</v>
          </cell>
          <cell r="O18">
            <v>4.9000000000000002E-2</v>
          </cell>
          <cell r="P18">
            <v>4.9000000000000002E-2</v>
          </cell>
        </row>
        <row r="19">
          <cell r="G19">
            <v>2.4165275776377372E-2</v>
          </cell>
          <cell r="H19">
            <v>2.4165275776377372E-2</v>
          </cell>
          <cell r="I19">
            <v>2.4165275776377372E-2</v>
          </cell>
          <cell r="J19">
            <v>2.4165275776377372E-2</v>
          </cell>
          <cell r="K19">
            <v>2.4165275776377372E-2</v>
          </cell>
          <cell r="L19">
            <v>2.4165275776377372E-2</v>
          </cell>
          <cell r="N19">
            <v>2.4165275776377372E-2</v>
          </cell>
          <cell r="O19">
            <v>2.4165275776377372E-2</v>
          </cell>
          <cell r="P19">
            <v>2.4165275776377372E-2</v>
          </cell>
        </row>
      </sheetData>
      <sheetData sheetId="14"/>
      <sheetData sheetId="15">
        <row r="4">
          <cell r="G4" t="str">
            <v>2024-25</v>
          </cell>
        </row>
      </sheetData>
      <sheetData sheetId="16"/>
      <sheetData sheetId="17"/>
      <sheetData sheetId="18"/>
      <sheetData sheetId="19"/>
      <sheetData sheetId="20"/>
    </sheetDataSet>
  </externalBook>
</externalLink>
</file>

<file path=xl/theme/theme1.xml><?xml version="1.0" encoding="utf-8"?>
<a:theme xmlns:a="http://schemas.openxmlformats.org/drawingml/2006/main" name="iPart">
  <a:themeElements>
    <a:clrScheme name="IPART Colours">
      <a:dk1>
        <a:srgbClr val="2E2E2F"/>
      </a:dk1>
      <a:lt1>
        <a:sysClr val="window" lastClr="FFFFFF"/>
      </a:lt1>
      <a:dk2>
        <a:srgbClr val="011D4B"/>
      </a:dk2>
      <a:lt2>
        <a:srgbClr val="ECE9E7"/>
      </a:lt2>
      <a:accent1>
        <a:srgbClr val="1C355E"/>
      </a:accent1>
      <a:accent2>
        <a:srgbClr val="3E5376"/>
      </a:accent2>
      <a:accent3>
        <a:srgbClr val="7287A6"/>
      </a:accent3>
      <a:accent4>
        <a:srgbClr val="C6CDD7"/>
      </a:accent4>
      <a:accent5>
        <a:srgbClr val="009DDB"/>
      </a:accent5>
      <a:accent6>
        <a:srgbClr val="115F7E"/>
      </a:accent6>
      <a:hlink>
        <a:srgbClr val="00AEEF"/>
      </a:hlink>
      <a:folHlink>
        <a:srgbClr val="520F9A"/>
      </a:folHlink>
    </a:clrScheme>
    <a:fontScheme name="Arial">
      <a:majorFont>
        <a:latin typeface="Arial"/>
        <a:ea typeface=""/>
        <a:cs typeface=""/>
      </a:majorFont>
      <a:minorFont>
        <a:latin typeface="Arial"/>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extLst>
    <a:ext uri="{05A4C25C-085E-4340-85A3-A5531E510DB2}">
      <thm15:themeFamily xmlns:thm15="http://schemas.microsoft.com/office/thememl/2012/main" name="iPart" id="{5B29015D-EA79-45B6-9D51-0920F8122064}" vid="{EB9EA9A6-3ABD-45FF-A322-72402604B089}"/>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Bee_Thompson@ipart.nsw.gov.au" TargetMode="External"/><Relationship Id="rId1" Type="http://schemas.openxmlformats.org/officeDocument/2006/relationships/hyperlink" Target="https://www.ipart.nsw.gov.au/Home/Industries/Water/Reviews/Metro-Pricing/How-we-regulate-the-water-businesses"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3:J95"/>
  <sheetViews>
    <sheetView showGridLines="0" tabSelected="1" workbookViewId="0">
      <selection activeCell="D1" sqref="D1"/>
    </sheetView>
  </sheetViews>
  <sheetFormatPr defaultColWidth="9.09765625" defaultRowHeight="11.5" x14ac:dyDescent="0.25"/>
  <cols>
    <col min="1" max="1" width="2.8984375" customWidth="1"/>
    <col min="2" max="2" width="5" customWidth="1"/>
    <col min="3" max="3" width="7.09765625" customWidth="1"/>
    <col min="4" max="4" width="72.59765625" customWidth="1"/>
    <col min="5" max="5" width="70.69921875" customWidth="1"/>
    <col min="6" max="6" width="23.8984375" customWidth="1"/>
  </cols>
  <sheetData>
    <row r="3" spans="2:10" ht="15.5" x14ac:dyDescent="0.35">
      <c r="B3" s="3" t="s">
        <v>147</v>
      </c>
      <c r="C3" s="3"/>
      <c r="D3" s="4"/>
      <c r="E3" s="4"/>
    </row>
    <row r="4" spans="2:10" ht="15.75" customHeight="1" x14ac:dyDescent="0.25">
      <c r="B4" s="5"/>
      <c r="C4" s="5"/>
      <c r="D4" s="5"/>
      <c r="E4" s="5"/>
      <c r="F4" s="6"/>
      <c r="G4" s="6"/>
      <c r="H4" s="6"/>
      <c r="I4" s="6"/>
      <c r="J4" s="6"/>
    </row>
    <row r="5" spans="2:10" ht="15.75" customHeight="1" x14ac:dyDescent="0.25">
      <c r="B5" s="5"/>
      <c r="C5" s="5"/>
      <c r="D5" s="5"/>
      <c r="E5" s="5"/>
      <c r="F5" s="6"/>
      <c r="G5" s="6"/>
      <c r="H5" s="6"/>
      <c r="I5" s="6"/>
      <c r="J5" s="6"/>
    </row>
    <row r="6" spans="2:10" x14ac:dyDescent="0.25">
      <c r="B6" s="7" t="s">
        <v>0</v>
      </c>
      <c r="C6" s="7"/>
      <c r="D6" s="8" t="s">
        <v>1</v>
      </c>
      <c r="E6" s="219"/>
      <c r="F6" s="6"/>
      <c r="G6" s="6"/>
      <c r="H6" s="6"/>
      <c r="I6" s="6"/>
      <c r="J6" s="6"/>
    </row>
    <row r="7" spans="2:10" x14ac:dyDescent="0.25">
      <c r="B7" t="s">
        <v>2</v>
      </c>
      <c r="D7" s="41" t="s">
        <v>3</v>
      </c>
      <c r="E7" s="41"/>
      <c r="F7" s="6"/>
      <c r="G7" s="6"/>
      <c r="H7" s="6"/>
      <c r="I7" s="6"/>
      <c r="J7" s="6"/>
    </row>
    <row r="8" spans="2:10" x14ac:dyDescent="0.25">
      <c r="F8" s="6"/>
    </row>
    <row r="9" spans="2:10" ht="15.75" customHeight="1" x14ac:dyDescent="0.25">
      <c r="B9" s="7" t="s">
        <v>0</v>
      </c>
      <c r="C9" s="7"/>
      <c r="D9" s="8" t="s">
        <v>177</v>
      </c>
      <c r="E9" s="41"/>
      <c r="F9" s="6"/>
      <c r="G9" s="6"/>
      <c r="H9" s="6"/>
      <c r="I9" s="6"/>
      <c r="J9" s="6"/>
    </row>
    <row r="10" spans="2:10" x14ac:dyDescent="0.25">
      <c r="B10" t="s">
        <v>2</v>
      </c>
      <c r="D10" s="41" t="s">
        <v>178</v>
      </c>
      <c r="E10" s="41"/>
      <c r="F10" s="6"/>
    </row>
    <row r="11" spans="2:10" x14ac:dyDescent="0.25">
      <c r="F11" s="6"/>
    </row>
    <row r="12" spans="2:10" x14ac:dyDescent="0.25">
      <c r="B12" s="9"/>
      <c r="C12" s="9"/>
      <c r="D12" s="9"/>
      <c r="E12" s="9"/>
      <c r="F12" s="6"/>
    </row>
    <row r="13" spans="2:10" x14ac:dyDescent="0.25">
      <c r="F13" s="6"/>
    </row>
    <row r="14" spans="2:10" ht="15.75" customHeight="1" x14ac:dyDescent="0.3">
      <c r="B14" s="10" t="s">
        <v>143</v>
      </c>
      <c r="C14" s="10"/>
      <c r="D14" s="11"/>
      <c r="E14" s="11"/>
      <c r="F14" s="6"/>
    </row>
    <row r="15" spans="2:10" ht="6" customHeight="1" x14ac:dyDescent="0.25">
      <c r="B15" s="419"/>
      <c r="C15" s="419"/>
      <c r="D15" s="419"/>
      <c r="E15" s="419"/>
      <c r="F15" s="6"/>
    </row>
    <row r="16" spans="2:10" x14ac:dyDescent="0.25">
      <c r="B16" s="419" t="s">
        <v>141</v>
      </c>
      <c r="C16" s="419"/>
      <c r="D16" s="419"/>
      <c r="E16" s="419"/>
      <c r="F16" s="6"/>
    </row>
    <row r="17" spans="2:10" ht="15" customHeight="1" x14ac:dyDescent="0.25">
      <c r="B17" s="419" t="s">
        <v>145</v>
      </c>
      <c r="C17" s="419"/>
      <c r="D17" s="419"/>
      <c r="E17" s="419"/>
      <c r="F17" s="6"/>
      <c r="G17" s="6"/>
      <c r="H17" s="413"/>
      <c r="I17" s="6"/>
      <c r="J17" s="6"/>
    </row>
    <row r="18" spans="2:10" ht="21" customHeight="1" x14ac:dyDescent="0.25">
      <c r="B18" s="419" t="s">
        <v>142</v>
      </c>
      <c r="C18" s="419"/>
      <c r="D18" s="419"/>
      <c r="E18" s="419"/>
      <c r="F18" s="6"/>
    </row>
    <row r="19" spans="2:10" ht="22.5" customHeight="1" x14ac:dyDescent="0.25">
      <c r="B19" s="425" t="s">
        <v>137</v>
      </c>
      <c r="C19" s="420" t="s">
        <v>138</v>
      </c>
      <c r="D19" s="420"/>
      <c r="E19" s="420"/>
      <c r="F19" s="6"/>
      <c r="G19" s="6"/>
      <c r="H19" s="6"/>
      <c r="I19" s="6"/>
      <c r="J19" s="6"/>
    </row>
    <row r="20" spans="2:10" ht="16.5" customHeight="1" x14ac:dyDescent="0.25">
      <c r="B20" s="425" t="s">
        <v>137</v>
      </c>
      <c r="C20" s="420" t="s">
        <v>139</v>
      </c>
      <c r="D20" s="420"/>
      <c r="E20" s="420"/>
      <c r="F20" s="6"/>
      <c r="G20" s="6"/>
      <c r="H20" s="6"/>
      <c r="I20" s="6"/>
      <c r="J20" s="6"/>
    </row>
    <row r="21" spans="2:10" ht="18.75" customHeight="1" x14ac:dyDescent="0.25">
      <c r="B21" s="425" t="s">
        <v>137</v>
      </c>
      <c r="C21" s="420" t="s">
        <v>140</v>
      </c>
      <c r="D21" s="420"/>
      <c r="E21" s="420"/>
      <c r="F21" s="6"/>
      <c r="G21" s="6"/>
      <c r="H21" s="6"/>
      <c r="I21" s="6"/>
      <c r="J21" s="6"/>
    </row>
    <row r="22" spans="2:10" ht="9.75" customHeight="1" x14ac:dyDescent="0.25">
      <c r="B22" s="427"/>
      <c r="C22" s="421"/>
      <c r="D22" s="421"/>
      <c r="E22" s="421"/>
      <c r="F22" s="6"/>
      <c r="G22" s="6"/>
      <c r="H22" s="6"/>
      <c r="I22" s="6"/>
      <c r="J22" s="6"/>
    </row>
    <row r="23" spans="2:10" ht="15" customHeight="1" x14ac:dyDescent="0.25">
      <c r="B23" s="419" t="s">
        <v>146</v>
      </c>
      <c r="C23" s="419"/>
      <c r="D23" s="419"/>
      <c r="E23" s="419"/>
      <c r="F23" s="6"/>
      <c r="G23" s="6"/>
      <c r="H23" s="413"/>
      <c r="I23" s="6"/>
      <c r="J23" s="6"/>
    </row>
    <row r="24" spans="2:10" ht="15" customHeight="1" x14ac:dyDescent="0.25">
      <c r="B24" s="419" t="s">
        <v>144</v>
      </c>
      <c r="C24" s="419"/>
      <c r="D24" s="419"/>
      <c r="E24" s="419"/>
      <c r="F24" s="6"/>
      <c r="G24" s="6"/>
      <c r="H24" s="413"/>
      <c r="I24" s="6"/>
      <c r="J24" s="6"/>
    </row>
    <row r="25" spans="2:10" ht="7.5" customHeight="1" x14ac:dyDescent="0.25">
      <c r="B25" s="419"/>
      <c r="C25" s="419"/>
      <c r="D25" s="419"/>
      <c r="E25" s="419"/>
      <c r="F25" s="6"/>
      <c r="G25" s="6"/>
      <c r="H25" s="413"/>
      <c r="I25" s="6"/>
      <c r="J25" s="6"/>
    </row>
    <row r="26" spans="2:10" ht="15" customHeight="1" x14ac:dyDescent="0.25">
      <c r="B26" s="419" t="s">
        <v>148</v>
      </c>
      <c r="C26" s="419"/>
      <c r="D26" s="419"/>
      <c r="E26" s="419"/>
      <c r="F26" s="6"/>
      <c r="G26" s="6"/>
      <c r="H26" s="413"/>
      <c r="I26" s="6"/>
      <c r="J26" s="6"/>
    </row>
    <row r="27" spans="2:10" ht="15" customHeight="1" x14ac:dyDescent="0.25">
      <c r="B27" s="419" t="s">
        <v>149</v>
      </c>
      <c r="C27" s="419"/>
      <c r="D27" s="419"/>
      <c r="E27" s="419"/>
      <c r="F27" s="6"/>
      <c r="G27" s="6"/>
      <c r="H27" s="413"/>
      <c r="I27" s="6"/>
      <c r="J27" s="6"/>
    </row>
    <row r="28" spans="2:10" ht="10.5" customHeight="1" x14ac:dyDescent="0.25">
      <c r="B28" s="419"/>
      <c r="C28" s="419"/>
      <c r="D28" s="419"/>
      <c r="E28" s="484"/>
      <c r="F28" s="6"/>
      <c r="G28" s="6"/>
      <c r="I28" s="6"/>
      <c r="J28" s="6"/>
    </row>
    <row r="29" spans="2:10" ht="10.5" customHeight="1" x14ac:dyDescent="0.25">
      <c r="B29" s="419" t="s">
        <v>175</v>
      </c>
      <c r="C29" s="419"/>
      <c r="D29" s="419"/>
      <c r="E29" s="484" t="s">
        <v>174</v>
      </c>
      <c r="G29" s="6"/>
      <c r="I29" s="6"/>
      <c r="J29" s="6"/>
    </row>
    <row r="30" spans="2:10" ht="10.5" customHeight="1" x14ac:dyDescent="0.25">
      <c r="B30" s="419"/>
      <c r="C30" s="419"/>
      <c r="D30" s="419"/>
      <c r="E30" s="419"/>
      <c r="F30" s="6"/>
      <c r="G30" s="6"/>
      <c r="I30" s="6"/>
      <c r="J30" s="6"/>
    </row>
    <row r="31" spans="2:10" ht="15" customHeight="1" x14ac:dyDescent="0.25">
      <c r="B31" s="418" t="s">
        <v>136</v>
      </c>
      <c r="C31" s="12"/>
      <c r="D31" s="6"/>
      <c r="E31" s="6"/>
      <c r="F31" s="6"/>
      <c r="G31" s="6"/>
      <c r="H31" s="413"/>
      <c r="I31" s="6"/>
      <c r="J31" s="6"/>
    </row>
    <row r="32" spans="2:10" ht="15" customHeight="1" x14ac:dyDescent="0.25">
      <c r="B32" s="418"/>
      <c r="C32" s="12"/>
      <c r="D32" s="6"/>
      <c r="E32" s="6"/>
      <c r="F32" s="6"/>
      <c r="G32" s="6"/>
      <c r="H32" s="413"/>
      <c r="I32" s="6"/>
      <c r="J32" s="6"/>
    </row>
    <row r="33" spans="2:10" ht="15" customHeight="1" x14ac:dyDescent="0.3">
      <c r="B33" s="10" t="s">
        <v>150</v>
      </c>
      <c r="C33" s="10"/>
      <c r="D33" s="11"/>
      <c r="E33" s="11"/>
      <c r="F33" s="412"/>
      <c r="G33" s="6"/>
      <c r="H33" s="6"/>
      <c r="I33" s="6"/>
      <c r="J33" s="6"/>
    </row>
    <row r="34" spans="2:10" ht="6" customHeight="1" x14ac:dyDescent="0.25">
      <c r="B34" s="419"/>
      <c r="C34" s="419"/>
      <c r="D34" s="419"/>
      <c r="E34" s="419"/>
      <c r="F34" s="6"/>
    </row>
    <row r="35" spans="2:10" ht="14.25" customHeight="1" x14ac:dyDescent="0.25">
      <c r="B35" s="419" t="s">
        <v>151</v>
      </c>
      <c r="C35" s="419"/>
      <c r="D35" s="419"/>
      <c r="E35" s="419"/>
      <c r="F35" s="6"/>
    </row>
    <row r="36" spans="2:10" ht="14.25" customHeight="1" x14ac:dyDescent="0.25">
      <c r="B36" s="419" t="s">
        <v>154</v>
      </c>
      <c r="C36" s="419"/>
      <c r="D36" s="419"/>
      <c r="E36" s="419"/>
      <c r="F36" s="6"/>
    </row>
    <row r="37" spans="2:10" ht="14.25" customHeight="1" x14ac:dyDescent="0.25">
      <c r="B37" s="419"/>
      <c r="C37" s="419"/>
      <c r="D37" s="419"/>
      <c r="E37" s="419"/>
      <c r="F37" s="6"/>
    </row>
    <row r="38" spans="2:10" ht="14.25" customHeight="1" x14ac:dyDescent="0.25">
      <c r="B38" s="425" t="s">
        <v>137</v>
      </c>
      <c r="C38" s="422" t="s">
        <v>161</v>
      </c>
      <c r="D38" s="419"/>
      <c r="E38" s="419"/>
      <c r="F38" s="6"/>
    </row>
    <row r="39" spans="2:10" ht="14.25" customHeight="1" x14ac:dyDescent="0.25">
      <c r="B39" s="426"/>
      <c r="C39" s="419" t="s">
        <v>155</v>
      </c>
      <c r="D39" s="419"/>
      <c r="E39" s="419"/>
      <c r="F39" s="6"/>
    </row>
    <row r="40" spans="2:10" ht="14.25" customHeight="1" x14ac:dyDescent="0.25">
      <c r="B40" s="426"/>
      <c r="D40" s="419"/>
      <c r="E40" s="419"/>
      <c r="F40" s="6"/>
    </row>
    <row r="41" spans="2:10" ht="14.25" customHeight="1" x14ac:dyDescent="0.25">
      <c r="B41" s="425" t="s">
        <v>137</v>
      </c>
      <c r="C41" s="422" t="s">
        <v>160</v>
      </c>
      <c r="D41" s="419"/>
      <c r="E41" s="419"/>
      <c r="F41" s="6"/>
    </row>
    <row r="42" spans="2:10" ht="14.25" customHeight="1" x14ac:dyDescent="0.25">
      <c r="B42" s="426"/>
      <c r="C42" s="419" t="s">
        <v>156</v>
      </c>
      <c r="D42" s="419"/>
      <c r="E42" s="419"/>
      <c r="F42" s="6"/>
    </row>
    <row r="43" spans="2:10" ht="14.25" customHeight="1" x14ac:dyDescent="0.25">
      <c r="B43" s="426"/>
      <c r="C43" s="419" t="s">
        <v>157</v>
      </c>
      <c r="D43" s="419"/>
      <c r="E43" s="419"/>
      <c r="F43" s="6"/>
    </row>
    <row r="44" spans="2:10" ht="14.25" customHeight="1" x14ac:dyDescent="0.25">
      <c r="B44" s="426"/>
      <c r="C44" s="419"/>
      <c r="D44" s="419"/>
      <c r="E44" s="419"/>
      <c r="F44" s="6"/>
    </row>
    <row r="45" spans="2:10" ht="14.25" customHeight="1" x14ac:dyDescent="0.25">
      <c r="B45" s="425" t="s">
        <v>137</v>
      </c>
      <c r="C45" s="422" t="s">
        <v>162</v>
      </c>
      <c r="D45" s="419"/>
      <c r="E45" s="419"/>
      <c r="F45" s="6"/>
    </row>
    <row r="46" spans="2:10" ht="14.25" customHeight="1" x14ac:dyDescent="0.25">
      <c r="B46" s="426"/>
      <c r="C46" s="419" t="s">
        <v>158</v>
      </c>
      <c r="D46" s="419"/>
      <c r="E46" s="419"/>
      <c r="F46" s="6"/>
    </row>
    <row r="47" spans="2:10" ht="14.25" customHeight="1" x14ac:dyDescent="0.25">
      <c r="B47" s="426"/>
      <c r="C47" s="419"/>
      <c r="D47" s="419"/>
      <c r="E47" s="419"/>
      <c r="F47" s="6"/>
    </row>
    <row r="48" spans="2:10" ht="14.25" customHeight="1" x14ac:dyDescent="0.25">
      <c r="B48" s="425" t="s">
        <v>137</v>
      </c>
      <c r="C48" s="424" t="s">
        <v>163</v>
      </c>
      <c r="D48" s="419"/>
      <c r="E48" s="419"/>
      <c r="F48" s="6"/>
    </row>
    <row r="49" spans="2:6" ht="14.25" customHeight="1" x14ac:dyDescent="0.25">
      <c r="B49" s="426"/>
      <c r="C49" s="423" t="s">
        <v>164</v>
      </c>
      <c r="D49" s="419"/>
      <c r="E49" s="419"/>
      <c r="F49" s="6"/>
    </row>
    <row r="50" spans="2:6" ht="14.25" customHeight="1" x14ac:dyDescent="0.25">
      <c r="B50" s="424"/>
      <c r="C50" s="419"/>
      <c r="D50" s="419"/>
      <c r="E50" s="419"/>
      <c r="F50" s="6"/>
    </row>
    <row r="51" spans="2:6" ht="14.25" customHeight="1" x14ac:dyDescent="0.25">
      <c r="B51" s="424" t="s">
        <v>170</v>
      </c>
      <c r="C51" s="419"/>
      <c r="D51" s="419"/>
      <c r="E51" s="419"/>
      <c r="F51" s="6"/>
    </row>
    <row r="52" spans="2:6" ht="14.25" customHeight="1" x14ac:dyDescent="0.25">
      <c r="B52" s="419" t="s">
        <v>165</v>
      </c>
      <c r="C52" s="419"/>
      <c r="D52" s="419"/>
      <c r="E52" s="419"/>
      <c r="F52" s="6"/>
    </row>
    <row r="53" spans="2:6" ht="14.25" customHeight="1" x14ac:dyDescent="0.25">
      <c r="B53" s="419" t="str">
        <f>"DP1 commences on 1 July"&amp;'EBSS '!E11-1&amp;" in this example, but you can change it by entering a differ year in the EBSS worksheet, cell E"&amp;ROW('EBSS '!E11)</f>
        <v>DP1 commences on 1 July2025 in this example, but you can change it by entering a differ year in the EBSS worksheet, cell E11</v>
      </c>
      <c r="C53" s="419"/>
      <c r="D53" s="419"/>
      <c r="E53" s="419"/>
      <c r="F53" s="6"/>
    </row>
    <row r="54" spans="2:6" ht="14.25" customHeight="1" x14ac:dyDescent="0.25">
      <c r="B54" s="424"/>
      <c r="C54" s="419"/>
      <c r="D54" s="419"/>
      <c r="E54" s="419"/>
      <c r="F54" s="6"/>
    </row>
    <row r="55" spans="2:6" ht="14.25" customHeight="1" x14ac:dyDescent="0.25">
      <c r="B55" s="422" t="s">
        <v>173</v>
      </c>
      <c r="C55" s="419"/>
      <c r="D55" s="419"/>
      <c r="E55" s="419"/>
      <c r="F55" s="6"/>
    </row>
    <row r="56" spans="2:6" ht="14.25" customHeight="1" x14ac:dyDescent="0.25">
      <c r="B56" s="419" t="s">
        <v>171</v>
      </c>
      <c r="C56" s="419"/>
      <c r="D56" s="419"/>
      <c r="E56" s="419"/>
      <c r="F56" s="6"/>
    </row>
    <row r="57" spans="2:6" ht="6" customHeight="1" x14ac:dyDescent="0.25">
      <c r="B57" s="419"/>
      <c r="C57" s="419"/>
      <c r="D57" s="419"/>
      <c r="E57" s="419"/>
      <c r="F57" s="6"/>
    </row>
    <row r="58" spans="2:6" ht="14.25" customHeight="1" x14ac:dyDescent="0.25">
      <c r="B58" s="419" t="s">
        <v>181</v>
      </c>
      <c r="C58" s="419"/>
      <c r="D58" s="419"/>
      <c r="E58" s="419"/>
      <c r="F58" s="6"/>
    </row>
    <row r="59" spans="2:6" ht="14.25" customHeight="1" x14ac:dyDescent="0.25">
      <c r="B59" s="419" t="s">
        <v>182</v>
      </c>
      <c r="C59" s="419"/>
      <c r="D59" s="419"/>
      <c r="E59" s="419"/>
      <c r="F59" s="6"/>
    </row>
    <row r="60" spans="2:6" ht="14.25" customHeight="1" x14ac:dyDescent="0.25">
      <c r="B60" s="419" t="s">
        <v>183</v>
      </c>
      <c r="C60" s="419"/>
      <c r="D60" s="419"/>
      <c r="E60" s="419"/>
      <c r="F60" s="6"/>
    </row>
    <row r="61" spans="2:6" ht="14.25" customHeight="1" x14ac:dyDescent="0.25">
      <c r="C61" s="419"/>
      <c r="D61" s="419"/>
      <c r="E61" s="419"/>
      <c r="F61" s="6"/>
    </row>
    <row r="62" spans="2:6" ht="14.25" customHeight="1" x14ac:dyDescent="0.25">
      <c r="B62" s="422" t="s">
        <v>159</v>
      </c>
      <c r="C62" s="419"/>
      <c r="D62" s="419"/>
      <c r="E62" s="419"/>
      <c r="F62" s="6"/>
    </row>
    <row r="63" spans="2:6" ht="14.25" customHeight="1" x14ac:dyDescent="0.25">
      <c r="B63" s="419" t="s">
        <v>166</v>
      </c>
      <c r="C63" s="419"/>
      <c r="D63" s="419"/>
      <c r="E63" s="419"/>
      <c r="F63" s="6"/>
    </row>
    <row r="64" spans="2:6" ht="14.25" customHeight="1" x14ac:dyDescent="0.25">
      <c r="B64" s="419" t="s">
        <v>167</v>
      </c>
      <c r="C64" s="419"/>
      <c r="D64" s="419"/>
      <c r="E64" s="419"/>
      <c r="F64" s="6"/>
    </row>
    <row r="65" spans="1:10" ht="14.25" customHeight="1" x14ac:dyDescent="0.25">
      <c r="B65" s="424"/>
      <c r="C65" s="419"/>
      <c r="D65" s="419"/>
      <c r="E65" s="419"/>
      <c r="F65" s="6"/>
    </row>
    <row r="66" spans="1:10" ht="14.25" customHeight="1" x14ac:dyDescent="0.25">
      <c r="B66" s="419" t="s">
        <v>172</v>
      </c>
      <c r="C66" s="419"/>
      <c r="D66" s="419"/>
      <c r="E66" s="419"/>
      <c r="F66" s="6"/>
    </row>
    <row r="67" spans="1:10" ht="14.25" customHeight="1" x14ac:dyDescent="0.25">
      <c r="D67" s="419"/>
      <c r="E67" s="419"/>
      <c r="F67" s="6"/>
    </row>
    <row r="68" spans="1:10" ht="14.25" customHeight="1" x14ac:dyDescent="0.25">
      <c r="C68" s="419"/>
      <c r="D68" s="419"/>
      <c r="E68" s="419"/>
      <c r="F68" s="6"/>
    </row>
    <row r="69" spans="1:10" ht="15" customHeight="1" x14ac:dyDescent="0.3">
      <c r="B69" s="10" t="s">
        <v>4</v>
      </c>
      <c r="C69" s="10"/>
      <c r="D69" s="13"/>
      <c r="E69" s="13"/>
      <c r="F69" s="6"/>
      <c r="G69" s="6"/>
      <c r="H69" s="6"/>
      <c r="I69" s="6"/>
      <c r="J69" s="6"/>
    </row>
    <row r="70" spans="1:10" ht="10.5" customHeight="1" x14ac:dyDescent="0.25">
      <c r="B70" s="2"/>
      <c r="C70" s="2"/>
      <c r="D70" s="6"/>
      <c r="E70" s="6"/>
      <c r="F70" s="6"/>
      <c r="G70" s="6"/>
      <c r="H70" s="6"/>
      <c r="I70" s="6"/>
      <c r="J70" s="6"/>
    </row>
    <row r="71" spans="1:10" ht="15" customHeight="1" x14ac:dyDescent="0.25">
      <c r="B71" s="481" t="s">
        <v>5</v>
      </c>
      <c r="C71" s="481"/>
      <c r="D71" s="481"/>
      <c r="E71" s="481"/>
      <c r="F71" s="6"/>
      <c r="G71" s="6"/>
      <c r="H71" s="6"/>
      <c r="I71" s="6"/>
      <c r="J71" s="6"/>
    </row>
    <row r="72" spans="1:10" ht="15" customHeight="1" x14ac:dyDescent="0.25">
      <c r="B72" s="20" t="s">
        <v>6</v>
      </c>
      <c r="C72" s="14"/>
      <c r="D72" s="14"/>
      <c r="E72" s="14"/>
      <c r="F72" s="6"/>
      <c r="G72" s="6"/>
      <c r="H72" s="6"/>
      <c r="I72" s="6"/>
      <c r="J72" s="6"/>
    </row>
    <row r="73" spans="1:10" ht="15" customHeight="1" x14ac:dyDescent="0.25">
      <c r="B73" s="15" t="s">
        <v>7</v>
      </c>
      <c r="C73" s="15"/>
      <c r="D73" s="15"/>
      <c r="E73" s="15"/>
      <c r="F73" s="6"/>
      <c r="G73" s="6"/>
      <c r="H73" s="6"/>
      <c r="I73" s="6"/>
      <c r="J73" s="6"/>
    </row>
    <row r="74" spans="1:10" ht="15" customHeight="1" x14ac:dyDescent="0.25">
      <c r="B74" s="16" t="s">
        <v>8</v>
      </c>
      <c r="C74" s="16"/>
      <c r="D74" s="17"/>
      <c r="E74" s="17"/>
      <c r="F74" s="6"/>
      <c r="G74" s="6"/>
      <c r="H74" s="6"/>
      <c r="I74" s="6"/>
      <c r="J74" s="6"/>
    </row>
    <row r="75" spans="1:10" ht="15" customHeight="1" x14ac:dyDescent="0.25">
      <c r="B75" s="18" t="s">
        <v>9</v>
      </c>
      <c r="C75" s="18"/>
      <c r="D75" s="19"/>
      <c r="E75" s="19"/>
      <c r="F75" s="6"/>
      <c r="G75" s="6"/>
      <c r="H75" s="6"/>
      <c r="I75" s="6"/>
      <c r="J75" s="6"/>
    </row>
    <row r="76" spans="1:10" ht="15" customHeight="1" x14ac:dyDescent="0.25">
      <c r="A76" s="21"/>
      <c r="B76" s="482" t="s">
        <v>10</v>
      </c>
      <c r="C76" s="483"/>
      <c r="D76" s="483"/>
      <c r="E76" s="483"/>
      <c r="F76" s="6"/>
      <c r="G76" s="6"/>
      <c r="H76" s="6"/>
      <c r="I76" s="6"/>
      <c r="J76" s="6"/>
    </row>
    <row r="77" spans="1:10" ht="14.25" customHeight="1" x14ac:dyDescent="0.25">
      <c r="B77" s="419"/>
      <c r="C77" s="419"/>
      <c r="D77" s="419"/>
      <c r="E77" s="419"/>
      <c r="F77" s="6"/>
    </row>
    <row r="78" spans="1:10" ht="14.25" customHeight="1" x14ac:dyDescent="0.25">
      <c r="B78" s="419"/>
      <c r="C78" s="419"/>
      <c r="D78" s="419"/>
      <c r="E78" s="419"/>
      <c r="F78" s="6"/>
    </row>
    <row r="79" spans="1:10" ht="14.25" customHeight="1" x14ac:dyDescent="0.25">
      <c r="B79" s="419"/>
      <c r="C79" s="419"/>
      <c r="D79" s="419"/>
      <c r="E79" s="419"/>
      <c r="F79" s="6"/>
    </row>
    <row r="80" spans="1:10" ht="14.25" customHeight="1" x14ac:dyDescent="0.25">
      <c r="B80" s="419"/>
      <c r="C80" s="419"/>
      <c r="D80" s="419"/>
      <c r="E80" s="419"/>
      <c r="F80" s="6"/>
    </row>
    <row r="81" spans="2:10" ht="15" customHeight="1" x14ac:dyDescent="0.25">
      <c r="B81" s="12"/>
      <c r="C81" s="12"/>
      <c r="D81" s="6"/>
      <c r="E81" s="6"/>
      <c r="F81" s="6"/>
      <c r="G81" s="6"/>
      <c r="H81" s="6"/>
      <c r="I81" s="6"/>
      <c r="J81" s="6"/>
    </row>
    <row r="82" spans="2:10" ht="15" customHeight="1" x14ac:dyDescent="0.25">
      <c r="B82" s="12"/>
      <c r="C82" s="12"/>
      <c r="D82" s="6"/>
      <c r="E82" s="6"/>
      <c r="F82" s="6"/>
      <c r="G82" s="6"/>
      <c r="H82" s="6"/>
      <c r="I82" s="6"/>
      <c r="J82" s="6"/>
    </row>
    <row r="83" spans="2:10" ht="15" customHeight="1" x14ac:dyDescent="0.25">
      <c r="B83" s="12"/>
      <c r="C83" s="12"/>
      <c r="D83" s="6"/>
      <c r="E83" s="6"/>
      <c r="F83" s="6"/>
      <c r="G83" s="6"/>
      <c r="H83" s="6"/>
      <c r="I83" s="6"/>
      <c r="J83" s="6"/>
    </row>
    <row r="84" spans="2:10" ht="15" customHeight="1" x14ac:dyDescent="0.25">
      <c r="B84" s="12"/>
      <c r="C84" s="12"/>
      <c r="D84" s="6"/>
      <c r="E84" s="6"/>
      <c r="F84" s="6"/>
      <c r="G84" s="6"/>
      <c r="H84" s="6"/>
      <c r="I84" s="6"/>
      <c r="J84" s="6"/>
    </row>
    <row r="85" spans="2:10" ht="15" customHeight="1" x14ac:dyDescent="0.25">
      <c r="B85" s="12"/>
      <c r="C85" s="12"/>
      <c r="D85" s="6"/>
      <c r="E85" s="6"/>
      <c r="F85" s="6"/>
      <c r="G85" s="6"/>
      <c r="H85" s="6"/>
      <c r="I85" s="6"/>
      <c r="J85" s="6"/>
    </row>
    <row r="94" spans="2:10" ht="15" customHeight="1" x14ac:dyDescent="0.25">
      <c r="B94" s="12"/>
      <c r="C94" s="12"/>
      <c r="D94" s="6"/>
      <c r="E94" s="6"/>
      <c r="F94" s="6"/>
      <c r="G94" s="6"/>
      <c r="H94" s="6"/>
      <c r="I94" s="6"/>
      <c r="J94" s="6"/>
    </row>
    <row r="95" spans="2:10" x14ac:dyDescent="0.25">
      <c r="B95" s="12"/>
      <c r="C95" s="12"/>
      <c r="D95" s="6"/>
      <c r="E95" s="6"/>
      <c r="F95" s="6"/>
      <c r="G95" s="6"/>
      <c r="H95" s="6"/>
      <c r="I95" s="6"/>
      <c r="J95" s="6"/>
    </row>
  </sheetData>
  <hyperlinks>
    <hyperlink ref="B31" r:id="rId1" xr:uid="{3B0A55EE-5A79-461B-83BD-2D6D6081E5AE}"/>
    <hyperlink ref="D10" r:id="rId2" xr:uid="{2C416A48-9DBE-4AD7-A6AE-227C75446559}"/>
  </hyperlinks>
  <pageMargins left="0.70866141732283472" right="0.70866141732283472" top="0.74803149606299213" bottom="0.74803149606299213" header="0.31496062992125984" footer="0.31496062992125984"/>
  <pageSetup paperSize="9" scale="38" orientation="landscape" horizontalDpi="200" verticalDpi="200"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00F44A-2E9A-401B-95BA-100B9F5031BD}">
  <sheetPr>
    <tabColor rgb="FF00B050"/>
  </sheetPr>
  <dimension ref="A1:AS76"/>
  <sheetViews>
    <sheetView zoomScaleNormal="100" workbookViewId="0">
      <selection activeCell="O37" sqref="O37"/>
    </sheetView>
  </sheetViews>
  <sheetFormatPr defaultColWidth="9" defaultRowHeight="11.5" outlineLevelRow="1" x14ac:dyDescent="0.25"/>
  <cols>
    <col min="1" max="1" width="2.59765625" customWidth="1"/>
    <col min="2" max="2" width="3.09765625" customWidth="1"/>
    <col min="3" max="3" width="43" customWidth="1"/>
    <col min="4" max="4" width="10.296875" customWidth="1"/>
    <col min="5" max="9" width="10.3984375" bestFit="1" customWidth="1"/>
    <col min="10" max="10" width="4" customWidth="1"/>
    <col min="17" max="17" width="4" customWidth="1"/>
    <col min="20" max="20" width="1.69921875" customWidth="1"/>
    <col min="21" max="21" width="3" customWidth="1"/>
    <col min="22" max="22" width="2.8984375" customWidth="1"/>
    <col min="23" max="23" width="86" customWidth="1"/>
  </cols>
  <sheetData>
    <row r="1" spans="1:45" x14ac:dyDescent="0.25">
      <c r="A1" s="1"/>
      <c r="B1" s="99" t="str">
        <f>Cover!B3</f>
        <v xml:space="preserve">IPART simplified incentive scheme template </v>
      </c>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row>
    <row r="2" spans="1:45" x14ac:dyDescent="0.25">
      <c r="A2" s="1"/>
      <c r="B2" s="1"/>
      <c r="C2" s="1"/>
      <c r="D2" s="1"/>
      <c r="E2" s="1"/>
      <c r="F2" s="1"/>
      <c r="G2" s="1"/>
      <c r="H2" s="99"/>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row>
    <row r="3" spans="1:45" ht="18" x14ac:dyDescent="0.25">
      <c r="A3" s="22"/>
      <c r="B3" s="161" t="s">
        <v>152</v>
      </c>
      <c r="C3" s="22"/>
      <c r="D3" s="22"/>
      <c r="E3" s="22"/>
      <c r="F3" s="22"/>
      <c r="G3" s="22"/>
      <c r="H3" s="22"/>
      <c r="I3" s="22"/>
      <c r="J3" s="22"/>
      <c r="K3" s="24"/>
      <c r="L3" s="38"/>
      <c r="M3" s="38"/>
      <c r="N3" s="38"/>
      <c r="P3" s="22"/>
      <c r="Q3" s="22"/>
      <c r="R3" s="22"/>
      <c r="S3" s="22"/>
      <c r="T3" s="22"/>
      <c r="U3" s="22"/>
      <c r="V3" s="24"/>
      <c r="W3" s="38"/>
      <c r="X3" s="38"/>
      <c r="Y3" s="38"/>
      <c r="AA3" s="22"/>
      <c r="AB3" s="22"/>
      <c r="AC3" s="22"/>
      <c r="AD3" s="22"/>
      <c r="AE3" s="22"/>
      <c r="AF3" s="1"/>
      <c r="AG3" s="1"/>
      <c r="AH3" s="1"/>
      <c r="AI3" s="1"/>
      <c r="AJ3" s="1"/>
      <c r="AK3" s="1"/>
      <c r="AL3" s="1"/>
      <c r="AM3" s="1"/>
      <c r="AN3" s="1"/>
      <c r="AO3" s="1"/>
      <c r="AP3" s="1"/>
      <c r="AQ3" s="1"/>
      <c r="AR3" s="1"/>
      <c r="AS3" s="1"/>
    </row>
    <row r="4" spans="1:45" ht="14" x14ac:dyDescent="0.25">
      <c r="A4" s="22"/>
      <c r="B4" s="22"/>
      <c r="C4" s="26"/>
      <c r="D4" s="26"/>
      <c r="E4" s="22"/>
      <c r="F4" s="22"/>
      <c r="G4" s="22"/>
      <c r="H4" s="22"/>
      <c r="I4" s="22"/>
      <c r="J4" s="22"/>
      <c r="K4" s="25"/>
      <c r="L4" s="22"/>
      <c r="M4" s="22"/>
      <c r="N4" s="22"/>
      <c r="O4" s="22"/>
      <c r="P4" s="22"/>
      <c r="Q4" s="22"/>
      <c r="R4" s="22"/>
      <c r="S4" s="22"/>
      <c r="T4" s="22"/>
      <c r="U4" s="22"/>
      <c r="V4" s="25"/>
      <c r="W4" s="22"/>
      <c r="X4" s="22"/>
      <c r="Y4" s="22"/>
      <c r="Z4" s="22"/>
      <c r="AA4" s="22"/>
      <c r="AB4" s="22"/>
      <c r="AC4" s="22"/>
      <c r="AD4" s="22"/>
      <c r="AE4" s="22"/>
      <c r="AF4" s="1"/>
      <c r="AG4" s="1"/>
      <c r="AH4" s="1"/>
      <c r="AI4" s="1"/>
      <c r="AJ4" s="1"/>
      <c r="AK4" s="1"/>
      <c r="AL4" s="1"/>
      <c r="AM4" s="1"/>
      <c r="AN4" s="1"/>
      <c r="AO4" s="1"/>
      <c r="AP4" s="1"/>
      <c r="AQ4" s="1"/>
      <c r="AR4" s="1"/>
      <c r="AS4" s="1"/>
    </row>
    <row r="5" spans="1:45" ht="14" x14ac:dyDescent="0.25">
      <c r="A5" s="35"/>
      <c r="B5" s="34"/>
      <c r="C5" s="35"/>
      <c r="D5" s="35"/>
      <c r="E5" s="35"/>
      <c r="F5" s="35"/>
      <c r="G5" s="35"/>
      <c r="H5" s="35"/>
      <c r="I5" s="35"/>
      <c r="J5" s="35"/>
      <c r="K5" s="37"/>
      <c r="L5" s="35"/>
      <c r="M5" s="35"/>
      <c r="N5" s="35"/>
      <c r="O5" s="35"/>
      <c r="P5" s="35"/>
      <c r="Q5" s="35"/>
      <c r="R5" s="35"/>
      <c r="S5" s="35"/>
      <c r="T5" s="35"/>
      <c r="U5" s="35"/>
      <c r="V5" s="35"/>
      <c r="W5" s="35"/>
      <c r="X5" s="35"/>
      <c r="Y5" s="35"/>
      <c r="Z5" s="35"/>
      <c r="AA5" s="35"/>
      <c r="AB5" s="35"/>
      <c r="AC5" s="35"/>
      <c r="AD5" s="35"/>
      <c r="AE5" s="35"/>
      <c r="AF5" s="1"/>
      <c r="AG5" s="1"/>
      <c r="AH5" s="1"/>
      <c r="AI5" s="1"/>
      <c r="AJ5" s="1"/>
      <c r="AK5" s="1"/>
      <c r="AL5" s="1"/>
      <c r="AM5" s="1"/>
      <c r="AN5" s="1"/>
      <c r="AO5" s="1"/>
      <c r="AP5" s="1"/>
      <c r="AQ5" s="1"/>
      <c r="AR5" s="1"/>
      <c r="AS5" s="1"/>
    </row>
    <row r="6" spans="1:45" ht="15.5" x14ac:dyDescent="0.35">
      <c r="A6" s="22"/>
      <c r="B6" s="22"/>
      <c r="C6" s="27"/>
      <c r="D6" s="27"/>
      <c r="E6" s="369"/>
      <c r="F6" s="369"/>
      <c r="G6" s="369"/>
      <c r="H6" s="369"/>
      <c r="I6" s="369"/>
      <c r="J6" s="27"/>
      <c r="K6" s="1"/>
      <c r="L6" s="1"/>
      <c r="M6" s="1"/>
      <c r="N6" s="1"/>
      <c r="O6" s="1"/>
      <c r="P6" s="1"/>
      <c r="Q6" s="27"/>
      <c r="R6" s="1"/>
      <c r="S6" s="22"/>
      <c r="T6" s="22"/>
      <c r="U6" s="22"/>
      <c r="V6" s="29"/>
      <c r="W6" s="29"/>
      <c r="X6" s="22"/>
      <c r="Y6" s="22"/>
      <c r="Z6" s="22"/>
      <c r="AA6" s="22"/>
      <c r="AB6" s="22"/>
      <c r="AC6" s="22"/>
      <c r="AD6" s="22"/>
      <c r="AE6" s="22"/>
      <c r="AF6" s="54"/>
      <c r="AG6" s="54"/>
      <c r="AH6" s="54"/>
      <c r="AI6" s="54"/>
      <c r="AJ6" s="54"/>
      <c r="AK6" s="54"/>
      <c r="AL6" s="54"/>
      <c r="AM6" s="54"/>
      <c r="AN6" s="54"/>
      <c r="AO6" s="54"/>
      <c r="AP6" s="54"/>
      <c r="AQ6" s="54"/>
      <c r="AR6" s="54"/>
      <c r="AS6" s="54"/>
    </row>
    <row r="7" spans="1:45" ht="15.5" x14ac:dyDescent="0.35">
      <c r="A7" s="22"/>
      <c r="B7" s="22"/>
      <c r="C7" s="100" t="str">
        <f>"All dollar values are in "&amp;$D$15&amp;", $"&amp;E11-2&amp;"-"&amp;RIGHT(E11-1,2)</f>
        <v>All dollar values are in $ million, $2024-25</v>
      </c>
      <c r="D7" s="27"/>
      <c r="E7" s="393"/>
      <c r="F7" s="393"/>
      <c r="G7" s="393"/>
      <c r="H7" s="1"/>
      <c r="I7" s="43" t="s">
        <v>88</v>
      </c>
      <c r="J7" s="48"/>
      <c r="K7" s="1"/>
      <c r="L7" s="1"/>
      <c r="M7" s="1"/>
      <c r="N7" s="1"/>
      <c r="O7" s="1"/>
      <c r="P7" s="1" t="s">
        <v>89</v>
      </c>
      <c r="Q7" s="48"/>
      <c r="R7" s="48"/>
      <c r="S7" s="22"/>
      <c r="T7" s="22"/>
      <c r="U7" s="22"/>
      <c r="V7" s="29"/>
      <c r="W7" s="29"/>
      <c r="X7" s="22"/>
      <c r="Y7" s="22"/>
      <c r="Z7" s="22"/>
      <c r="AA7" s="22"/>
      <c r="AB7" s="22"/>
      <c r="AC7" s="22"/>
      <c r="AD7" s="22"/>
      <c r="AE7" s="22"/>
      <c r="AF7" s="54"/>
      <c r="AG7" s="54"/>
      <c r="AH7" s="54"/>
      <c r="AI7" s="54"/>
      <c r="AJ7" s="54"/>
      <c r="AK7" s="54"/>
      <c r="AL7" s="54"/>
      <c r="AM7" s="54"/>
      <c r="AN7" s="54"/>
      <c r="AO7" s="54"/>
      <c r="AP7" s="54"/>
      <c r="AQ7" s="54"/>
      <c r="AR7" s="54"/>
      <c r="AS7" s="54"/>
    </row>
    <row r="8" spans="1:45" ht="15.5" x14ac:dyDescent="0.35">
      <c r="A8" s="22"/>
      <c r="B8" s="22"/>
      <c r="C8" s="100"/>
      <c r="D8" s="27"/>
      <c r="E8" s="1"/>
      <c r="F8" s="1"/>
      <c r="G8" s="1"/>
      <c r="H8" s="1"/>
      <c r="I8" s="43"/>
      <c r="J8" s="48"/>
      <c r="K8" s="1"/>
      <c r="L8" s="1"/>
      <c r="M8" s="1"/>
      <c r="N8" s="1"/>
      <c r="O8" s="1"/>
      <c r="P8" s="1"/>
      <c r="Q8" s="48"/>
      <c r="R8" s="48"/>
      <c r="S8" s="22"/>
      <c r="T8" s="22"/>
      <c r="U8" s="22"/>
      <c r="V8" s="29"/>
      <c r="W8" s="29"/>
      <c r="X8" s="22"/>
      <c r="Y8" s="22"/>
      <c r="Z8" s="22"/>
      <c r="AA8" s="22"/>
      <c r="AB8" s="22"/>
      <c r="AC8" s="22"/>
      <c r="AD8" s="22"/>
      <c r="AE8" s="22"/>
      <c r="AF8" s="54"/>
      <c r="AG8" s="54"/>
      <c r="AH8" s="54"/>
      <c r="AI8" s="54"/>
      <c r="AJ8" s="54"/>
      <c r="AK8" s="54"/>
      <c r="AL8" s="54"/>
      <c r="AM8" s="54"/>
      <c r="AN8" s="54"/>
      <c r="AO8" s="54"/>
      <c r="AP8" s="54"/>
      <c r="AQ8" s="54"/>
      <c r="AR8" s="54"/>
      <c r="AS8" s="54"/>
    </row>
    <row r="9" spans="1:45" ht="15.5" x14ac:dyDescent="0.35">
      <c r="A9" s="22"/>
      <c r="B9" s="22"/>
      <c r="C9" s="215" t="s">
        <v>105</v>
      </c>
      <c r="D9" s="27"/>
      <c r="E9" s="142"/>
      <c r="F9" s="27"/>
      <c r="G9" s="27"/>
      <c r="H9" s="27"/>
      <c r="I9" s="27"/>
      <c r="J9" s="27"/>
      <c r="K9" s="142"/>
      <c r="L9" s="1"/>
      <c r="M9" s="1"/>
      <c r="N9" s="1"/>
      <c r="O9" s="1"/>
      <c r="Q9" s="27"/>
      <c r="R9" s="142"/>
      <c r="S9" s="22"/>
      <c r="T9" s="22"/>
      <c r="U9" s="22"/>
      <c r="V9" s="29"/>
      <c r="W9" s="29"/>
      <c r="X9" s="22"/>
      <c r="Y9" s="22"/>
      <c r="Z9" s="22"/>
      <c r="AA9" s="22"/>
      <c r="AB9" s="22"/>
      <c r="AC9" s="22"/>
      <c r="AD9" s="22"/>
      <c r="AE9" s="22"/>
      <c r="AF9" s="54"/>
      <c r="AG9" s="54"/>
      <c r="AH9" s="54"/>
      <c r="AI9" s="54"/>
      <c r="AJ9" s="54"/>
      <c r="AK9" s="54"/>
      <c r="AL9" s="54"/>
      <c r="AM9" s="54"/>
      <c r="AN9" s="54"/>
      <c r="AO9" s="54"/>
      <c r="AP9" s="54"/>
      <c r="AQ9" s="54"/>
      <c r="AR9" s="54"/>
      <c r="AS9" s="54"/>
    </row>
    <row r="10" spans="1:45" ht="15.5" x14ac:dyDescent="0.35">
      <c r="A10" s="22"/>
      <c r="B10" s="22"/>
      <c r="C10" s="72"/>
      <c r="D10" s="305"/>
      <c r="E10" s="130"/>
      <c r="F10" s="131"/>
      <c r="G10" s="131" t="s">
        <v>115</v>
      </c>
      <c r="H10" s="131"/>
      <c r="I10" s="133"/>
      <c r="J10" s="27"/>
      <c r="K10" s="162"/>
      <c r="L10" s="131"/>
      <c r="M10" s="131"/>
      <c r="N10" s="130" t="s">
        <v>116</v>
      </c>
      <c r="O10" s="131"/>
      <c r="P10" s="133"/>
      <c r="Q10" s="27"/>
      <c r="R10" s="170"/>
      <c r="S10" s="306"/>
      <c r="T10" s="226"/>
      <c r="U10" s="226"/>
      <c r="V10" s="227"/>
      <c r="W10" s="227"/>
      <c r="X10" s="228"/>
      <c r="Y10" s="22"/>
      <c r="Z10" s="22"/>
      <c r="AA10" s="22"/>
      <c r="AB10" s="22"/>
      <c r="AC10" s="22"/>
      <c r="AD10" s="22"/>
      <c r="AE10" s="22"/>
      <c r="AF10" s="54"/>
      <c r="AG10" s="54"/>
      <c r="AH10" s="54"/>
      <c r="AI10" s="54"/>
      <c r="AJ10" s="54"/>
      <c r="AK10" s="54"/>
      <c r="AL10" s="54"/>
      <c r="AM10" s="54"/>
      <c r="AN10" s="54"/>
      <c r="AO10" s="54"/>
      <c r="AP10" s="54"/>
      <c r="AQ10" s="54"/>
      <c r="AR10" s="54"/>
      <c r="AS10" s="54"/>
    </row>
    <row r="11" spans="1:45" ht="15.5" x14ac:dyDescent="0.35">
      <c r="A11" s="22"/>
      <c r="B11" s="22"/>
      <c r="C11" s="224" t="s">
        <v>11</v>
      </c>
      <c r="D11" s="84"/>
      <c r="E11" s="428">
        <v>2026</v>
      </c>
      <c r="F11" s="102">
        <f>E11+1</f>
        <v>2027</v>
      </c>
      <c r="G11" s="102">
        <f t="shared" ref="G11:I11" si="0">F11+1</f>
        <v>2028</v>
      </c>
      <c r="H11" s="102">
        <f t="shared" si="0"/>
        <v>2029</v>
      </c>
      <c r="I11" s="134">
        <f t="shared" si="0"/>
        <v>2030</v>
      </c>
      <c r="J11" s="27"/>
      <c r="K11" s="163">
        <f>H11+1</f>
        <v>2030</v>
      </c>
      <c r="L11" s="102">
        <f>K11+1</f>
        <v>2031</v>
      </c>
      <c r="M11" s="102">
        <f t="shared" ref="M11:P11" si="1">L11+1</f>
        <v>2032</v>
      </c>
      <c r="N11" s="102">
        <f t="shared" si="1"/>
        <v>2033</v>
      </c>
      <c r="O11" s="102">
        <f t="shared" si="1"/>
        <v>2034</v>
      </c>
      <c r="P11" s="134">
        <f t="shared" si="1"/>
        <v>2035</v>
      </c>
      <c r="Q11" s="27"/>
      <c r="R11" s="171">
        <f>P11</f>
        <v>2035</v>
      </c>
      <c r="S11" s="103">
        <f>P11+1</f>
        <v>2036</v>
      </c>
      <c r="T11" s="145"/>
      <c r="U11" s="226"/>
      <c r="V11" s="229"/>
      <c r="W11" s="229"/>
      <c r="X11" s="230"/>
      <c r="Y11" s="33"/>
      <c r="Z11" s="33"/>
      <c r="AA11" s="33"/>
      <c r="AB11" s="22"/>
      <c r="AC11" s="22"/>
      <c r="AD11" s="22"/>
      <c r="AE11" s="22"/>
      <c r="AF11" s="54"/>
      <c r="AG11" s="54"/>
      <c r="AH11" s="54"/>
      <c r="AI11" s="54"/>
      <c r="AJ11" s="54"/>
      <c r="AK11" s="54"/>
      <c r="AL11" s="54"/>
      <c r="AM11" s="54"/>
      <c r="AN11" s="54"/>
      <c r="AO11" s="54"/>
      <c r="AP11" s="54"/>
      <c r="AQ11" s="54"/>
      <c r="AR11" s="54"/>
      <c r="AS11" s="54"/>
    </row>
    <row r="12" spans="1:45" ht="15.5" hidden="1" outlineLevel="1" x14ac:dyDescent="0.35">
      <c r="A12" s="22"/>
      <c r="B12" s="22"/>
      <c r="C12" s="224" t="s">
        <v>92</v>
      </c>
      <c r="D12" s="84"/>
      <c r="E12" s="144">
        <v>4</v>
      </c>
      <c r="F12" s="145">
        <f>E12-1</f>
        <v>3</v>
      </c>
      <c r="G12" s="145">
        <f t="shared" ref="G12:I12" si="2">F12-1</f>
        <v>2</v>
      </c>
      <c r="H12" s="145">
        <f t="shared" si="2"/>
        <v>1</v>
      </c>
      <c r="I12" s="146">
        <f t="shared" si="2"/>
        <v>0</v>
      </c>
      <c r="J12" s="27"/>
      <c r="K12" s="169">
        <v>5</v>
      </c>
      <c r="L12" s="145">
        <f t="shared" ref="L12:P12" si="3">K12-1</f>
        <v>4</v>
      </c>
      <c r="M12" s="145">
        <f t="shared" si="3"/>
        <v>3</v>
      </c>
      <c r="N12" s="145">
        <f t="shared" si="3"/>
        <v>2</v>
      </c>
      <c r="O12" s="145">
        <f t="shared" si="3"/>
        <v>1</v>
      </c>
      <c r="P12" s="146">
        <f t="shared" si="3"/>
        <v>0</v>
      </c>
      <c r="Q12" s="27"/>
      <c r="R12" s="172"/>
      <c r="S12" s="147"/>
      <c r="T12" s="145"/>
      <c r="U12" s="226"/>
      <c r="V12" s="229"/>
      <c r="W12" s="229"/>
      <c r="X12" s="230"/>
      <c r="Y12" s="33"/>
      <c r="Z12" s="33"/>
      <c r="AA12" s="33"/>
      <c r="AB12" s="22"/>
      <c r="AC12" s="22"/>
      <c r="AD12" s="22"/>
      <c r="AE12" s="22"/>
      <c r="AF12" s="54"/>
      <c r="AG12" s="54"/>
      <c r="AH12" s="54"/>
      <c r="AI12" s="54"/>
      <c r="AJ12" s="54"/>
      <c r="AK12" s="54"/>
      <c r="AL12" s="54"/>
      <c r="AM12" s="54"/>
      <c r="AN12" s="54"/>
      <c r="AO12" s="54"/>
      <c r="AP12" s="54"/>
      <c r="AQ12" s="54"/>
      <c r="AR12" s="54"/>
      <c r="AS12" s="54"/>
    </row>
    <row r="13" spans="1:45" ht="15.75" customHeight="1" collapsed="1" x14ac:dyDescent="0.35">
      <c r="A13" s="22"/>
      <c r="B13" s="22"/>
      <c r="C13" s="231" t="s">
        <v>102</v>
      </c>
      <c r="D13" s="232"/>
      <c r="E13" s="233" t="str">
        <f>E11-1&amp;"-"&amp;RIGHT(E11,2)</f>
        <v>2025-26</v>
      </c>
      <c r="F13" s="233" t="str">
        <f>F11-1&amp;"-"&amp;RIGHT(F11,2)</f>
        <v>2026-27</v>
      </c>
      <c r="G13" s="233" t="str">
        <f>G11-1&amp;"-"&amp;RIGHT(G11,2)</f>
        <v>2027-28</v>
      </c>
      <c r="H13" s="233" t="str">
        <f>H11-1&amp;"-"&amp;RIGHT(H11,2)</f>
        <v>2028-29</v>
      </c>
      <c r="I13" s="234" t="str">
        <f>I11-1&amp;"-"&amp;RIGHT(I11,2)</f>
        <v>2029-30</v>
      </c>
      <c r="J13" s="27"/>
      <c r="K13" s="307" t="str">
        <f t="shared" ref="K13:P13" si="4">K11-1&amp;"-"&amp;RIGHT(K11,2)</f>
        <v>2029-30</v>
      </c>
      <c r="L13" s="236" t="str">
        <f t="shared" si="4"/>
        <v>2030-31</v>
      </c>
      <c r="M13" s="236" t="str">
        <f t="shared" si="4"/>
        <v>2031-32</v>
      </c>
      <c r="N13" s="236" t="str">
        <f t="shared" si="4"/>
        <v>2032-33</v>
      </c>
      <c r="O13" s="233" t="str">
        <f t="shared" si="4"/>
        <v>2033-34</v>
      </c>
      <c r="P13" s="234" t="str">
        <f t="shared" si="4"/>
        <v>2034-35</v>
      </c>
      <c r="Q13" s="27"/>
      <c r="R13" s="237" t="str">
        <f t="shared" ref="R13:R21" si="5">P13</f>
        <v>2034-35</v>
      </c>
      <c r="S13" s="238" t="str">
        <f>S11-1&amp;"-"&amp;RIGHT(S11,2)</f>
        <v>2035-36</v>
      </c>
      <c r="T13" s="145"/>
      <c r="U13" s="227"/>
      <c r="V13" s="239"/>
      <c r="W13" s="239"/>
      <c r="X13" s="255"/>
      <c r="Y13" s="120"/>
      <c r="Z13" s="120"/>
      <c r="AA13" s="120"/>
      <c r="AB13" s="55"/>
      <c r="AC13" s="55"/>
      <c r="AD13" s="55"/>
      <c r="AE13" s="55"/>
      <c r="AF13" s="54"/>
      <c r="AG13" s="54"/>
      <c r="AH13" s="54"/>
      <c r="AI13" s="54"/>
      <c r="AJ13" s="54"/>
      <c r="AK13" s="54"/>
      <c r="AL13" s="54"/>
      <c r="AM13" s="54"/>
      <c r="AN13" s="54"/>
      <c r="AO13" s="54"/>
      <c r="AP13" s="54"/>
      <c r="AQ13" s="54"/>
      <c r="AR13" s="54"/>
      <c r="AS13" s="54"/>
    </row>
    <row r="14" spans="1:45" ht="12" x14ac:dyDescent="0.3">
      <c r="A14" s="189"/>
      <c r="B14" s="189"/>
      <c r="C14" s="241" t="s">
        <v>91</v>
      </c>
      <c r="D14" s="74"/>
      <c r="E14" s="244">
        <v>1</v>
      </c>
      <c r="F14" s="191">
        <f>E14+1</f>
        <v>2</v>
      </c>
      <c r="G14" s="191">
        <f>F14+1</f>
        <v>3</v>
      </c>
      <c r="H14" s="191">
        <f>G14+1</f>
        <v>4</v>
      </c>
      <c r="I14" s="192">
        <f>H14+1</f>
        <v>5</v>
      </c>
      <c r="J14" s="190"/>
      <c r="K14" s="193">
        <f>L14-1</f>
        <v>0</v>
      </c>
      <c r="L14" s="244">
        <v>1</v>
      </c>
      <c r="M14" s="191">
        <f>L14+1</f>
        <v>2</v>
      </c>
      <c r="N14" s="191">
        <f>M14+1</f>
        <v>3</v>
      </c>
      <c r="O14" s="191">
        <f>N14+1</f>
        <v>4</v>
      </c>
      <c r="P14" s="192">
        <f>O14+1</f>
        <v>5</v>
      </c>
      <c r="Q14" s="190"/>
      <c r="R14" s="194">
        <f>K14</f>
        <v>0</v>
      </c>
      <c r="S14" s="195">
        <f>L14</f>
        <v>1</v>
      </c>
      <c r="T14" s="145"/>
      <c r="U14" s="48"/>
      <c r="V14" s="242"/>
      <c r="W14" s="242"/>
      <c r="X14" s="218"/>
      <c r="Y14" s="189"/>
      <c r="Z14" s="189"/>
      <c r="AA14" s="189"/>
      <c r="AB14" s="189"/>
      <c r="AC14" s="189"/>
      <c r="AD14" s="189"/>
      <c r="AE14" s="189"/>
      <c r="AF14" s="188"/>
      <c r="AG14" s="188"/>
      <c r="AH14" s="188"/>
      <c r="AI14" s="188"/>
      <c r="AJ14" s="188"/>
      <c r="AK14" s="188"/>
      <c r="AL14" s="188"/>
      <c r="AM14" s="188"/>
      <c r="AN14" s="188"/>
      <c r="AO14" s="188"/>
      <c r="AP14" s="188"/>
      <c r="AQ14" s="188"/>
      <c r="AR14" s="188"/>
      <c r="AS14" s="188"/>
    </row>
    <row r="15" spans="1:45" ht="15.5" x14ac:dyDescent="0.35">
      <c r="A15" s="22"/>
      <c r="B15" s="22"/>
      <c r="C15" s="250" t="s">
        <v>13</v>
      </c>
      <c r="D15" s="59" t="s">
        <v>14</v>
      </c>
      <c r="E15" s="435">
        <v>100</v>
      </c>
      <c r="F15" s="436">
        <v>100</v>
      </c>
      <c r="G15" s="436">
        <v>100</v>
      </c>
      <c r="H15" s="436">
        <v>100</v>
      </c>
      <c r="I15" s="437">
        <v>100</v>
      </c>
      <c r="J15" s="27"/>
      <c r="K15" s="309">
        <f>I15</f>
        <v>100</v>
      </c>
      <c r="L15" s="310">
        <f>H18+H33</f>
        <v>95</v>
      </c>
      <c r="M15" s="311">
        <v>95</v>
      </c>
      <c r="N15" s="311">
        <v>95</v>
      </c>
      <c r="O15" s="311">
        <v>95</v>
      </c>
      <c r="P15" s="438">
        <v>95</v>
      </c>
      <c r="Q15" s="27"/>
      <c r="R15" s="309">
        <f t="shared" si="5"/>
        <v>95</v>
      </c>
      <c r="S15" s="312">
        <f>O18+O33</f>
        <v>95</v>
      </c>
      <c r="T15" s="145"/>
      <c r="U15" s="276"/>
      <c r="V15" s="314" t="s">
        <v>104</v>
      </c>
      <c r="W15" s="277" t="s">
        <v>179</v>
      </c>
      <c r="X15" s="239"/>
      <c r="Y15" s="120"/>
      <c r="Z15" s="120"/>
      <c r="AA15" s="120"/>
      <c r="AB15" s="55"/>
      <c r="AC15" s="55"/>
      <c r="AD15" s="22"/>
      <c r="AE15" s="22"/>
      <c r="AF15" s="22"/>
      <c r="AG15" s="54"/>
      <c r="AH15" s="54"/>
      <c r="AI15" s="54"/>
      <c r="AJ15" s="54"/>
      <c r="AK15" s="54"/>
      <c r="AL15" s="54"/>
      <c r="AM15" s="54"/>
      <c r="AN15" s="54"/>
      <c r="AO15" s="54"/>
      <c r="AP15" s="54"/>
      <c r="AQ15" s="54"/>
      <c r="AR15" s="54"/>
      <c r="AS15" s="54"/>
    </row>
    <row r="16" spans="1:45" ht="15.5" x14ac:dyDescent="0.35">
      <c r="A16" s="1"/>
      <c r="B16" s="1"/>
      <c r="C16" s="250" t="s">
        <v>15</v>
      </c>
      <c r="D16" s="101" t="str">
        <f>D$15</f>
        <v>$ million</v>
      </c>
      <c r="E16" s="439">
        <v>0</v>
      </c>
      <c r="F16" s="440">
        <v>0</v>
      </c>
      <c r="G16" s="440">
        <v>0</v>
      </c>
      <c r="H16" s="440">
        <v>0</v>
      </c>
      <c r="I16" s="441">
        <v>0</v>
      </c>
      <c r="J16" s="27"/>
      <c r="K16" s="313">
        <f>I16</f>
        <v>0</v>
      </c>
      <c r="L16" s="442">
        <v>0</v>
      </c>
      <c r="M16" s="442">
        <v>0</v>
      </c>
      <c r="N16" s="442">
        <v>0</v>
      </c>
      <c r="O16" s="440">
        <v>0</v>
      </c>
      <c r="P16" s="441">
        <v>0</v>
      </c>
      <c r="Q16" s="27"/>
      <c r="R16" s="313">
        <f t="shared" si="5"/>
        <v>0</v>
      </c>
      <c r="S16" s="443">
        <v>0</v>
      </c>
      <c r="T16" s="145"/>
      <c r="U16" s="276"/>
      <c r="V16" s="314" t="s">
        <v>104</v>
      </c>
      <c r="W16" s="258" t="s">
        <v>184</v>
      </c>
      <c r="X16" s="259"/>
      <c r="Y16" s="123"/>
      <c r="Z16" s="123"/>
      <c r="AA16" s="123"/>
      <c r="AB16" s="56"/>
      <c r="AC16" s="56"/>
      <c r="AD16" s="22"/>
      <c r="AE16" s="22"/>
      <c r="AF16" s="22"/>
      <c r="AG16" s="54"/>
      <c r="AH16" s="54"/>
      <c r="AI16" s="54"/>
      <c r="AJ16" s="54"/>
      <c r="AK16" s="54"/>
      <c r="AL16" s="54"/>
      <c r="AM16" s="54"/>
      <c r="AN16" s="54"/>
      <c r="AO16" s="54"/>
      <c r="AP16" s="54"/>
      <c r="AQ16" s="54"/>
      <c r="AR16" s="54"/>
      <c r="AS16" s="54"/>
    </row>
    <row r="17" spans="1:45" ht="15.5" x14ac:dyDescent="0.35">
      <c r="A17" s="1"/>
      <c r="B17" s="1"/>
      <c r="C17" s="231" t="s">
        <v>16</v>
      </c>
      <c r="D17" s="444" t="str">
        <f t="shared" ref="D17:D20" si="6">D$15</f>
        <v>$ million</v>
      </c>
      <c r="E17" s="315">
        <f>E15+E16</f>
        <v>100</v>
      </c>
      <c r="F17" s="316">
        <f t="shared" ref="F17:P17" si="7">F15+F16</f>
        <v>100</v>
      </c>
      <c r="G17" s="316">
        <f t="shared" si="7"/>
        <v>100</v>
      </c>
      <c r="H17" s="316">
        <f t="shared" si="7"/>
        <v>100</v>
      </c>
      <c r="I17" s="317">
        <f t="shared" si="7"/>
        <v>100</v>
      </c>
      <c r="J17" s="27"/>
      <c r="K17" s="251">
        <f>I17</f>
        <v>100</v>
      </c>
      <c r="L17" s="316">
        <f t="shared" si="7"/>
        <v>95</v>
      </c>
      <c r="M17" s="316">
        <f t="shared" si="7"/>
        <v>95</v>
      </c>
      <c r="N17" s="316">
        <f t="shared" si="7"/>
        <v>95</v>
      </c>
      <c r="O17" s="316">
        <f t="shared" si="7"/>
        <v>95</v>
      </c>
      <c r="P17" s="317">
        <f t="shared" si="7"/>
        <v>95</v>
      </c>
      <c r="Q17" s="27"/>
      <c r="R17" s="173">
        <f t="shared" si="5"/>
        <v>95</v>
      </c>
      <c r="S17" s="253">
        <f>S15+S16</f>
        <v>95</v>
      </c>
      <c r="T17" s="145"/>
      <c r="U17" s="254"/>
      <c r="V17" s="255"/>
      <c r="W17" s="256"/>
      <c r="X17" s="240"/>
      <c r="Y17" s="120"/>
      <c r="Z17" s="120"/>
      <c r="AA17" s="120"/>
      <c r="AB17" s="55"/>
      <c r="AC17" s="55"/>
      <c r="AD17" s="22"/>
      <c r="AE17" s="22"/>
      <c r="AF17" s="22"/>
      <c r="AG17" s="54"/>
      <c r="AH17" s="54"/>
      <c r="AI17" s="54"/>
      <c r="AJ17" s="54"/>
      <c r="AK17" s="54"/>
      <c r="AL17" s="54"/>
      <c r="AM17" s="54"/>
      <c r="AN17" s="54"/>
      <c r="AO17" s="54"/>
      <c r="AP17" s="54"/>
      <c r="AQ17" s="54"/>
      <c r="AR17" s="54"/>
      <c r="AS17" s="54"/>
    </row>
    <row r="18" spans="1:45" ht="15.5" x14ac:dyDescent="0.35">
      <c r="A18" s="22"/>
      <c r="B18" s="22"/>
      <c r="C18" s="250" t="s">
        <v>17</v>
      </c>
      <c r="D18" s="101" t="str">
        <f t="shared" si="6"/>
        <v>$ million</v>
      </c>
      <c r="E18" s="445">
        <v>100</v>
      </c>
      <c r="F18" s="436">
        <v>100</v>
      </c>
      <c r="G18" s="436">
        <v>95</v>
      </c>
      <c r="H18" s="436">
        <v>95</v>
      </c>
      <c r="I18" s="437">
        <v>95</v>
      </c>
      <c r="J18" s="27"/>
      <c r="K18" s="251">
        <f>I18</f>
        <v>95</v>
      </c>
      <c r="L18" s="436">
        <v>100</v>
      </c>
      <c r="M18" s="436">
        <v>95</v>
      </c>
      <c r="N18" s="436">
        <v>95</v>
      </c>
      <c r="O18" s="436">
        <v>96</v>
      </c>
      <c r="P18" s="437">
        <v>95</v>
      </c>
      <c r="Q18" s="27"/>
      <c r="R18" s="173">
        <f>P18</f>
        <v>95</v>
      </c>
      <c r="S18" s="446">
        <v>98</v>
      </c>
      <c r="T18" s="145"/>
      <c r="U18" s="1"/>
      <c r="V18" s="255"/>
      <c r="W18" s="256"/>
      <c r="X18" s="240"/>
      <c r="Y18" s="120"/>
      <c r="Z18" s="120"/>
      <c r="AA18" s="120"/>
      <c r="AB18" s="55"/>
      <c r="AC18" s="55"/>
      <c r="AD18" s="22"/>
      <c r="AE18" s="22"/>
      <c r="AF18" s="22"/>
      <c r="AG18" s="54"/>
      <c r="AH18" s="54"/>
      <c r="AI18" s="54"/>
      <c r="AJ18" s="54"/>
      <c r="AK18" s="54"/>
      <c r="AL18" s="54"/>
      <c r="AM18" s="54"/>
      <c r="AN18" s="54"/>
      <c r="AO18" s="54"/>
      <c r="AP18" s="54"/>
      <c r="AQ18" s="54"/>
      <c r="AR18" s="54"/>
      <c r="AS18" s="54"/>
    </row>
    <row r="19" spans="1:45" ht="15.5" x14ac:dyDescent="0.35">
      <c r="A19" s="29"/>
      <c r="B19" s="29"/>
      <c r="C19" s="250" t="s">
        <v>18</v>
      </c>
      <c r="D19" s="101" t="str">
        <f t="shared" si="6"/>
        <v>$ million</v>
      </c>
      <c r="E19" s="104">
        <f>(E17-E18)</f>
        <v>0</v>
      </c>
      <c r="F19" s="105">
        <f>(F17-F18)</f>
        <v>0</v>
      </c>
      <c r="G19" s="105">
        <f>(G17-G18)</f>
        <v>5</v>
      </c>
      <c r="H19" s="105">
        <f>(H17-H18)</f>
        <v>5</v>
      </c>
      <c r="I19" s="135">
        <f>(I17-I18)</f>
        <v>5</v>
      </c>
      <c r="J19" s="27"/>
      <c r="K19" s="251">
        <f t="shared" ref="K19:K20" si="8">I19</f>
        <v>5</v>
      </c>
      <c r="L19" s="105">
        <f>(L17-L18)</f>
        <v>-5</v>
      </c>
      <c r="M19" s="105">
        <f t="shared" ref="M19:P19" si="9">(M17-M18)</f>
        <v>0</v>
      </c>
      <c r="N19" s="105">
        <f t="shared" si="9"/>
        <v>0</v>
      </c>
      <c r="O19" s="105">
        <f t="shared" si="9"/>
        <v>-1</v>
      </c>
      <c r="P19" s="135">
        <f t="shared" si="9"/>
        <v>0</v>
      </c>
      <c r="Q19" s="27"/>
      <c r="R19" s="173">
        <f t="shared" si="5"/>
        <v>0</v>
      </c>
      <c r="S19" s="384">
        <f>(S17-S18)</f>
        <v>-3</v>
      </c>
      <c r="T19" s="145"/>
      <c r="U19" s="375"/>
      <c r="V19" s="257" t="s">
        <v>19</v>
      </c>
      <c r="W19" s="258" t="s">
        <v>20</v>
      </c>
      <c r="X19" s="259"/>
      <c r="Y19" s="123"/>
      <c r="Z19" s="123"/>
      <c r="AA19" s="123"/>
      <c r="AB19" s="56"/>
      <c r="AC19" s="56"/>
      <c r="AD19" s="22"/>
      <c r="AE19" s="22"/>
      <c r="AF19" s="22"/>
      <c r="AG19" s="54"/>
      <c r="AH19" s="54"/>
      <c r="AI19" s="54"/>
      <c r="AJ19" s="54"/>
      <c r="AK19" s="54"/>
      <c r="AL19" s="54"/>
      <c r="AM19" s="54"/>
      <c r="AN19" s="54"/>
      <c r="AO19" s="54"/>
      <c r="AP19" s="54"/>
      <c r="AQ19" s="54"/>
      <c r="AR19" s="54"/>
      <c r="AS19" s="54"/>
    </row>
    <row r="20" spans="1:45" ht="15.5" x14ac:dyDescent="0.35">
      <c r="A20" s="22"/>
      <c r="B20" s="22"/>
      <c r="C20" s="250" t="s">
        <v>21</v>
      </c>
      <c r="D20" s="101" t="str">
        <f t="shared" si="6"/>
        <v>$ million</v>
      </c>
      <c r="E20" s="318">
        <f>E19</f>
        <v>0</v>
      </c>
      <c r="F20" s="264">
        <f>F19-E19</f>
        <v>0</v>
      </c>
      <c r="G20" s="264">
        <f>G19-F19</f>
        <v>5</v>
      </c>
      <c r="H20" s="264">
        <f>H19-G19</f>
        <v>0</v>
      </c>
      <c r="I20" s="319">
        <f>I19-H19+$H33</f>
        <v>0</v>
      </c>
      <c r="J20" s="27"/>
      <c r="K20" s="320">
        <f t="shared" si="8"/>
        <v>0</v>
      </c>
      <c r="L20" s="318">
        <f>(L17-L18)-((I17-I18)-(H17-H18))-H33</f>
        <v>-5</v>
      </c>
      <c r="M20" s="264">
        <f>M19-L19</f>
        <v>5</v>
      </c>
      <c r="N20" s="321">
        <f t="shared" ref="N20:O20" si="10">N19-M19</f>
        <v>0</v>
      </c>
      <c r="O20" s="321">
        <f t="shared" si="10"/>
        <v>-1</v>
      </c>
      <c r="P20" s="322">
        <f>P19-O19+O$33</f>
        <v>0</v>
      </c>
      <c r="Q20" s="27"/>
      <c r="R20" s="173">
        <f t="shared" si="5"/>
        <v>0</v>
      </c>
      <c r="S20" s="385">
        <f>S19-R19</f>
        <v>-3</v>
      </c>
      <c r="T20" s="145"/>
      <c r="U20" s="276"/>
      <c r="V20" s="257" t="s">
        <v>22</v>
      </c>
      <c r="W20" s="258" t="s">
        <v>107</v>
      </c>
      <c r="X20" s="259"/>
      <c r="Y20" s="123"/>
      <c r="Z20" s="123"/>
      <c r="AA20" s="123"/>
      <c r="AB20" s="56"/>
      <c r="AC20" s="56"/>
      <c r="AD20" s="22"/>
      <c r="AE20" s="22"/>
      <c r="AF20" s="22"/>
      <c r="AG20" s="54"/>
      <c r="AH20" s="54"/>
      <c r="AI20" s="54"/>
      <c r="AJ20" s="54"/>
      <c r="AK20" s="54"/>
      <c r="AL20" s="54"/>
      <c r="AM20" s="54"/>
      <c r="AN20" s="54"/>
      <c r="AO20" s="54"/>
      <c r="AP20" s="54"/>
      <c r="AQ20" s="54"/>
      <c r="AR20" s="54"/>
      <c r="AS20" s="54"/>
    </row>
    <row r="21" spans="1:45" ht="15.5" x14ac:dyDescent="0.35">
      <c r="A21" s="22"/>
      <c r="B21" s="22"/>
      <c r="C21" s="267" t="s">
        <v>169</v>
      </c>
      <c r="D21" s="61" t="s">
        <v>24</v>
      </c>
      <c r="E21" s="447">
        <v>0.04</v>
      </c>
      <c r="F21" s="269">
        <f>$E21</f>
        <v>0.04</v>
      </c>
      <c r="G21" s="269">
        <f t="shared" ref="G21:I21" si="11">$E21</f>
        <v>0.04</v>
      </c>
      <c r="H21" s="269">
        <f>$E21</f>
        <v>0.04</v>
      </c>
      <c r="I21" s="323">
        <f t="shared" si="11"/>
        <v>0.04</v>
      </c>
      <c r="J21" s="27"/>
      <c r="K21" s="324">
        <f>$E21</f>
        <v>0.04</v>
      </c>
      <c r="L21" s="447">
        <v>0.04</v>
      </c>
      <c r="M21" s="325">
        <f>L21</f>
        <v>0.04</v>
      </c>
      <c r="N21" s="325">
        <f>M21</f>
        <v>0.04</v>
      </c>
      <c r="O21" s="269">
        <f>N21</f>
        <v>0.04</v>
      </c>
      <c r="P21" s="323">
        <f>O21</f>
        <v>0.04</v>
      </c>
      <c r="Q21" s="27"/>
      <c r="R21" s="324">
        <f t="shared" si="5"/>
        <v>0.04</v>
      </c>
      <c r="S21" s="80" t="s">
        <v>25</v>
      </c>
      <c r="T21" s="145"/>
      <c r="U21" s="254"/>
      <c r="V21" s="255"/>
      <c r="W21" s="256"/>
      <c r="X21" s="240"/>
      <c r="Y21" s="120"/>
      <c r="Z21" s="120"/>
      <c r="AA21" s="120"/>
      <c r="AB21" s="55"/>
      <c r="AC21" s="55"/>
      <c r="AD21" s="22"/>
      <c r="AE21" s="22"/>
      <c r="AF21" s="22"/>
      <c r="AG21" s="54"/>
      <c r="AH21" s="54"/>
      <c r="AI21" s="54"/>
      <c r="AJ21" s="54"/>
      <c r="AK21" s="54"/>
      <c r="AL21" s="54"/>
      <c r="AM21" s="54"/>
      <c r="AN21" s="54"/>
      <c r="AO21" s="54"/>
      <c r="AP21" s="54"/>
      <c r="AQ21" s="54"/>
      <c r="AR21" s="54"/>
      <c r="AS21" s="54"/>
    </row>
    <row r="22" spans="1:45" ht="15.5" x14ac:dyDescent="0.35">
      <c r="A22" s="22"/>
      <c r="B22" s="22"/>
      <c r="C22" s="243" t="s">
        <v>127</v>
      </c>
      <c r="D22" s="326" t="s">
        <v>27</v>
      </c>
      <c r="E22" s="448">
        <f>F22*((1+E21)^0.5*(1+F21)^0.5)</f>
        <v>1.1930263251167113</v>
      </c>
      <c r="F22" s="448">
        <f>G22*((1+F21)^0.5*(1+G21)^0.5)</f>
        <v>1.147140697227607</v>
      </c>
      <c r="G22" s="448">
        <f>H22*((1+G21)^0.5*(1+H21)^0.5)</f>
        <v>1.1030199011803914</v>
      </c>
      <c r="H22" s="448">
        <f>I22*((1+H21)^0.5*(1+I21)^0.5)</f>
        <v>1.0605960588272993</v>
      </c>
      <c r="I22" s="449">
        <f>(1+$I21)^0.5</f>
        <v>1.019803902718557</v>
      </c>
      <c r="J22" s="394"/>
      <c r="K22" s="450">
        <f>L22*((1+L21)^0.5*(1+K21)^0.5)</f>
        <v>1.2407473781213798</v>
      </c>
      <c r="L22" s="448">
        <f>M22*((1+M21)^0.5*(1+L21)^0.5)</f>
        <v>1.1930263251167113</v>
      </c>
      <c r="M22" s="448">
        <f>N22*((1+N21)^0.5*(1+M21)^0.5)</f>
        <v>1.147140697227607</v>
      </c>
      <c r="N22" s="448">
        <f>O22*((1+O21)^0.5*(1+N21)^0.5)</f>
        <v>1.1030199011803914</v>
      </c>
      <c r="O22" s="448">
        <f>P22*((1+P21)^0.5*(1+O21)^0.5)</f>
        <v>1.0605960588272993</v>
      </c>
      <c r="P22" s="451">
        <f>((1+$P21)^0.5)</f>
        <v>1.019803902718557</v>
      </c>
      <c r="Q22" s="168"/>
      <c r="R22" s="174" t="s">
        <v>25</v>
      </c>
      <c r="S22" s="138" t="s">
        <v>25</v>
      </c>
      <c r="T22" s="145"/>
      <c r="U22" s="227"/>
      <c r="V22" s="255"/>
      <c r="W22" s="256"/>
      <c r="X22" s="240"/>
      <c r="Y22" s="120"/>
      <c r="Z22" s="120"/>
      <c r="AA22" s="120"/>
      <c r="AB22" s="55"/>
      <c r="AC22" s="55"/>
      <c r="AD22" s="55"/>
      <c r="AE22" s="55"/>
      <c r="AF22" s="54"/>
      <c r="AG22" s="54"/>
      <c r="AH22" s="54"/>
      <c r="AI22" s="54"/>
      <c r="AJ22" s="54"/>
      <c r="AK22" s="54"/>
      <c r="AL22" s="54"/>
      <c r="AM22" s="54"/>
      <c r="AN22" s="54"/>
      <c r="AO22" s="54"/>
      <c r="AP22" s="54"/>
      <c r="AQ22" s="54"/>
      <c r="AR22" s="54"/>
      <c r="AS22" s="54"/>
    </row>
    <row r="23" spans="1:45" ht="15.5" x14ac:dyDescent="0.35">
      <c r="A23" s="22"/>
      <c r="B23" s="22"/>
      <c r="C23" s="272" t="s">
        <v>28</v>
      </c>
      <c r="D23" s="327" t="str">
        <f t="shared" ref="D23:D33" si="12">D$15</f>
        <v>$ million</v>
      </c>
      <c r="E23" s="106">
        <f>SUM(E24:E28)</f>
        <v>0</v>
      </c>
      <c r="F23" s="106">
        <f t="shared" ref="F23:I23" si="13">SUM(F24:F28)</f>
        <v>0</v>
      </c>
      <c r="G23" s="106">
        <f t="shared" si="13"/>
        <v>5.515099505901957</v>
      </c>
      <c r="H23" s="106">
        <f t="shared" si="13"/>
        <v>5.3029802941364963</v>
      </c>
      <c r="I23" s="452">
        <f t="shared" si="13"/>
        <v>5.0990195135927854</v>
      </c>
      <c r="J23" s="27"/>
      <c r="K23" s="223">
        <f>SUM(K24:K28)</f>
        <v>0</v>
      </c>
      <c r="L23" s="106">
        <f t="shared" ref="L23:P23" si="14">SUM(L24:L28)</f>
        <v>-5.965131625583556</v>
      </c>
      <c r="M23" s="106">
        <f t="shared" si="14"/>
        <v>0</v>
      </c>
      <c r="N23" s="106">
        <f t="shared" si="14"/>
        <v>0</v>
      </c>
      <c r="O23" s="106">
        <f t="shared" si="14"/>
        <v>-1.0605960588272993</v>
      </c>
      <c r="P23" s="203">
        <f t="shared" si="14"/>
        <v>0</v>
      </c>
      <c r="Q23" s="168"/>
      <c r="R23" s="175" t="s">
        <v>25</v>
      </c>
      <c r="S23" s="386" t="s">
        <v>25</v>
      </c>
      <c r="T23" s="145"/>
      <c r="U23" s="375"/>
      <c r="V23" s="257" t="s">
        <v>29</v>
      </c>
      <c r="W23" s="258" t="s">
        <v>30</v>
      </c>
      <c r="X23" s="259"/>
      <c r="Y23" s="123"/>
      <c r="Z23" s="123"/>
      <c r="AA23" s="123"/>
      <c r="AB23" s="56"/>
      <c r="AC23" s="56"/>
      <c r="AD23" s="56"/>
      <c r="AE23" s="55"/>
      <c r="AF23" s="54"/>
      <c r="AG23" s="54"/>
      <c r="AH23" s="54"/>
      <c r="AI23" s="54"/>
      <c r="AJ23" s="54"/>
      <c r="AK23" s="54"/>
      <c r="AL23" s="54"/>
      <c r="AM23" s="54"/>
      <c r="AN23" s="54"/>
      <c r="AO23" s="54"/>
      <c r="AP23" s="54"/>
      <c r="AQ23" s="54"/>
      <c r="AR23" s="54"/>
      <c r="AS23" s="54"/>
    </row>
    <row r="24" spans="1:45" ht="15.5" x14ac:dyDescent="0.35">
      <c r="A24" s="22"/>
      <c r="B24" s="22"/>
      <c r="C24" s="273" t="s">
        <v>90</v>
      </c>
      <c r="D24" s="328" t="str">
        <f t="shared" si="12"/>
        <v>$ million</v>
      </c>
      <c r="E24" s="78">
        <v>0</v>
      </c>
      <c r="F24" s="79">
        <v>0</v>
      </c>
      <c r="G24" s="79">
        <v>0</v>
      </c>
      <c r="H24" s="79">
        <v>0</v>
      </c>
      <c r="I24" s="201">
        <v>0</v>
      </c>
      <c r="J24" s="27"/>
      <c r="K24" s="165">
        <f>$K$20*K$22</f>
        <v>0</v>
      </c>
      <c r="L24" s="108">
        <f>$K$20*L$22</f>
        <v>0</v>
      </c>
      <c r="M24" s="108">
        <f t="shared" ref="M24:P24" si="15">$K$20*M$22</f>
        <v>0</v>
      </c>
      <c r="N24" s="108">
        <f t="shared" si="15"/>
        <v>0</v>
      </c>
      <c r="O24" s="108">
        <f t="shared" si="15"/>
        <v>0</v>
      </c>
      <c r="P24" s="202">
        <f t="shared" si="15"/>
        <v>0</v>
      </c>
      <c r="Q24" s="168"/>
      <c r="R24" s="176" t="s">
        <v>25</v>
      </c>
      <c r="S24" s="140" t="s">
        <v>25</v>
      </c>
      <c r="T24" s="145"/>
      <c r="U24" s="227"/>
      <c r="V24" s="255"/>
      <c r="W24" s="256"/>
      <c r="X24" s="240"/>
      <c r="Y24" s="120"/>
      <c r="Z24" s="120"/>
      <c r="AA24" s="120"/>
      <c r="AB24" s="55"/>
      <c r="AC24" s="55"/>
      <c r="AD24" s="55"/>
      <c r="AE24" s="55"/>
      <c r="AF24" s="54"/>
      <c r="AG24" s="54"/>
      <c r="AH24" s="54"/>
      <c r="AI24" s="54"/>
      <c r="AJ24" s="54"/>
      <c r="AK24" s="54"/>
      <c r="AL24" s="54"/>
      <c r="AM24" s="54"/>
      <c r="AN24" s="54"/>
      <c r="AO24" s="54"/>
      <c r="AP24" s="54"/>
      <c r="AQ24" s="54"/>
      <c r="AR24" s="54"/>
      <c r="AS24" s="54"/>
    </row>
    <row r="25" spans="1:45" ht="15.5" x14ac:dyDescent="0.35">
      <c r="A25" s="22"/>
      <c r="B25" s="22"/>
      <c r="C25" s="273" t="s">
        <v>31</v>
      </c>
      <c r="D25" s="328" t="str">
        <f t="shared" si="12"/>
        <v>$ million</v>
      </c>
      <c r="E25" s="107">
        <f>$E$20*E22</f>
        <v>0</v>
      </c>
      <c r="F25" s="108">
        <f>$E$20*F22</f>
        <v>0</v>
      </c>
      <c r="G25" s="108">
        <f>$E$20*G22</f>
        <v>0</v>
      </c>
      <c r="H25" s="108">
        <f>$E$20*H22</f>
        <v>0</v>
      </c>
      <c r="I25" s="132">
        <f>$E$20*I22</f>
        <v>0</v>
      </c>
      <c r="J25" s="27"/>
      <c r="K25" s="166">
        <v>0</v>
      </c>
      <c r="L25" s="108">
        <f>$L$20*L22</f>
        <v>-5.965131625583556</v>
      </c>
      <c r="M25" s="108">
        <f>$L$20*M22</f>
        <v>-5.7357034861380356</v>
      </c>
      <c r="N25" s="108">
        <f>$L$20*N22</f>
        <v>-5.515099505901957</v>
      </c>
      <c r="O25" s="108">
        <f>$L$20*O22</f>
        <v>-5.3029802941364963</v>
      </c>
      <c r="P25" s="183">
        <f>$L$20*P22</f>
        <v>-5.0990195135927854</v>
      </c>
      <c r="Q25" s="168"/>
      <c r="R25" s="176" t="s">
        <v>25</v>
      </c>
      <c r="S25" s="140" t="s">
        <v>25</v>
      </c>
      <c r="T25" s="145"/>
      <c r="U25" s="227"/>
      <c r="V25" s="255"/>
      <c r="W25" s="256"/>
      <c r="X25" s="240"/>
      <c r="Y25" s="120"/>
      <c r="Z25" s="120"/>
      <c r="AA25" s="120"/>
      <c r="AB25" s="55"/>
      <c r="AC25" s="55"/>
      <c r="AD25" s="55"/>
      <c r="AE25" s="55"/>
      <c r="AF25" s="54"/>
      <c r="AG25" s="54"/>
      <c r="AH25" s="54"/>
      <c r="AI25" s="54"/>
      <c r="AJ25" s="54"/>
      <c r="AK25" s="54"/>
      <c r="AL25" s="54"/>
      <c r="AM25" s="54"/>
      <c r="AN25" s="54"/>
      <c r="AO25" s="54"/>
      <c r="AP25" s="54"/>
      <c r="AQ25" s="54"/>
      <c r="AR25" s="54"/>
      <c r="AS25" s="54"/>
    </row>
    <row r="26" spans="1:45" ht="15.5" x14ac:dyDescent="0.35">
      <c r="A26" s="22"/>
      <c r="B26" s="22"/>
      <c r="C26" s="273" t="s">
        <v>32</v>
      </c>
      <c r="D26" s="328" t="str">
        <f t="shared" si="12"/>
        <v>$ million</v>
      </c>
      <c r="E26" s="78">
        <v>0</v>
      </c>
      <c r="F26" s="108">
        <f>$F$20*F$22</f>
        <v>0</v>
      </c>
      <c r="G26" s="108">
        <f>$F$20*G$22</f>
        <v>0</v>
      </c>
      <c r="H26" s="108">
        <f>$F$20*H$22</f>
        <v>0</v>
      </c>
      <c r="I26" s="143">
        <f>$F$20*I$22</f>
        <v>0</v>
      </c>
      <c r="J26" s="27"/>
      <c r="K26" s="166">
        <v>0</v>
      </c>
      <c r="L26" s="79">
        <v>0</v>
      </c>
      <c r="M26" s="108">
        <f>$M20*M22</f>
        <v>5.7357034861380356</v>
      </c>
      <c r="N26" s="108">
        <f>$M20*N22</f>
        <v>5.515099505901957</v>
      </c>
      <c r="O26" s="108">
        <f>$M20*O22</f>
        <v>5.3029802941364963</v>
      </c>
      <c r="P26" s="183">
        <f>$M20*P22</f>
        <v>5.0990195135927854</v>
      </c>
      <c r="Q26" s="168"/>
      <c r="R26" s="176" t="s">
        <v>25</v>
      </c>
      <c r="S26" s="140" t="s">
        <v>25</v>
      </c>
      <c r="T26" s="145"/>
      <c r="U26" s="254"/>
      <c r="V26" s="255"/>
      <c r="W26" s="256"/>
      <c r="X26" s="240"/>
      <c r="Y26" s="120"/>
      <c r="Z26" s="120"/>
      <c r="AA26" s="120"/>
      <c r="AB26" s="55"/>
      <c r="AC26" s="55"/>
      <c r="AD26" s="55"/>
      <c r="AE26" s="55"/>
      <c r="AF26" s="54"/>
      <c r="AG26" s="54"/>
      <c r="AH26" s="54"/>
      <c r="AI26" s="54"/>
      <c r="AJ26" s="54"/>
      <c r="AK26" s="54"/>
      <c r="AL26" s="54"/>
      <c r="AM26" s="54"/>
      <c r="AN26" s="54"/>
      <c r="AO26" s="54"/>
      <c r="AP26" s="54"/>
      <c r="AQ26" s="54"/>
      <c r="AR26" s="54"/>
      <c r="AS26" s="54"/>
    </row>
    <row r="27" spans="1:45" ht="15.5" x14ac:dyDescent="0.35">
      <c r="A27" s="22"/>
      <c r="B27" s="22"/>
      <c r="C27" s="273" t="s">
        <v>33</v>
      </c>
      <c r="D27" s="328" t="str">
        <f t="shared" si="12"/>
        <v>$ million</v>
      </c>
      <c r="E27" s="78">
        <v>0</v>
      </c>
      <c r="F27" s="79">
        <v>0</v>
      </c>
      <c r="G27" s="108">
        <f>$G$20*G$22</f>
        <v>5.515099505901957</v>
      </c>
      <c r="H27" s="108">
        <f>$G$20*H$22</f>
        <v>5.3029802941364963</v>
      </c>
      <c r="I27" s="143">
        <f>$G$20*I$22</f>
        <v>5.0990195135927854</v>
      </c>
      <c r="J27" s="27"/>
      <c r="K27" s="166">
        <v>0</v>
      </c>
      <c r="L27" s="79">
        <v>0</v>
      </c>
      <c r="M27" s="79">
        <v>0</v>
      </c>
      <c r="N27" s="108">
        <f>N20*N22</f>
        <v>0</v>
      </c>
      <c r="O27" s="108">
        <f>$N20*O$22</f>
        <v>0</v>
      </c>
      <c r="P27" s="143">
        <f>$N$20*P$22</f>
        <v>0</v>
      </c>
      <c r="Q27" s="27"/>
      <c r="R27" s="176" t="s">
        <v>25</v>
      </c>
      <c r="S27" s="140" t="s">
        <v>25</v>
      </c>
      <c r="T27" s="145"/>
      <c r="U27" s="227"/>
      <c r="V27" s="255"/>
      <c r="W27" s="256"/>
      <c r="X27" s="240"/>
      <c r="Y27" s="120"/>
      <c r="Z27" s="120"/>
      <c r="AA27" s="120"/>
      <c r="AB27" s="55"/>
      <c r="AC27" s="55"/>
      <c r="AD27" s="55"/>
      <c r="AE27" s="55"/>
      <c r="AF27" s="54"/>
      <c r="AG27" s="54"/>
      <c r="AH27" s="54"/>
      <c r="AI27" s="54"/>
      <c r="AJ27" s="54"/>
      <c r="AK27" s="54"/>
      <c r="AL27" s="54"/>
      <c r="AM27" s="54"/>
      <c r="AN27" s="54"/>
      <c r="AO27" s="54"/>
      <c r="AP27" s="54"/>
      <c r="AQ27" s="54"/>
      <c r="AR27" s="54"/>
      <c r="AS27" s="54"/>
    </row>
    <row r="28" spans="1:45" ht="15.5" x14ac:dyDescent="0.35">
      <c r="A28" s="22"/>
      <c r="B28" s="22"/>
      <c r="C28" s="410" t="s">
        <v>34</v>
      </c>
      <c r="D28" s="328" t="str">
        <f t="shared" si="12"/>
        <v>$ million</v>
      </c>
      <c r="E28" s="78">
        <v>0</v>
      </c>
      <c r="F28" s="79">
        <v>0</v>
      </c>
      <c r="G28" s="79">
        <v>0</v>
      </c>
      <c r="H28" s="108">
        <f>$H$20*H$22</f>
        <v>0</v>
      </c>
      <c r="I28" s="429">
        <f>($H$20-H33)*I$22</f>
        <v>0</v>
      </c>
      <c r="J28" s="27"/>
      <c r="K28" s="166">
        <v>0</v>
      </c>
      <c r="L28" s="79">
        <v>0</v>
      </c>
      <c r="M28" s="79">
        <v>0</v>
      </c>
      <c r="N28" s="79">
        <v>0</v>
      </c>
      <c r="O28" s="108">
        <f>$O20*O22</f>
        <v>-1.0605960588272993</v>
      </c>
      <c r="P28" s="429">
        <f>($O$20-O33)*P$22</f>
        <v>0</v>
      </c>
      <c r="Q28" s="27"/>
      <c r="R28" s="176" t="s">
        <v>25</v>
      </c>
      <c r="S28" s="140" t="s">
        <v>25</v>
      </c>
      <c r="T28" s="145"/>
      <c r="U28" s="254"/>
      <c r="V28" s="255"/>
      <c r="W28" s="256"/>
      <c r="X28" s="240"/>
      <c r="Y28" s="120"/>
      <c r="Z28" s="120"/>
      <c r="AA28" s="120"/>
      <c r="AB28" s="55"/>
      <c r="AC28" s="55"/>
      <c r="AD28" s="55"/>
      <c r="AE28" s="55"/>
      <c r="AF28" s="54"/>
      <c r="AG28" s="54"/>
      <c r="AH28" s="54"/>
      <c r="AI28" s="54"/>
      <c r="AJ28" s="54"/>
      <c r="AK28" s="54"/>
      <c r="AL28" s="54"/>
      <c r="AM28" s="54"/>
      <c r="AN28" s="54"/>
      <c r="AO28" s="54"/>
      <c r="AP28" s="54"/>
      <c r="AQ28" s="54"/>
      <c r="AR28" s="54"/>
      <c r="AS28" s="54"/>
    </row>
    <row r="29" spans="1:45" ht="15.5" x14ac:dyDescent="0.35">
      <c r="A29" s="22"/>
      <c r="B29" s="22"/>
      <c r="C29" s="250" t="s">
        <v>187</v>
      </c>
      <c r="D29" s="408" t="str">
        <f t="shared" si="12"/>
        <v>$ million</v>
      </c>
      <c r="E29" s="486">
        <f>(1+$I$21)^0.5*E20/$I21</f>
        <v>0</v>
      </c>
      <c r="F29" s="487">
        <f>(1+$I$21)^0.5*F20/$I21</f>
        <v>0</v>
      </c>
      <c r="G29" s="488">
        <f>(1+$I$21)^0.5*G20/$I21</f>
        <v>127.47548783981964</v>
      </c>
      <c r="H29" s="489">
        <f>(1+$I$21)^0.5*(H20-H33)/$I21</f>
        <v>0</v>
      </c>
      <c r="I29" s="430" t="s">
        <v>25</v>
      </c>
      <c r="J29" s="490"/>
      <c r="K29" s="486">
        <f>(1+$P$21)^0.5*K20/$P21</f>
        <v>0</v>
      </c>
      <c r="L29" s="487">
        <f>(1+$P$21)^0.5*L20/$P21</f>
        <v>-127.47548783981964</v>
      </c>
      <c r="M29" s="487">
        <f>(1+$P$21)^0.5*M20/$P21</f>
        <v>127.47548783981964</v>
      </c>
      <c r="N29" s="488">
        <f>(1+$P$21)^0.5*N20/$P21</f>
        <v>0</v>
      </c>
      <c r="O29" s="489">
        <f>(1+$P$21)^0.5*(O20-O33)/$P21</f>
        <v>0</v>
      </c>
      <c r="P29" s="432" t="s">
        <v>25</v>
      </c>
      <c r="Q29" s="27"/>
      <c r="R29" s="176" t="s">
        <v>25</v>
      </c>
      <c r="S29" s="140" t="s">
        <v>25</v>
      </c>
      <c r="T29" s="145"/>
      <c r="U29" s="254"/>
      <c r="V29" s="409" t="s">
        <v>36</v>
      </c>
      <c r="W29" s="122" t="s">
        <v>129</v>
      </c>
      <c r="X29" s="240"/>
      <c r="Y29" s="120"/>
      <c r="Z29" s="120"/>
      <c r="AA29" s="120"/>
      <c r="AB29" s="55"/>
      <c r="AC29" s="55"/>
      <c r="AD29" s="55"/>
      <c r="AE29" s="55"/>
      <c r="AF29" s="54"/>
      <c r="AG29" s="54"/>
      <c r="AH29" s="54"/>
      <c r="AI29" s="54"/>
      <c r="AJ29" s="54"/>
      <c r="AK29" s="54"/>
      <c r="AL29" s="54"/>
      <c r="AM29" s="54"/>
      <c r="AN29" s="54"/>
      <c r="AO29" s="54"/>
      <c r="AP29" s="54"/>
      <c r="AQ29" s="54"/>
      <c r="AR29" s="54"/>
      <c r="AS29" s="54"/>
    </row>
    <row r="30" spans="1:45" ht="15.5" x14ac:dyDescent="0.35">
      <c r="A30" s="29"/>
      <c r="B30" s="29"/>
      <c r="C30" s="456" t="s">
        <v>134</v>
      </c>
      <c r="D30" s="407" t="str">
        <f t="shared" si="12"/>
        <v>$ million</v>
      </c>
      <c r="E30" s="260">
        <f>SUM($E25:$I25)+(1+$I$21)^0.5*E20/$I21</f>
        <v>0</v>
      </c>
      <c r="F30" s="453">
        <f>SUM($E26:$I26)+(1+$I$21)^0.5*F20/$I21</f>
        <v>0</v>
      </c>
      <c r="G30" s="453">
        <f>SUM($E27:$I27)+(1+$I$21)^0.5*G20/$I21</f>
        <v>143.39258715345088</v>
      </c>
      <c r="H30" s="453">
        <f>SUM($E28:$I28)+(1+$I$21)^0.5*(H20-H33)/$I21</f>
        <v>0</v>
      </c>
      <c r="I30" s="433" t="s">
        <v>25</v>
      </c>
      <c r="J30" s="27"/>
      <c r="K30" s="260">
        <f>SUM($K24:$P24)+(1+$P$21)^0.5*K20/$P21</f>
        <v>0</v>
      </c>
      <c r="L30" s="453">
        <f>SUM($K25:$P25)+(1+$P$21)^0.5*L20/$P21</f>
        <v>-155.09342226517248</v>
      </c>
      <c r="M30" s="453">
        <f>SUM($K26:$P26)+(1+$P$21)^0.5*M20/$P21</f>
        <v>149.1282906395889</v>
      </c>
      <c r="N30" s="453">
        <f>SUM($K27:$P27)+(1+$P$21)^0.5*N20/$P21</f>
        <v>0</v>
      </c>
      <c r="O30" s="453">
        <f>SUM($K28:$P28)+(1+$P$21)^0.5*(O20-O33)/$P21</f>
        <v>-1.0605960588272993</v>
      </c>
      <c r="P30" s="431" t="s">
        <v>25</v>
      </c>
      <c r="Q30" s="27"/>
      <c r="R30" s="177" t="s">
        <v>25</v>
      </c>
      <c r="S30" s="387" t="s">
        <v>25</v>
      </c>
      <c r="T30" s="145"/>
      <c r="U30" s="276"/>
      <c r="V30" s="257" t="s">
        <v>37</v>
      </c>
      <c r="W30" s="258" t="s">
        <v>176</v>
      </c>
      <c r="X30" s="259"/>
      <c r="Y30" s="123"/>
      <c r="Z30" s="123"/>
      <c r="AA30" s="123"/>
      <c r="AB30" s="56"/>
      <c r="AC30" s="56"/>
      <c r="AD30" s="56"/>
      <c r="AE30" s="56"/>
      <c r="AF30" s="57"/>
      <c r="AG30" s="57"/>
      <c r="AH30" s="57"/>
      <c r="AI30" s="54"/>
      <c r="AJ30" s="54"/>
      <c r="AK30" s="54"/>
      <c r="AL30" s="54"/>
      <c r="AM30" s="54"/>
      <c r="AN30" s="54"/>
      <c r="AO30" s="54"/>
      <c r="AP30" s="54"/>
      <c r="AQ30" s="54"/>
      <c r="AR30" s="54"/>
      <c r="AS30" s="54"/>
    </row>
    <row r="31" spans="1:45" ht="15.5" x14ac:dyDescent="0.35">
      <c r="A31" s="1"/>
      <c r="B31" s="1"/>
      <c r="C31" s="81" t="s">
        <v>132</v>
      </c>
      <c r="D31" s="82"/>
      <c r="E31" s="491">
        <f>E29+SUM($E$25:$I$25)-E30</f>
        <v>0</v>
      </c>
      <c r="F31" s="492">
        <f>F29+SUM($E$26:$I$26)-F30</f>
        <v>0</v>
      </c>
      <c r="G31" s="492">
        <f>G29+SUM($E$27:$I$27)-G30</f>
        <v>0</v>
      </c>
      <c r="H31" s="492">
        <f>H29+SUM($E$28:$I$28)-H30</f>
        <v>0</v>
      </c>
      <c r="I31" s="1"/>
      <c r="J31" s="27"/>
      <c r="K31" s="492">
        <f>K29+SUM($K$24:$P$24)-K30</f>
        <v>0</v>
      </c>
      <c r="L31" s="492">
        <f>L29+SUM($K$25:$P$25)-L30</f>
        <v>0</v>
      </c>
      <c r="M31" s="492">
        <f>M29+SUM($K$26:$P$26)-M30</f>
        <v>0</v>
      </c>
      <c r="N31" s="491">
        <f>N29+SUM($K$27:$P$27)-N30</f>
        <v>0</v>
      </c>
      <c r="O31" s="492">
        <f>O29+SUM($K$28:$P$28)-O30</f>
        <v>0</v>
      </c>
      <c r="P31" s="109"/>
      <c r="Q31" s="27"/>
      <c r="R31" s="109"/>
      <c r="S31" s="82"/>
      <c r="T31" s="145"/>
      <c r="U31" s="254"/>
      <c r="V31" s="255"/>
      <c r="W31" s="256"/>
      <c r="X31" s="240"/>
      <c r="Y31" s="120"/>
      <c r="Z31" s="120"/>
      <c r="AA31" s="120"/>
      <c r="AB31" s="55"/>
      <c r="AC31" s="55"/>
      <c r="AD31" s="55"/>
      <c r="AE31" s="55"/>
      <c r="AF31" s="54"/>
      <c r="AG31" s="54"/>
      <c r="AH31" s="54"/>
      <c r="AI31" s="54"/>
      <c r="AJ31" s="54"/>
      <c r="AK31" s="54"/>
      <c r="AL31" s="54"/>
      <c r="AM31" s="54"/>
      <c r="AN31" s="54"/>
      <c r="AO31" s="54"/>
      <c r="AP31" s="54"/>
      <c r="AQ31" s="54"/>
      <c r="AR31" s="54"/>
      <c r="AS31" s="54"/>
    </row>
    <row r="32" spans="1:45" ht="15.5" x14ac:dyDescent="0.35">
      <c r="A32" s="1"/>
      <c r="B32" s="1"/>
      <c r="C32" s="474"/>
      <c r="D32" s="82"/>
      <c r="E32" s="109"/>
      <c r="F32" s="109"/>
      <c r="G32" s="109"/>
      <c r="H32" s="109"/>
      <c r="I32" s="1"/>
      <c r="J32" s="27"/>
      <c r="K32" s="109"/>
      <c r="L32" s="109"/>
      <c r="M32" s="109"/>
      <c r="N32" s="109"/>
      <c r="O32" s="109"/>
      <c r="P32" s="109"/>
      <c r="Q32" s="27"/>
      <c r="R32" s="109"/>
      <c r="S32" s="82"/>
      <c r="T32" s="145"/>
      <c r="U32" s="254"/>
      <c r="V32" s="255"/>
      <c r="W32" s="256"/>
      <c r="X32" s="240"/>
      <c r="Y32" s="120"/>
      <c r="Z32" s="120"/>
      <c r="AA32" s="120"/>
      <c r="AB32" s="55"/>
      <c r="AC32" s="55"/>
      <c r="AD32" s="55"/>
      <c r="AE32" s="55"/>
      <c r="AF32" s="54"/>
      <c r="AG32" s="54"/>
      <c r="AH32" s="54"/>
      <c r="AI32" s="54"/>
      <c r="AJ32" s="54"/>
      <c r="AK32" s="54"/>
      <c r="AL32" s="54"/>
      <c r="AM32" s="54"/>
      <c r="AN32" s="54"/>
      <c r="AO32" s="54"/>
      <c r="AP32" s="54"/>
      <c r="AQ32" s="54"/>
      <c r="AR32" s="54"/>
      <c r="AS32" s="54"/>
    </row>
    <row r="33" spans="1:45" ht="15.5" x14ac:dyDescent="0.35">
      <c r="A33" s="1"/>
      <c r="B33" s="1"/>
      <c r="C33" s="329" t="s">
        <v>38</v>
      </c>
      <c r="D33" s="330" t="str">
        <f t="shared" si="12"/>
        <v>$ million</v>
      </c>
      <c r="E33" s="136" t="s">
        <v>25</v>
      </c>
      <c r="F33" s="137" t="s">
        <v>25</v>
      </c>
      <c r="G33" s="137" t="s">
        <v>25</v>
      </c>
      <c r="H33" s="110"/>
      <c r="I33" s="331"/>
      <c r="J33" s="27"/>
      <c r="K33" s="148" t="s">
        <v>25</v>
      </c>
      <c r="L33" s="137" t="s">
        <v>25</v>
      </c>
      <c r="M33" s="137" t="s">
        <v>25</v>
      </c>
      <c r="N33" s="137" t="s">
        <v>25</v>
      </c>
      <c r="O33" s="512">
        <v>-1</v>
      </c>
      <c r="P33" s="332"/>
      <c r="Q33" s="27"/>
      <c r="R33" s="228"/>
      <c r="S33" s="1"/>
      <c r="T33" s="145"/>
      <c r="U33" s="276"/>
      <c r="V33" s="314" t="s">
        <v>104</v>
      </c>
      <c r="W33" s="277" t="s">
        <v>128</v>
      </c>
      <c r="X33" s="259"/>
      <c r="Y33" s="123"/>
      <c r="Z33" s="123"/>
      <c r="AA33" s="123"/>
      <c r="AB33" s="56"/>
      <c r="AC33" s="56"/>
      <c r="AD33" s="56"/>
      <c r="AE33" s="56"/>
      <c r="AF33" s="57"/>
      <c r="AG33" s="57"/>
      <c r="AH33" s="57"/>
      <c r="AI33" s="54"/>
      <c r="AJ33" s="54"/>
      <c r="AK33" s="54"/>
      <c r="AL33" s="54"/>
      <c r="AM33" s="54"/>
      <c r="AN33" s="54"/>
      <c r="AO33" s="54"/>
      <c r="AP33" s="54"/>
      <c r="AQ33" s="54"/>
      <c r="AR33" s="54"/>
      <c r="AS33" s="54"/>
    </row>
    <row r="34" spans="1:45" ht="15.5" x14ac:dyDescent="0.35">
      <c r="A34" s="1"/>
      <c r="B34" s="1"/>
      <c r="C34" s="81"/>
      <c r="D34" s="82"/>
      <c r="E34" s="109"/>
      <c r="F34" s="109"/>
      <c r="G34" s="109"/>
      <c r="H34" s="109"/>
      <c r="I34" s="1"/>
      <c r="J34" s="27"/>
      <c r="K34" s="109"/>
      <c r="L34" s="109"/>
      <c r="M34" s="109"/>
      <c r="N34" s="109"/>
      <c r="O34" s="109"/>
      <c r="P34" s="109"/>
      <c r="Q34" s="27"/>
      <c r="R34" s="109"/>
      <c r="S34" s="1"/>
      <c r="T34" s="145"/>
      <c r="U34" s="254"/>
      <c r="V34" s="255"/>
      <c r="W34" s="256"/>
      <c r="X34" s="240"/>
      <c r="Y34" s="120"/>
      <c r="Z34" s="120"/>
      <c r="AA34" s="120"/>
      <c r="AB34" s="55"/>
      <c r="AC34" s="55"/>
      <c r="AD34" s="55"/>
      <c r="AE34" s="55"/>
      <c r="AF34" s="54"/>
      <c r="AG34" s="54"/>
      <c r="AH34" s="54"/>
      <c r="AI34" s="54"/>
      <c r="AJ34" s="54"/>
      <c r="AK34" s="54"/>
      <c r="AL34" s="54"/>
      <c r="AM34" s="54"/>
      <c r="AN34" s="54"/>
      <c r="AO34" s="54"/>
      <c r="AP34" s="54"/>
      <c r="AQ34" s="54"/>
      <c r="AR34" s="54"/>
      <c r="AS34" s="54"/>
    </row>
    <row r="35" spans="1:45" ht="15.5" x14ac:dyDescent="0.35">
      <c r="A35" s="1"/>
      <c r="B35" s="1"/>
      <c r="C35" s="280"/>
      <c r="D35" s="280"/>
      <c r="E35" s="42"/>
      <c r="F35" s="42"/>
      <c r="G35" s="1"/>
      <c r="H35" s="1"/>
      <c r="I35" s="1"/>
      <c r="J35" s="27"/>
      <c r="K35" s="1"/>
      <c r="L35" s="1"/>
      <c r="M35" s="1"/>
      <c r="N35" s="1"/>
      <c r="O35" s="1"/>
      <c r="P35" s="228"/>
      <c r="Q35" s="27"/>
      <c r="R35" s="228"/>
      <c r="S35" s="1"/>
      <c r="T35" s="1"/>
      <c r="U35" s="254"/>
      <c r="V35" s="255"/>
      <c r="W35" s="406"/>
      <c r="X35" s="240"/>
      <c r="Y35" s="120"/>
      <c r="Z35" s="120"/>
      <c r="AA35" s="120"/>
      <c r="AB35" s="55"/>
      <c r="AC35" s="55"/>
      <c r="AD35" s="55"/>
      <c r="AE35" s="55"/>
      <c r="AF35" s="54"/>
      <c r="AG35" s="54"/>
      <c r="AH35" s="54"/>
      <c r="AI35" s="54"/>
      <c r="AJ35" s="54"/>
      <c r="AK35" s="54"/>
      <c r="AL35" s="54"/>
      <c r="AM35" s="54"/>
      <c r="AN35" s="54"/>
      <c r="AO35" s="54"/>
      <c r="AP35" s="54"/>
      <c r="AQ35" s="54"/>
      <c r="AR35" s="54"/>
      <c r="AS35" s="54"/>
    </row>
    <row r="36" spans="1:45" ht="15.5" x14ac:dyDescent="0.35">
      <c r="A36" s="22"/>
      <c r="B36" s="22"/>
      <c r="C36" s="215" t="s">
        <v>40</v>
      </c>
      <c r="D36" s="281"/>
      <c r="E36" s="281"/>
      <c r="F36" s="280"/>
      <c r="G36" s="280"/>
      <c r="H36" s="1"/>
      <c r="I36" s="1"/>
      <c r="J36" s="27"/>
      <c r="K36" s="1"/>
      <c r="L36" s="28"/>
      <c r="M36" s="28"/>
      <c r="N36" s="28"/>
      <c r="O36" s="28"/>
      <c r="P36" s="28"/>
      <c r="Q36" s="27"/>
      <c r="R36" s="28"/>
      <c r="S36" s="228"/>
      <c r="T36" s="228"/>
      <c r="U36" s="227"/>
      <c r="V36" s="255"/>
      <c r="W36" s="406"/>
      <c r="X36" s="406"/>
      <c r="Y36" s="120"/>
      <c r="Z36" s="120"/>
      <c r="AA36" s="120"/>
      <c r="AB36" s="120"/>
      <c r="AC36" s="55"/>
      <c r="AD36" s="55"/>
      <c r="AE36" s="55"/>
      <c r="AF36" s="55"/>
      <c r="AG36" s="54"/>
      <c r="AH36" s="54"/>
      <c r="AI36" s="54"/>
      <c r="AJ36" s="54"/>
      <c r="AK36" s="54"/>
      <c r="AL36" s="54"/>
      <c r="AM36" s="54"/>
      <c r="AN36" s="54"/>
      <c r="AO36" s="54"/>
      <c r="AP36" s="54"/>
      <c r="AQ36" s="54"/>
      <c r="AR36" s="54"/>
      <c r="AS36" s="54"/>
    </row>
    <row r="37" spans="1:45" ht="15.5" x14ac:dyDescent="0.35">
      <c r="A37" s="22"/>
      <c r="B37" s="22"/>
      <c r="C37" s="457" t="s">
        <v>41</v>
      </c>
      <c r="D37" s="283" t="str">
        <f t="shared" ref="D37" si="16">D$15</f>
        <v>$ million</v>
      </c>
      <c r="E37" s="284">
        <f>SUM(E30:H30)</f>
        <v>143.39258715345088</v>
      </c>
      <c r="F37" s="280"/>
      <c r="G37" s="1"/>
      <c r="H37" s="411"/>
      <c r="I37" s="1"/>
      <c r="J37" s="27"/>
      <c r="K37" s="1"/>
      <c r="L37" s="284">
        <f>SUM(K30:O30)</f>
        <v>-7.0257276844108798</v>
      </c>
      <c r="M37" s="285"/>
      <c r="N37" s="28"/>
      <c r="O37" s="28"/>
      <c r="P37" s="28"/>
      <c r="Q37" s="28"/>
      <c r="R37" s="28"/>
      <c r="S37" s="228"/>
      <c r="T37" s="228"/>
      <c r="U37" s="254"/>
      <c r="V37" s="257" t="s">
        <v>39</v>
      </c>
      <c r="W37" s="277" t="s">
        <v>133</v>
      </c>
      <c r="X37" s="228"/>
      <c r="Y37" s="22"/>
      <c r="Z37" s="22"/>
      <c r="AA37" s="22"/>
      <c r="AB37" s="22"/>
      <c r="AC37" s="22"/>
      <c r="AD37" s="22"/>
      <c r="AE37" s="22"/>
      <c r="AF37" s="54"/>
      <c r="AG37" s="54"/>
      <c r="AH37" s="54"/>
      <c r="AI37" s="54"/>
      <c r="AJ37" s="54"/>
      <c r="AK37" s="54"/>
      <c r="AL37" s="54"/>
      <c r="AM37" s="54"/>
      <c r="AN37" s="54"/>
      <c r="AO37" s="54"/>
      <c r="AP37" s="54"/>
      <c r="AQ37" s="54"/>
      <c r="AR37" s="54"/>
      <c r="AS37" s="54"/>
    </row>
    <row r="38" spans="1:45" ht="15.5" x14ac:dyDescent="0.35">
      <c r="A38" s="22"/>
      <c r="B38" s="22"/>
      <c r="C38" s="282" t="s">
        <v>43</v>
      </c>
      <c r="D38" s="286"/>
      <c r="E38" s="287">
        <v>0.2</v>
      </c>
      <c r="F38" s="280"/>
      <c r="G38" s="1"/>
      <c r="H38" s="280"/>
      <c r="J38" s="27"/>
      <c r="K38" s="1"/>
      <c r="L38" s="288">
        <f>$E$38</f>
        <v>0.2</v>
      </c>
      <c r="N38" s="28"/>
      <c r="O38" s="28"/>
      <c r="P38" s="28"/>
      <c r="Q38" s="27"/>
      <c r="R38" s="28"/>
      <c r="S38" s="228"/>
      <c r="T38" s="228"/>
      <c r="U38" s="228"/>
      <c r="V38" s="280"/>
      <c r="W38" s="280"/>
      <c r="X38" s="228"/>
      <c r="Y38" s="22"/>
      <c r="Z38" s="22"/>
      <c r="AA38" s="22"/>
      <c r="AB38" s="22"/>
      <c r="AC38" s="22"/>
      <c r="AD38" s="22"/>
      <c r="AE38" s="22"/>
      <c r="AF38" s="54"/>
      <c r="AG38" s="54"/>
      <c r="AH38" s="54"/>
      <c r="AI38" s="54"/>
      <c r="AJ38" s="54"/>
      <c r="AK38" s="54"/>
      <c r="AL38" s="54"/>
      <c r="AM38" s="54"/>
      <c r="AN38" s="54"/>
      <c r="AO38" s="54"/>
      <c r="AP38" s="54"/>
      <c r="AQ38" s="54"/>
      <c r="AR38" s="54"/>
      <c r="AS38" s="54"/>
    </row>
    <row r="39" spans="1:45" ht="15.5" x14ac:dyDescent="0.35">
      <c r="A39" s="22"/>
      <c r="B39" s="22"/>
      <c r="C39" s="272" t="s">
        <v>44</v>
      </c>
      <c r="D39" s="290" t="str">
        <f t="shared" ref="D39:D42" si="17">D$15</f>
        <v>$ million</v>
      </c>
      <c r="E39" s="291">
        <f>(1-E38)*E37</f>
        <v>114.71406972276071</v>
      </c>
      <c r="F39" s="280"/>
      <c r="G39" s="1"/>
      <c r="H39" s="280"/>
      <c r="I39" s="1"/>
      <c r="J39" s="27"/>
      <c r="K39" s="1"/>
      <c r="L39" s="291">
        <f>(1-L38)*L37</f>
        <v>-5.6205821475287046</v>
      </c>
      <c r="M39" s="289"/>
      <c r="N39" s="47"/>
      <c r="O39" s="292" t="s">
        <v>45</v>
      </c>
      <c r="P39" s="28"/>
      <c r="Q39" s="27"/>
      <c r="R39" s="28"/>
      <c r="S39" s="228"/>
      <c r="T39" s="228"/>
      <c r="U39" s="228"/>
      <c r="V39" s="257" t="s">
        <v>42</v>
      </c>
      <c r="W39" s="277" t="s">
        <v>130</v>
      </c>
      <c r="X39" s="277"/>
      <c r="Y39" s="123"/>
      <c r="Z39" s="123"/>
      <c r="AA39" s="123"/>
      <c r="AB39" s="123"/>
      <c r="AC39" s="56"/>
      <c r="AD39" s="56"/>
      <c r="AE39" s="56"/>
      <c r="AF39" s="56"/>
      <c r="AG39" s="57"/>
      <c r="AH39" s="57"/>
      <c r="AI39" s="54"/>
      <c r="AJ39" s="54"/>
      <c r="AK39" s="54"/>
      <c r="AL39" s="54"/>
      <c r="AM39" s="54"/>
      <c r="AN39" s="54"/>
      <c r="AO39" s="54"/>
      <c r="AP39" s="54"/>
      <c r="AQ39" s="54"/>
      <c r="AR39" s="54"/>
      <c r="AS39" s="54"/>
    </row>
    <row r="40" spans="1:45" ht="15.5" x14ac:dyDescent="0.35">
      <c r="A40" s="22"/>
      <c r="B40" s="22"/>
      <c r="C40" s="243" t="s">
        <v>46</v>
      </c>
      <c r="D40" s="293" t="str">
        <f t="shared" si="17"/>
        <v>$ million</v>
      </c>
      <c r="E40" s="294">
        <f>E38*E37</f>
        <v>28.678517430690178</v>
      </c>
      <c r="F40" s="280"/>
      <c r="G40" s="1"/>
      <c r="H40" s="280"/>
      <c r="I40" s="1"/>
      <c r="J40" s="27"/>
      <c r="K40" s="1"/>
      <c r="L40" s="294">
        <f>L38*L37</f>
        <v>-1.4051455368821761</v>
      </c>
      <c r="M40" s="285"/>
      <c r="N40" s="47"/>
      <c r="O40" s="434">
        <f>E40+L40/(1+L21)^$P$14</f>
        <v>27.523590224984794</v>
      </c>
      <c r="P40" s="28"/>
      <c r="Q40" s="27"/>
      <c r="R40" s="28"/>
      <c r="S40" s="228"/>
      <c r="T40" s="228"/>
      <c r="U40" s="228"/>
      <c r="V40" s="257" t="s">
        <v>47</v>
      </c>
      <c r="W40" s="277" t="s">
        <v>131</v>
      </c>
      <c r="X40" s="277"/>
      <c r="Y40" s="123"/>
      <c r="Z40" s="123"/>
      <c r="AA40" s="123"/>
      <c r="AB40" s="123"/>
      <c r="AC40" s="56"/>
      <c r="AD40" s="56"/>
      <c r="AE40" s="56"/>
      <c r="AF40" s="56"/>
      <c r="AG40" s="57"/>
      <c r="AH40" s="57"/>
      <c r="AI40" s="54"/>
      <c r="AJ40" s="54"/>
      <c r="AK40" s="54"/>
      <c r="AL40" s="54"/>
      <c r="AM40" s="54"/>
      <c r="AN40" s="54"/>
      <c r="AO40" s="54"/>
      <c r="AP40" s="54"/>
      <c r="AQ40" s="54"/>
      <c r="AR40" s="54"/>
      <c r="AS40" s="54"/>
    </row>
    <row r="41" spans="1:45" ht="15.5" x14ac:dyDescent="0.35">
      <c r="A41" s="22"/>
      <c r="B41" s="22"/>
      <c r="C41" s="282" t="s">
        <v>48</v>
      </c>
      <c r="D41" s="283" t="str">
        <f t="shared" si="17"/>
        <v>$ million</v>
      </c>
      <c r="E41" s="284">
        <f>SUM(E23:I23)</f>
        <v>15.91709931363124</v>
      </c>
      <c r="F41" s="280"/>
      <c r="G41" s="1"/>
      <c r="H41" s="280"/>
      <c r="I41" s="1"/>
      <c r="J41" s="27"/>
      <c r="K41" s="1"/>
      <c r="L41" s="295">
        <f>SUM(K23:P23)</f>
        <v>-7.0257276844108549</v>
      </c>
      <c r="M41" s="285"/>
      <c r="N41" s="47"/>
      <c r="O41" s="47"/>
      <c r="P41" s="47"/>
      <c r="Q41" s="27"/>
      <c r="R41" s="28"/>
      <c r="S41" s="228"/>
      <c r="T41" s="228"/>
      <c r="U41" s="228"/>
      <c r="V41" s="257" t="s">
        <v>49</v>
      </c>
      <c r="W41" s="277" t="s">
        <v>106</v>
      </c>
      <c r="X41" s="277"/>
      <c r="Y41" s="123"/>
      <c r="Z41" s="123"/>
      <c r="AA41" s="123"/>
      <c r="AB41" s="123"/>
      <c r="AC41" s="56"/>
      <c r="AD41" s="56"/>
      <c r="AE41" s="56"/>
      <c r="AF41" s="56"/>
      <c r="AG41" s="57"/>
      <c r="AH41" s="57"/>
      <c r="AI41" s="54"/>
      <c r="AJ41" s="54"/>
      <c r="AK41" s="54"/>
      <c r="AL41" s="54"/>
      <c r="AM41" s="54"/>
      <c r="AN41" s="54"/>
      <c r="AO41" s="54"/>
      <c r="AP41" s="54"/>
      <c r="AQ41" s="54"/>
      <c r="AR41" s="54"/>
      <c r="AS41" s="54"/>
    </row>
    <row r="42" spans="1:45" ht="14" x14ac:dyDescent="0.3">
      <c r="A42" s="22"/>
      <c r="B42" s="22"/>
      <c r="C42" s="282" t="s">
        <v>50</v>
      </c>
      <c r="D42" s="283" t="str">
        <f t="shared" si="17"/>
        <v>$ million</v>
      </c>
      <c r="E42" s="296">
        <f>E40-E41</f>
        <v>12.761418117058938</v>
      </c>
      <c r="F42" s="280"/>
      <c r="G42" s="1"/>
      <c r="I42" s="1"/>
      <c r="J42" s="1"/>
      <c r="K42" s="1"/>
      <c r="L42" s="297">
        <f>L40-L41</f>
        <v>5.6205821475286788</v>
      </c>
      <c r="M42" s="285"/>
      <c r="N42" s="47"/>
      <c r="O42" s="292"/>
      <c r="P42" s="28"/>
      <c r="Q42" s="1"/>
      <c r="R42" s="28"/>
      <c r="S42" s="228"/>
      <c r="T42" s="228"/>
      <c r="U42" s="228"/>
      <c r="V42" s="257" t="s">
        <v>51</v>
      </c>
      <c r="W42" s="485" t="s">
        <v>108</v>
      </c>
      <c r="X42" s="228"/>
      <c r="Y42" s="22"/>
      <c r="Z42" s="22"/>
      <c r="AA42" s="22"/>
      <c r="AB42" s="22"/>
      <c r="AC42" s="22"/>
      <c r="AD42" s="22"/>
      <c r="AE42" s="22"/>
      <c r="AF42" s="54"/>
      <c r="AG42" s="54"/>
      <c r="AH42" s="54"/>
      <c r="AI42" s="54"/>
      <c r="AJ42" s="54"/>
      <c r="AK42" s="54"/>
      <c r="AL42" s="54"/>
      <c r="AM42" s="54"/>
      <c r="AN42" s="54"/>
      <c r="AO42" s="54"/>
      <c r="AP42" s="54"/>
      <c r="AQ42" s="54"/>
      <c r="AR42" s="54"/>
      <c r="AS42" s="54"/>
    </row>
    <row r="43" spans="1:45" ht="14" x14ac:dyDescent="0.3">
      <c r="A43" s="22"/>
      <c r="B43" s="22"/>
      <c r="C43" s="298"/>
      <c r="D43" s="299"/>
      <c r="E43" s="300"/>
      <c r="F43" s="280"/>
      <c r="G43" s="1"/>
      <c r="H43" s="230"/>
      <c r="I43" s="230"/>
      <c r="J43" s="230"/>
      <c r="K43" s="228"/>
      <c r="L43" s="301"/>
      <c r="M43" s="285"/>
      <c r="N43" s="301"/>
      <c r="O43" s="301"/>
      <c r="P43" s="228"/>
      <c r="Q43" s="230"/>
      <c r="R43" s="228"/>
      <c r="S43" s="228"/>
      <c r="T43" s="228"/>
      <c r="U43" s="228"/>
      <c r="V43" s="228"/>
      <c r="W43" s="228"/>
      <c r="X43" s="228"/>
      <c r="Y43" s="22"/>
      <c r="Z43" s="22"/>
      <c r="AA43" s="22"/>
      <c r="AB43" s="22"/>
      <c r="AC43" s="22"/>
      <c r="AD43" s="22"/>
      <c r="AE43" s="22"/>
      <c r="AF43" s="54"/>
      <c r="AG43" s="54"/>
      <c r="AH43" s="54"/>
      <c r="AI43" s="54"/>
      <c r="AJ43" s="54"/>
      <c r="AK43" s="54"/>
      <c r="AL43" s="54"/>
      <c r="AM43" s="54"/>
      <c r="AN43" s="54"/>
      <c r="AO43" s="54"/>
      <c r="AP43" s="54"/>
      <c r="AQ43" s="54"/>
      <c r="AR43" s="54"/>
      <c r="AS43" s="54"/>
    </row>
    <row r="44" spans="1:45" ht="14" x14ac:dyDescent="0.3">
      <c r="A44" s="22"/>
      <c r="B44" s="22"/>
      <c r="C44" s="302" t="str">
        <f>"NPV of EBSS payments at 30 June "&amp;I11&amp;", $"&amp;E11-2&amp;"-"&amp;RIGHT(E11-1,2)</f>
        <v>NPV of EBSS payments at 30 June 2030, $2024-25</v>
      </c>
      <c r="D44" s="283" t="str">
        <f t="shared" ref="D44" si="18">D$15</f>
        <v>$ million</v>
      </c>
      <c r="E44" s="296">
        <f>E42</f>
        <v>12.761418117058938</v>
      </c>
      <c r="F44" s="1"/>
      <c r="G44" s="1"/>
      <c r="H44" s="230"/>
      <c r="I44" s="230"/>
      <c r="J44" s="230"/>
      <c r="K44" s="228"/>
      <c r="L44" s="228"/>
      <c r="M44" s="228"/>
      <c r="N44" s="228"/>
      <c r="O44" s="228"/>
      <c r="P44" s="228"/>
      <c r="Q44" s="230"/>
      <c r="R44" s="228"/>
      <c r="S44" s="228"/>
      <c r="T44" s="228"/>
      <c r="U44" s="228"/>
      <c r="V44" s="228"/>
      <c r="W44" s="228"/>
      <c r="X44" s="228"/>
      <c r="Y44" s="22"/>
      <c r="Z44" s="22"/>
      <c r="AA44" s="22"/>
      <c r="AB44" s="22"/>
      <c r="AC44" s="22"/>
      <c r="AD44" s="22"/>
      <c r="AE44" s="22"/>
      <c r="AF44" s="54"/>
      <c r="AG44" s="54"/>
      <c r="AH44" s="54"/>
      <c r="AI44" s="54"/>
      <c r="AJ44" s="54"/>
      <c r="AK44" s="54"/>
      <c r="AL44" s="54"/>
      <c r="AM44" s="54"/>
      <c r="AN44" s="54"/>
      <c r="AO44" s="54"/>
      <c r="AP44" s="54"/>
      <c r="AQ44" s="54"/>
      <c r="AR44" s="54"/>
      <c r="AS44" s="54"/>
    </row>
    <row r="45" spans="1:45" ht="14" x14ac:dyDescent="0.3">
      <c r="A45" s="22"/>
      <c r="B45" s="22"/>
      <c r="D45" s="298"/>
      <c r="E45" s="303"/>
      <c r="F45" s="1"/>
      <c r="G45" s="1"/>
      <c r="H45" s="230"/>
      <c r="I45" s="230"/>
      <c r="J45" s="230"/>
      <c r="K45" s="228"/>
      <c r="L45" s="228"/>
      <c r="M45" s="228"/>
      <c r="N45" s="228"/>
      <c r="O45" s="228"/>
      <c r="P45" s="228"/>
      <c r="Q45" s="230"/>
      <c r="R45" s="228"/>
      <c r="S45" s="228"/>
      <c r="T45" s="228"/>
      <c r="U45" s="228"/>
      <c r="V45" s="228"/>
      <c r="W45" s="228"/>
      <c r="X45" s="228"/>
      <c r="Y45" s="22"/>
      <c r="Z45" s="22"/>
      <c r="AA45" s="22"/>
      <c r="AB45" s="22"/>
      <c r="AC45" s="22"/>
      <c r="AD45" s="22"/>
      <c r="AE45" s="22"/>
      <c r="AF45" s="54"/>
      <c r="AG45" s="54"/>
      <c r="AH45" s="54"/>
      <c r="AI45" s="54"/>
      <c r="AJ45" s="54"/>
      <c r="AK45" s="54"/>
      <c r="AL45" s="54"/>
      <c r="AM45" s="54"/>
      <c r="AN45" s="54"/>
      <c r="AO45" s="54"/>
      <c r="AP45" s="54"/>
      <c r="AQ45" s="54"/>
      <c r="AR45" s="54"/>
      <c r="AS45" s="54"/>
    </row>
    <row r="46" spans="1:45" s="1" customFormat="1" ht="15.5" x14ac:dyDescent="0.35">
      <c r="A46" s="22"/>
      <c r="B46" s="22"/>
      <c r="C46" s="58"/>
      <c r="D46" s="69"/>
      <c r="E46" s="200"/>
      <c r="F46" s="22"/>
      <c r="G46" s="22"/>
      <c r="H46" s="220"/>
      <c r="I46" s="220"/>
      <c r="J46" s="27"/>
      <c r="K46" s="220"/>
      <c r="L46" s="200"/>
      <c r="M46" s="221"/>
      <c r="N46" s="221"/>
      <c r="O46" s="220"/>
      <c r="P46" s="220"/>
      <c r="Q46" s="27"/>
      <c r="R46" s="220"/>
      <c r="S46" s="222"/>
      <c r="T46" s="222"/>
      <c r="U46" s="54"/>
      <c r="V46" s="121"/>
      <c r="W46" s="124"/>
      <c r="X46" s="120"/>
      <c r="Y46" s="120"/>
      <c r="Z46" s="120"/>
      <c r="AA46" s="120"/>
      <c r="AB46" s="55"/>
      <c r="AC46" s="55"/>
      <c r="AD46" s="22"/>
      <c r="AE46" s="22"/>
      <c r="AF46" s="22"/>
      <c r="AG46" s="54"/>
      <c r="AH46" s="54"/>
      <c r="AI46" s="54"/>
      <c r="AJ46" s="54"/>
      <c r="AK46" s="54"/>
      <c r="AL46" s="54"/>
      <c r="AM46" s="54"/>
      <c r="AN46" s="54"/>
      <c r="AO46" s="54"/>
      <c r="AP46" s="54"/>
      <c r="AQ46" s="54"/>
      <c r="AR46" s="54"/>
      <c r="AS46" s="54"/>
    </row>
    <row r="47" spans="1:45" ht="14" x14ac:dyDescent="0.25">
      <c r="A47" s="22"/>
      <c r="B47" s="22"/>
      <c r="C47" s="32" t="s">
        <v>52</v>
      </c>
      <c r="D47" s="53"/>
      <c r="E47" s="22"/>
      <c r="F47" s="22"/>
      <c r="G47" s="22"/>
      <c r="H47" s="22"/>
      <c r="I47" s="22"/>
      <c r="J47" s="22"/>
      <c r="K47" s="22"/>
      <c r="L47" s="22"/>
      <c r="M47" s="22"/>
      <c r="N47" s="22"/>
      <c r="O47" s="22"/>
      <c r="P47" s="22"/>
      <c r="Q47" s="22"/>
      <c r="R47" s="22"/>
      <c r="S47" s="22"/>
      <c r="T47" s="22"/>
      <c r="U47" s="22"/>
      <c r="V47" s="22"/>
      <c r="W47" s="22"/>
      <c r="X47" s="22"/>
      <c r="Y47" s="22"/>
      <c r="Z47" s="22"/>
      <c r="AA47" s="22"/>
      <c r="AB47" s="22"/>
      <c r="AC47" s="22"/>
      <c r="AD47" s="22"/>
      <c r="AE47" s="22"/>
      <c r="AF47" s="54"/>
      <c r="AG47" s="54"/>
      <c r="AH47" s="54"/>
      <c r="AI47" s="54"/>
      <c r="AJ47" s="54"/>
      <c r="AK47" s="54"/>
      <c r="AL47" s="54"/>
      <c r="AM47" s="54"/>
      <c r="AN47" s="54"/>
      <c r="AO47" s="54"/>
      <c r="AP47" s="54"/>
      <c r="AQ47" s="54"/>
      <c r="AR47" s="54"/>
      <c r="AS47" s="54"/>
    </row>
    <row r="48" spans="1:45" ht="14" x14ac:dyDescent="0.25">
      <c r="A48" s="22"/>
      <c r="B48" s="22"/>
      <c r="C48" s="44" t="s">
        <v>53</v>
      </c>
      <c r="D48" s="26"/>
      <c r="E48" s="22"/>
      <c r="F48" s="22"/>
      <c r="G48" s="22"/>
      <c r="H48" s="22"/>
      <c r="I48" s="22"/>
      <c r="J48" s="22"/>
      <c r="K48" s="22"/>
      <c r="L48" s="22"/>
      <c r="M48" s="22"/>
      <c r="N48" s="22"/>
      <c r="O48" s="22"/>
      <c r="P48" s="22"/>
      <c r="Q48" s="22"/>
      <c r="R48" s="22"/>
      <c r="S48" s="22"/>
      <c r="T48" s="22"/>
      <c r="U48" s="22"/>
      <c r="V48" s="22"/>
      <c r="W48" s="22"/>
      <c r="X48" s="22"/>
      <c r="Y48" s="22"/>
      <c r="Z48" s="22"/>
      <c r="AA48" s="22"/>
      <c r="AB48" s="22"/>
      <c r="AC48" s="22"/>
      <c r="AD48" s="22"/>
      <c r="AE48" s="22"/>
      <c r="AF48" s="54"/>
      <c r="AG48" s="54"/>
      <c r="AH48" s="54"/>
      <c r="AI48" s="54"/>
      <c r="AJ48" s="54"/>
      <c r="AK48" s="54"/>
      <c r="AL48" s="54"/>
      <c r="AM48" s="54"/>
      <c r="AN48" s="54"/>
      <c r="AO48" s="54"/>
      <c r="AP48" s="54"/>
      <c r="AQ48" s="54"/>
      <c r="AR48" s="54"/>
      <c r="AS48" s="54"/>
    </row>
    <row r="49" spans="1:45" ht="14" x14ac:dyDescent="0.25">
      <c r="A49" s="22"/>
      <c r="B49" s="22"/>
      <c r="C49" s="454" t="str">
        <f>"Assume EBSS payment received 1 July "&amp;K11</f>
        <v>Assume EBSS payment received 1 July 2030</v>
      </c>
      <c r="D49" s="26"/>
      <c r="E49" s="22"/>
      <c r="F49" s="22"/>
      <c r="G49" s="22"/>
      <c r="H49" s="22"/>
      <c r="I49" s="22"/>
      <c r="J49" s="22"/>
      <c r="K49" s="22"/>
      <c r="L49" s="22"/>
      <c r="M49" s="22"/>
      <c r="N49" s="22"/>
      <c r="O49" s="22"/>
      <c r="P49" s="22"/>
      <c r="Q49" s="22"/>
      <c r="R49" s="22"/>
      <c r="S49" s="22"/>
      <c r="T49" s="22"/>
      <c r="U49" s="22"/>
      <c r="V49" s="22"/>
      <c r="W49" s="22"/>
      <c r="X49" s="22"/>
      <c r="Y49" s="22"/>
      <c r="Z49" s="22"/>
      <c r="AA49" s="22"/>
      <c r="AB49" s="22"/>
      <c r="AC49" s="22"/>
      <c r="AD49" s="22"/>
      <c r="AE49" s="22"/>
      <c r="AF49" s="54"/>
      <c r="AG49" s="54"/>
      <c r="AH49" s="54"/>
      <c r="AI49" s="54"/>
      <c r="AJ49" s="54"/>
      <c r="AK49" s="54"/>
      <c r="AL49" s="54"/>
      <c r="AM49" s="54"/>
      <c r="AN49" s="54"/>
      <c r="AO49" s="54"/>
      <c r="AP49" s="54"/>
      <c r="AQ49" s="54"/>
      <c r="AR49" s="54"/>
      <c r="AS49" s="54"/>
    </row>
    <row r="50" spans="1:45" ht="14" x14ac:dyDescent="0.25">
      <c r="A50" s="22"/>
      <c r="B50" s="22"/>
      <c r="C50" s="44"/>
      <c r="D50" s="26"/>
      <c r="E50" s="26"/>
      <c r="F50" s="26"/>
      <c r="G50" s="26"/>
      <c r="H50" s="26"/>
      <c r="I50" s="26"/>
      <c r="J50" s="26"/>
      <c r="K50" s="26"/>
      <c r="L50" s="26"/>
      <c r="M50" s="26"/>
      <c r="N50" s="26"/>
      <c r="O50" s="26"/>
      <c r="P50" s="26"/>
      <c r="Q50" s="26"/>
      <c r="R50" s="26"/>
      <c r="S50" s="22"/>
      <c r="T50" s="22"/>
      <c r="U50" s="22"/>
      <c r="V50" s="22"/>
      <c r="W50" s="22"/>
      <c r="X50" s="22"/>
      <c r="Y50" s="22"/>
      <c r="Z50" s="22"/>
      <c r="AA50" s="22"/>
      <c r="AB50" s="22"/>
      <c r="AC50" s="22"/>
      <c r="AD50" s="22"/>
      <c r="AE50" s="22"/>
      <c r="AF50" s="54"/>
      <c r="AG50" s="54"/>
      <c r="AH50" s="54"/>
      <c r="AI50" s="54"/>
      <c r="AJ50" s="54"/>
      <c r="AK50" s="54"/>
      <c r="AL50" s="54"/>
      <c r="AM50" s="54"/>
      <c r="AN50" s="54"/>
      <c r="AO50" s="54"/>
      <c r="AP50" s="54"/>
      <c r="AQ50" s="54"/>
      <c r="AR50" s="54"/>
      <c r="AS50" s="54"/>
    </row>
    <row r="51" spans="1:45" ht="14" x14ac:dyDescent="0.25">
      <c r="A51" s="22"/>
      <c r="B51" s="22"/>
      <c r="C51" s="44"/>
      <c r="D51" s="26"/>
      <c r="E51" s="26"/>
      <c r="F51" s="26"/>
      <c r="G51" s="26"/>
      <c r="H51" s="26"/>
      <c r="I51" s="26"/>
      <c r="J51" s="26"/>
      <c r="K51" s="26"/>
      <c r="L51" s="26"/>
      <c r="M51" s="26"/>
      <c r="N51" s="26"/>
      <c r="O51" s="26"/>
      <c r="P51" s="26"/>
      <c r="Q51" s="26"/>
      <c r="R51" s="26"/>
      <c r="S51" s="22"/>
      <c r="T51" s="22"/>
      <c r="U51" s="22"/>
      <c r="V51" s="22"/>
      <c r="W51" s="22"/>
      <c r="X51" s="22"/>
      <c r="Y51" s="22"/>
      <c r="Z51" s="22"/>
      <c r="AA51" s="22"/>
      <c r="AB51" s="22"/>
      <c r="AC51" s="22"/>
      <c r="AD51" s="22"/>
      <c r="AE51" s="22"/>
      <c r="AF51" s="54"/>
      <c r="AG51" s="54"/>
      <c r="AH51" s="54"/>
      <c r="AI51" s="54"/>
      <c r="AJ51" s="54"/>
      <c r="AK51" s="54"/>
      <c r="AL51" s="54"/>
      <c r="AM51" s="54"/>
      <c r="AN51" s="54"/>
      <c r="AO51" s="54"/>
      <c r="AP51" s="54"/>
      <c r="AQ51" s="54"/>
      <c r="AR51" s="54"/>
      <c r="AS51" s="54"/>
    </row>
    <row r="52" spans="1:45" ht="14" x14ac:dyDescent="0.25">
      <c r="A52" s="22"/>
      <c r="B52" s="22"/>
      <c r="C52" s="44"/>
      <c r="D52" s="26"/>
      <c r="E52" s="26"/>
      <c r="F52" s="26"/>
      <c r="G52" s="26"/>
      <c r="H52" s="26"/>
      <c r="I52" s="26"/>
      <c r="J52" s="26"/>
      <c r="K52" s="26"/>
      <c r="L52" s="26"/>
      <c r="M52" s="26"/>
      <c r="N52" s="26"/>
      <c r="O52" s="26"/>
      <c r="P52" s="26"/>
      <c r="Q52" s="26"/>
      <c r="R52" s="26"/>
      <c r="S52" s="22"/>
      <c r="T52" s="22"/>
      <c r="U52" s="22"/>
      <c r="V52" s="22"/>
      <c r="W52" s="22"/>
      <c r="X52" s="22"/>
      <c r="Y52" s="22"/>
      <c r="Z52" s="22"/>
      <c r="AA52" s="22"/>
      <c r="AB52" s="22"/>
      <c r="AC52" s="22"/>
      <c r="AD52" s="22"/>
      <c r="AE52" s="22"/>
      <c r="AF52" s="54"/>
      <c r="AG52" s="54"/>
      <c r="AH52" s="54"/>
      <c r="AI52" s="54"/>
      <c r="AJ52" s="54"/>
      <c r="AK52" s="54"/>
      <c r="AL52" s="54"/>
      <c r="AM52" s="54"/>
      <c r="AN52" s="54"/>
      <c r="AO52" s="54"/>
      <c r="AP52" s="54"/>
      <c r="AQ52" s="54"/>
      <c r="AR52" s="54"/>
      <c r="AS52" s="54"/>
    </row>
    <row r="53" spans="1:45" ht="14" x14ac:dyDescent="0.25">
      <c r="A53" s="22"/>
      <c r="B53" s="22"/>
      <c r="C53" s="26"/>
      <c r="D53" s="26"/>
      <c r="E53" s="22"/>
      <c r="F53" s="22"/>
      <c r="G53" s="22"/>
      <c r="H53" s="22"/>
      <c r="I53" s="22"/>
      <c r="J53" s="22"/>
      <c r="K53" s="22"/>
      <c r="L53" s="22"/>
      <c r="M53" s="22"/>
      <c r="N53" s="22"/>
      <c r="O53" s="22"/>
      <c r="P53" s="22"/>
      <c r="Q53" s="22"/>
      <c r="R53" s="22"/>
      <c r="S53" s="22"/>
      <c r="T53" s="22"/>
      <c r="U53" s="22"/>
      <c r="V53" s="22"/>
      <c r="W53" s="22"/>
      <c r="X53" s="22"/>
      <c r="Y53" s="22"/>
      <c r="Z53" s="22"/>
      <c r="AA53" s="22"/>
      <c r="AB53" s="22"/>
      <c r="AC53" s="22"/>
      <c r="AD53" s="22"/>
      <c r="AE53" s="22"/>
      <c r="AF53" s="54"/>
      <c r="AG53" s="54"/>
      <c r="AH53" s="54"/>
      <c r="AI53" s="54"/>
      <c r="AJ53" s="54"/>
      <c r="AK53" s="54"/>
      <c r="AL53" s="54"/>
      <c r="AM53" s="54"/>
      <c r="AN53" s="54"/>
      <c r="AO53" s="54"/>
      <c r="AP53" s="54"/>
      <c r="AQ53" s="54"/>
      <c r="AR53" s="54"/>
      <c r="AS53" s="54"/>
    </row>
    <row r="54" spans="1:45" ht="14" x14ac:dyDescent="0.25">
      <c r="A54" s="22"/>
      <c r="B54" s="22"/>
      <c r="C54" s="26"/>
      <c r="D54" s="26"/>
      <c r="E54" s="22"/>
      <c r="F54" s="22"/>
      <c r="G54" s="22"/>
      <c r="H54" s="22"/>
      <c r="I54" s="22"/>
      <c r="J54" s="22"/>
      <c r="K54" s="22"/>
      <c r="L54" s="22"/>
      <c r="M54" s="22"/>
      <c r="N54" s="22"/>
      <c r="O54" s="22"/>
      <c r="P54" s="22"/>
      <c r="Q54" s="22"/>
      <c r="R54" s="22"/>
      <c r="S54" s="22"/>
      <c r="T54" s="22"/>
      <c r="U54" s="22"/>
      <c r="V54" s="22"/>
      <c r="W54" s="22"/>
      <c r="X54" s="22"/>
      <c r="Y54" s="22"/>
      <c r="Z54" s="22"/>
      <c r="AA54" s="22"/>
      <c r="AB54" s="22"/>
      <c r="AC54" s="22"/>
      <c r="AD54" s="22"/>
      <c r="AE54" s="22"/>
      <c r="AF54" s="54"/>
      <c r="AG54" s="54"/>
      <c r="AH54" s="54"/>
      <c r="AI54" s="54"/>
      <c r="AJ54" s="54"/>
      <c r="AK54" s="54"/>
      <c r="AL54" s="54"/>
      <c r="AM54" s="54"/>
      <c r="AN54" s="54"/>
      <c r="AO54" s="54"/>
      <c r="AP54" s="54"/>
      <c r="AQ54" s="54"/>
      <c r="AR54" s="54"/>
      <c r="AS54" s="54"/>
    </row>
    <row r="55" spans="1:45" ht="14" x14ac:dyDescent="0.25">
      <c r="A55" s="22"/>
      <c r="B55" s="22"/>
      <c r="C55" s="22"/>
      <c r="D55" s="22"/>
      <c r="E55" s="22"/>
      <c r="F55" s="22"/>
      <c r="G55" s="22"/>
      <c r="H55" s="22"/>
      <c r="I55" s="22"/>
      <c r="J55" s="22"/>
      <c r="K55" s="22"/>
      <c r="L55" s="22"/>
      <c r="M55" s="22"/>
      <c r="N55" s="22"/>
      <c r="O55" s="22"/>
      <c r="P55" s="22"/>
      <c r="Q55" s="22"/>
      <c r="R55" s="22"/>
      <c r="S55" s="22"/>
      <c r="T55" s="22"/>
      <c r="U55" s="22"/>
      <c r="V55" s="22"/>
      <c r="W55" s="22"/>
      <c r="X55" s="22"/>
      <c r="Y55" s="22"/>
      <c r="Z55" s="22"/>
      <c r="AA55" s="22"/>
      <c r="AB55" s="22"/>
      <c r="AC55" s="22"/>
      <c r="AD55" s="22"/>
      <c r="AE55" s="22"/>
      <c r="AF55" s="54"/>
      <c r="AG55" s="54"/>
      <c r="AH55" s="54"/>
      <c r="AI55" s="54"/>
      <c r="AJ55" s="54"/>
      <c r="AK55" s="54"/>
      <c r="AL55" s="54"/>
      <c r="AM55" s="54"/>
      <c r="AN55" s="54"/>
      <c r="AO55" s="54"/>
      <c r="AP55" s="54"/>
      <c r="AQ55" s="54"/>
      <c r="AR55" s="54"/>
      <c r="AS55" s="54"/>
    </row>
    <row r="56" spans="1:45" ht="14" x14ac:dyDescent="0.25">
      <c r="A56" s="22"/>
      <c r="B56" s="22"/>
      <c r="C56" s="22"/>
      <c r="D56" s="22"/>
      <c r="E56" s="22"/>
      <c r="F56" s="22"/>
      <c r="G56" s="22"/>
      <c r="H56" s="22"/>
      <c r="I56" s="22"/>
      <c r="J56" s="22"/>
      <c r="K56" s="22"/>
      <c r="L56" s="22"/>
      <c r="M56" s="22"/>
      <c r="N56" s="22"/>
      <c r="O56" s="22"/>
      <c r="P56" s="22"/>
      <c r="Q56" s="22"/>
      <c r="R56" s="22"/>
      <c r="S56" s="22"/>
      <c r="T56" s="22"/>
      <c r="U56" s="22"/>
      <c r="V56" s="22"/>
      <c r="W56" s="22"/>
      <c r="X56" s="22"/>
      <c r="Y56" s="22"/>
      <c r="Z56" s="22"/>
      <c r="AA56" s="22"/>
      <c r="AB56" s="22"/>
      <c r="AC56" s="22"/>
      <c r="AD56" s="22"/>
      <c r="AE56" s="22"/>
      <c r="AF56" s="54"/>
      <c r="AG56" s="54"/>
      <c r="AH56" s="54"/>
      <c r="AI56" s="54"/>
      <c r="AJ56" s="54"/>
      <c r="AK56" s="54"/>
      <c r="AL56" s="54"/>
      <c r="AM56" s="54"/>
      <c r="AN56" s="54"/>
      <c r="AO56" s="54"/>
      <c r="AP56" s="54"/>
      <c r="AQ56" s="54"/>
      <c r="AR56" s="54"/>
      <c r="AS56" s="54"/>
    </row>
    <row r="57" spans="1:45" ht="14" x14ac:dyDescent="0.25">
      <c r="A57" s="22"/>
      <c r="B57" s="22"/>
      <c r="C57" s="22"/>
      <c r="D57" s="22"/>
      <c r="E57" s="22"/>
      <c r="F57" s="22"/>
      <c r="G57" s="22"/>
      <c r="H57" s="22"/>
      <c r="I57" s="22"/>
      <c r="J57" s="22"/>
      <c r="K57" s="22"/>
      <c r="L57" s="22"/>
      <c r="M57" s="22"/>
      <c r="N57" s="22"/>
      <c r="O57" s="22"/>
      <c r="P57" s="22"/>
      <c r="Q57" s="22"/>
      <c r="R57" s="22"/>
      <c r="S57" s="22"/>
      <c r="T57" s="22"/>
      <c r="U57" s="22"/>
      <c r="V57" s="22"/>
      <c r="W57" s="22"/>
      <c r="X57" s="22"/>
      <c r="Y57" s="22"/>
      <c r="Z57" s="22"/>
      <c r="AA57" s="22"/>
      <c r="AB57" s="22"/>
      <c r="AC57" s="22"/>
      <c r="AD57" s="22"/>
      <c r="AE57" s="22"/>
      <c r="AF57" s="54"/>
      <c r="AG57" s="54"/>
      <c r="AH57" s="54"/>
      <c r="AI57" s="54"/>
      <c r="AJ57" s="54"/>
      <c r="AK57" s="54"/>
      <c r="AL57" s="54"/>
      <c r="AM57" s="54"/>
      <c r="AN57" s="54"/>
      <c r="AO57" s="54"/>
      <c r="AP57" s="54"/>
      <c r="AQ57" s="54"/>
      <c r="AR57" s="54"/>
      <c r="AS57" s="54"/>
    </row>
    <row r="58" spans="1:45" ht="14" x14ac:dyDescent="0.25">
      <c r="A58" s="35"/>
      <c r="B58" s="34"/>
      <c r="C58" s="36"/>
      <c r="D58" s="36"/>
      <c r="E58" s="36"/>
      <c r="F58" s="36"/>
      <c r="G58" s="36"/>
      <c r="H58" s="36"/>
      <c r="I58" s="36"/>
      <c r="J58" s="36"/>
      <c r="K58" s="37"/>
      <c r="L58" s="35"/>
      <c r="M58" s="35"/>
      <c r="N58" s="35"/>
      <c r="O58" s="35"/>
      <c r="P58" s="35"/>
      <c r="Q58" s="36"/>
      <c r="R58" s="35"/>
      <c r="S58" s="35"/>
      <c r="T58" s="35"/>
      <c r="U58" s="35"/>
      <c r="V58" s="35"/>
      <c r="W58" s="35"/>
      <c r="X58" s="35"/>
      <c r="Y58" s="35"/>
      <c r="Z58" s="35"/>
      <c r="AA58" s="35"/>
      <c r="AB58" s="35"/>
      <c r="AC58" s="35"/>
      <c r="AD58" s="35"/>
      <c r="AE58" s="35"/>
    </row>
    <row r="59" spans="1:45" x14ac:dyDescent="0.25">
      <c r="A59" s="1"/>
      <c r="B59" s="1"/>
      <c r="C59" s="1"/>
      <c r="D59" s="1"/>
      <c r="E59" s="1"/>
      <c r="F59" s="1"/>
      <c r="G59" s="1"/>
      <c r="H59" s="1"/>
      <c r="I59" s="1"/>
      <c r="J59" s="1"/>
      <c r="K59" s="1"/>
      <c r="L59" s="1"/>
      <c r="M59" s="1"/>
      <c r="N59" s="1"/>
      <c r="O59" s="1"/>
      <c r="P59" s="1"/>
      <c r="Q59" s="1"/>
      <c r="R59" s="1"/>
      <c r="S59" s="1"/>
      <c r="T59" s="1"/>
      <c r="U59" s="1"/>
      <c r="V59" s="1"/>
      <c r="W59" s="1"/>
    </row>
    <row r="60" spans="1:45" x14ac:dyDescent="0.25">
      <c r="A60" s="1"/>
      <c r="B60" s="1"/>
      <c r="C60" s="1"/>
      <c r="D60" s="1"/>
      <c r="E60" s="1"/>
      <c r="F60" s="1"/>
      <c r="G60" s="1"/>
      <c r="H60" s="1"/>
      <c r="I60" s="1"/>
      <c r="J60" s="1"/>
      <c r="K60" s="1"/>
      <c r="L60" s="1"/>
      <c r="M60" s="1"/>
      <c r="N60" s="1"/>
      <c r="O60" s="1"/>
      <c r="P60" s="1"/>
      <c r="Q60" s="1"/>
      <c r="R60" s="1"/>
      <c r="S60" s="1"/>
      <c r="T60" s="1"/>
      <c r="U60" s="1"/>
      <c r="V60" s="1"/>
      <c r="W60" s="1"/>
    </row>
    <row r="61" spans="1:45" x14ac:dyDescent="0.25">
      <c r="A61" s="1"/>
      <c r="B61" s="1"/>
      <c r="C61" s="1"/>
      <c r="D61" s="1"/>
      <c r="E61" s="1"/>
      <c r="F61" s="1"/>
      <c r="G61" s="1"/>
      <c r="H61" s="1"/>
      <c r="I61" s="1"/>
      <c r="J61" s="1"/>
      <c r="K61" s="1"/>
      <c r="L61" s="1"/>
      <c r="M61" s="1"/>
      <c r="N61" s="1"/>
      <c r="O61" s="1"/>
      <c r="P61" s="1"/>
      <c r="Q61" s="1"/>
      <c r="R61" s="1"/>
      <c r="S61" s="1"/>
      <c r="T61" s="1"/>
      <c r="U61" s="1"/>
      <c r="V61" s="1"/>
      <c r="W61" s="1"/>
    </row>
    <row r="62" spans="1:45" x14ac:dyDescent="0.25">
      <c r="A62" s="1"/>
      <c r="B62" s="1"/>
      <c r="C62" s="1"/>
      <c r="D62" s="1"/>
      <c r="E62" s="1"/>
      <c r="F62" s="1"/>
      <c r="G62" s="1"/>
      <c r="H62" s="1"/>
      <c r="I62" s="1"/>
      <c r="J62" s="1"/>
      <c r="K62" s="1"/>
      <c r="L62" s="1"/>
      <c r="M62" s="1"/>
      <c r="N62" s="1"/>
      <c r="O62" s="1"/>
      <c r="P62" s="1"/>
      <c r="Q62" s="1"/>
      <c r="R62" s="1"/>
      <c r="S62" s="1"/>
      <c r="T62" s="1"/>
      <c r="U62" s="1"/>
      <c r="V62" s="1"/>
      <c r="W62" s="1"/>
    </row>
    <row r="63" spans="1:45" x14ac:dyDescent="0.25">
      <c r="A63" s="1"/>
      <c r="B63" s="1"/>
      <c r="C63" s="1"/>
      <c r="D63" s="1"/>
      <c r="E63" s="1"/>
      <c r="F63" s="1"/>
      <c r="G63" s="1"/>
      <c r="H63" s="1"/>
      <c r="I63" s="1"/>
      <c r="J63" s="1"/>
      <c r="K63" s="1"/>
      <c r="L63" s="1"/>
      <c r="M63" s="1"/>
      <c r="N63" s="1"/>
      <c r="O63" s="1"/>
      <c r="P63" s="1"/>
      <c r="Q63" s="1"/>
      <c r="R63" s="1"/>
      <c r="S63" s="1"/>
      <c r="T63" s="1"/>
      <c r="U63" s="1"/>
      <c r="V63" s="1"/>
      <c r="W63" s="1"/>
    </row>
    <row r="64" spans="1:45" x14ac:dyDescent="0.25">
      <c r="A64" s="1"/>
      <c r="B64" s="1"/>
      <c r="C64" s="1"/>
      <c r="D64" s="1"/>
      <c r="E64" s="1"/>
      <c r="F64" s="1"/>
      <c r="G64" s="1"/>
      <c r="H64" s="1"/>
      <c r="I64" s="1"/>
      <c r="J64" s="1"/>
      <c r="K64" s="1"/>
      <c r="L64" s="1"/>
      <c r="M64" s="1"/>
      <c r="N64" s="1"/>
      <c r="O64" s="1"/>
      <c r="P64" s="1"/>
      <c r="Q64" s="1"/>
      <c r="R64" s="1"/>
      <c r="S64" s="1"/>
      <c r="T64" s="1"/>
      <c r="U64" s="1"/>
      <c r="V64" s="1"/>
      <c r="W64" s="1"/>
    </row>
    <row r="65" spans="1:23" x14ac:dyDescent="0.25">
      <c r="A65" s="1"/>
      <c r="B65" s="1"/>
      <c r="C65" s="1"/>
      <c r="D65" s="1"/>
      <c r="E65" s="1"/>
      <c r="F65" s="1"/>
      <c r="G65" s="1"/>
      <c r="H65" s="1"/>
      <c r="I65" s="1"/>
      <c r="J65" s="1"/>
      <c r="K65" s="1"/>
      <c r="L65" s="1"/>
      <c r="M65" s="1"/>
      <c r="N65" s="1"/>
      <c r="O65" s="1"/>
      <c r="P65" s="1"/>
      <c r="Q65" s="1"/>
      <c r="R65" s="1"/>
      <c r="S65" s="1"/>
      <c r="T65" s="1"/>
      <c r="U65" s="1"/>
      <c r="V65" s="1"/>
      <c r="W65" s="1"/>
    </row>
    <row r="66" spans="1:23" x14ac:dyDescent="0.25">
      <c r="A66" s="1"/>
      <c r="B66" s="1"/>
      <c r="C66" s="1"/>
      <c r="D66" s="1"/>
      <c r="E66" s="1"/>
      <c r="F66" s="1"/>
      <c r="G66" s="1"/>
      <c r="H66" s="1"/>
      <c r="I66" s="1"/>
      <c r="J66" s="1"/>
      <c r="K66" s="1"/>
      <c r="L66" s="1"/>
      <c r="M66" s="1"/>
      <c r="N66" s="1"/>
      <c r="O66" s="1"/>
      <c r="P66" s="1"/>
      <c r="Q66" s="1"/>
      <c r="R66" s="1"/>
      <c r="S66" s="1"/>
      <c r="T66" s="1"/>
      <c r="U66" s="1"/>
      <c r="V66" s="1"/>
      <c r="W66" s="1"/>
    </row>
    <row r="67" spans="1:23" x14ac:dyDescent="0.25">
      <c r="A67" s="1"/>
      <c r="B67" s="1"/>
      <c r="C67" s="1"/>
      <c r="D67" s="1"/>
      <c r="E67" s="1"/>
      <c r="F67" s="1"/>
      <c r="G67" s="1"/>
      <c r="H67" s="1"/>
      <c r="I67" s="1"/>
      <c r="J67" s="1"/>
      <c r="K67" s="1"/>
      <c r="L67" s="1"/>
      <c r="M67" s="1"/>
      <c r="N67" s="1"/>
      <c r="O67" s="1"/>
      <c r="P67" s="1"/>
      <c r="Q67" s="1"/>
      <c r="R67" s="1"/>
      <c r="S67" s="1"/>
      <c r="T67" s="1"/>
      <c r="U67" s="1"/>
      <c r="V67" s="1"/>
      <c r="W67" s="1"/>
    </row>
    <row r="68" spans="1:23" x14ac:dyDescent="0.25">
      <c r="A68" s="1"/>
      <c r="B68" s="1"/>
      <c r="C68" s="1"/>
      <c r="D68" s="1"/>
      <c r="E68" s="1"/>
      <c r="F68" s="1"/>
      <c r="G68" s="1"/>
      <c r="H68" s="1"/>
      <c r="I68" s="1"/>
      <c r="J68" s="1"/>
      <c r="K68" s="1"/>
      <c r="L68" s="1"/>
      <c r="M68" s="1"/>
      <c r="N68" s="1"/>
      <c r="O68" s="1"/>
      <c r="P68" s="1"/>
      <c r="Q68" s="1"/>
      <c r="R68" s="1"/>
      <c r="S68" s="1"/>
      <c r="T68" s="1"/>
      <c r="U68" s="1"/>
      <c r="V68" s="1"/>
      <c r="W68" s="1"/>
    </row>
    <row r="69" spans="1:23" x14ac:dyDescent="0.25">
      <c r="A69" s="1"/>
      <c r="B69" s="1"/>
      <c r="C69" s="1"/>
      <c r="D69" s="1"/>
      <c r="E69" s="1"/>
      <c r="F69" s="1"/>
      <c r="G69" s="1"/>
      <c r="H69" s="1"/>
      <c r="I69" s="1"/>
      <c r="J69" s="1"/>
      <c r="K69" s="1"/>
      <c r="L69" s="1"/>
      <c r="M69" s="1"/>
      <c r="N69" s="1"/>
      <c r="O69" s="1"/>
      <c r="P69" s="1"/>
      <c r="Q69" s="1"/>
      <c r="R69" s="1"/>
      <c r="S69" s="1"/>
      <c r="T69" s="1"/>
      <c r="U69" s="1"/>
      <c r="V69" s="1"/>
      <c r="W69" s="1"/>
    </row>
    <row r="70" spans="1:23" x14ac:dyDescent="0.25">
      <c r="A70" s="1"/>
      <c r="B70" s="1"/>
      <c r="C70" s="1"/>
      <c r="D70" s="1"/>
      <c r="E70" s="1"/>
      <c r="F70" s="1"/>
      <c r="G70" s="1"/>
      <c r="H70" s="1"/>
      <c r="I70" s="1"/>
      <c r="J70" s="1"/>
      <c r="K70" s="1"/>
      <c r="L70" s="1"/>
      <c r="M70" s="1"/>
      <c r="N70" s="1"/>
      <c r="O70" s="1"/>
      <c r="P70" s="1"/>
      <c r="Q70" s="1"/>
      <c r="R70" s="1"/>
      <c r="S70" s="1"/>
      <c r="T70" s="1"/>
      <c r="U70" s="1"/>
      <c r="V70" s="1"/>
      <c r="W70" s="1"/>
    </row>
    <row r="71" spans="1:23" x14ac:dyDescent="0.25">
      <c r="A71" s="1"/>
      <c r="B71" s="1"/>
      <c r="C71" s="1"/>
      <c r="D71" s="1"/>
      <c r="E71" s="1"/>
      <c r="F71" s="1"/>
      <c r="G71" s="1"/>
      <c r="H71" s="1"/>
      <c r="I71" s="1"/>
      <c r="J71" s="1"/>
      <c r="K71" s="1"/>
      <c r="L71" s="1"/>
      <c r="M71" s="1"/>
      <c r="N71" s="1"/>
      <c r="O71" s="1"/>
      <c r="P71" s="1"/>
      <c r="Q71" s="1"/>
      <c r="R71" s="1"/>
      <c r="S71" s="1"/>
      <c r="T71" s="1"/>
      <c r="U71" s="1"/>
      <c r="V71" s="1"/>
      <c r="W71" s="1"/>
    </row>
    <row r="72" spans="1:23" x14ac:dyDescent="0.25">
      <c r="A72" s="1"/>
      <c r="B72" s="1"/>
      <c r="C72" s="1"/>
      <c r="D72" s="1"/>
      <c r="E72" s="1"/>
      <c r="F72" s="1"/>
      <c r="G72" s="1"/>
      <c r="H72" s="1"/>
      <c r="I72" s="1"/>
      <c r="J72" s="1"/>
      <c r="K72" s="1"/>
      <c r="L72" s="1"/>
      <c r="M72" s="1"/>
      <c r="N72" s="1"/>
      <c r="O72" s="1"/>
      <c r="P72" s="1"/>
      <c r="Q72" s="1"/>
      <c r="R72" s="1"/>
      <c r="S72" s="1"/>
      <c r="T72" s="1"/>
      <c r="U72" s="1"/>
      <c r="V72" s="1"/>
      <c r="W72" s="1"/>
    </row>
    <row r="73" spans="1:23" x14ac:dyDescent="0.25">
      <c r="A73" s="1"/>
      <c r="B73" s="1"/>
      <c r="C73" s="1"/>
      <c r="D73" s="1"/>
      <c r="E73" s="1"/>
      <c r="F73" s="1"/>
      <c r="G73" s="1"/>
      <c r="H73" s="1"/>
      <c r="I73" s="1"/>
      <c r="J73" s="1"/>
      <c r="K73" s="1"/>
      <c r="L73" s="1"/>
      <c r="M73" s="1"/>
      <c r="N73" s="1"/>
      <c r="O73" s="1"/>
      <c r="P73" s="1"/>
      <c r="Q73" s="1"/>
      <c r="R73" s="1"/>
      <c r="S73" s="1"/>
      <c r="T73" s="1"/>
      <c r="U73" s="1"/>
      <c r="V73" s="1"/>
      <c r="W73" s="1"/>
    </row>
    <row r="74" spans="1:23" x14ac:dyDescent="0.25">
      <c r="A74" s="1"/>
      <c r="B74" s="1"/>
      <c r="C74" s="1"/>
      <c r="D74" s="1"/>
      <c r="E74" s="1"/>
      <c r="F74" s="1"/>
      <c r="G74" s="1"/>
      <c r="H74" s="1"/>
      <c r="I74" s="1"/>
      <c r="J74" s="1"/>
      <c r="K74" s="1"/>
      <c r="L74" s="1"/>
      <c r="M74" s="1"/>
      <c r="N74" s="1"/>
      <c r="O74" s="1"/>
      <c r="P74" s="1"/>
      <c r="Q74" s="1"/>
      <c r="R74" s="1"/>
      <c r="S74" s="1"/>
      <c r="T74" s="1"/>
      <c r="U74" s="1"/>
      <c r="V74" s="1"/>
      <c r="W74" s="1"/>
    </row>
    <row r="75" spans="1:23" x14ac:dyDescent="0.25">
      <c r="A75" s="1"/>
      <c r="B75" s="1"/>
      <c r="C75" s="1"/>
      <c r="D75" s="1"/>
      <c r="E75" s="1"/>
      <c r="F75" s="1"/>
      <c r="G75" s="1"/>
      <c r="H75" s="1"/>
      <c r="I75" s="1"/>
      <c r="J75" s="1"/>
      <c r="K75" s="1"/>
      <c r="L75" s="1"/>
      <c r="M75" s="1"/>
      <c r="N75" s="1"/>
      <c r="O75" s="1"/>
      <c r="P75" s="1"/>
      <c r="Q75" s="1"/>
      <c r="R75" s="1"/>
      <c r="S75" s="1"/>
      <c r="T75" s="1"/>
      <c r="U75" s="1"/>
      <c r="V75" s="1"/>
      <c r="W75" s="1"/>
    </row>
    <row r="76" spans="1:23" x14ac:dyDescent="0.25">
      <c r="A76" s="1"/>
      <c r="B76" s="1"/>
      <c r="C76" s="1"/>
      <c r="D76" s="1"/>
      <c r="E76" s="1"/>
      <c r="F76" s="1"/>
      <c r="G76" s="1"/>
      <c r="H76" s="1"/>
      <c r="I76" s="1"/>
      <c r="J76" s="1"/>
      <c r="K76" s="1"/>
      <c r="L76" s="1"/>
      <c r="M76" s="1"/>
      <c r="N76" s="1"/>
      <c r="O76" s="1"/>
      <c r="P76" s="1"/>
      <c r="Q76" s="1"/>
      <c r="R76" s="1"/>
      <c r="S76" s="1"/>
      <c r="T76" s="1"/>
      <c r="U76" s="1"/>
      <c r="V76" s="1"/>
      <c r="W76" s="1"/>
    </row>
  </sheetData>
  <pageMargins left="0.7" right="0.7" top="0.75" bottom="0.75" header="0.3" footer="0.3"/>
  <pageSetup scale="50" orientation="landscape" horizontalDpi="200" verticalDpi="200"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CF2D0F-FB47-4EDF-9A79-8A7406191063}">
  <sheetPr>
    <tabColor rgb="FF7F7F7F"/>
    <pageSetUpPr fitToPage="1"/>
  </sheetPr>
  <dimension ref="A1:AI63"/>
  <sheetViews>
    <sheetView showGridLines="0" workbookViewId="0">
      <selection activeCell="I2" sqref="I2"/>
    </sheetView>
  </sheetViews>
  <sheetFormatPr defaultColWidth="9" defaultRowHeight="11.5" outlineLevelRow="1" x14ac:dyDescent="0.25"/>
  <cols>
    <col min="1" max="1" width="2.296875" customWidth="1"/>
    <col min="2" max="2" width="2.69921875" customWidth="1"/>
    <col min="3" max="3" width="47.296875" customWidth="1"/>
    <col min="4" max="4" width="14.59765625" customWidth="1"/>
    <col min="5" max="5" width="11.8984375" customWidth="1"/>
    <col min="6" max="6" width="15.09765625" bestFit="1" customWidth="1"/>
    <col min="7" max="7" width="15.69921875" bestFit="1" customWidth="1"/>
    <col min="8" max="8" width="15.09765625" bestFit="1" customWidth="1"/>
    <col min="9" max="9" width="14" bestFit="1" customWidth="1"/>
    <col min="10" max="10" width="13.8984375" bestFit="1" customWidth="1"/>
    <col min="11" max="11" width="1.8984375" customWidth="1"/>
    <col min="12" max="12" width="5.69921875" customWidth="1"/>
    <col min="13" max="13" width="90" customWidth="1"/>
  </cols>
  <sheetData>
    <row r="1" spans="1:35" x14ac:dyDescent="0.25">
      <c r="A1" s="1"/>
      <c r="B1" s="1" t="str">
        <f>Cover!B3</f>
        <v xml:space="preserve">IPART simplified incentive scheme template </v>
      </c>
      <c r="C1" s="1"/>
      <c r="D1" s="1"/>
      <c r="E1" s="1"/>
      <c r="F1" s="1"/>
      <c r="G1" s="1"/>
      <c r="H1" s="1"/>
      <c r="I1" s="1"/>
      <c r="J1" s="1"/>
      <c r="K1" s="1"/>
      <c r="L1" s="1"/>
      <c r="M1" s="1"/>
      <c r="N1" s="1"/>
      <c r="O1" s="1"/>
      <c r="P1" s="1"/>
      <c r="Q1" s="1"/>
      <c r="R1" s="1"/>
      <c r="S1" s="1"/>
      <c r="T1" s="1"/>
      <c r="U1" s="1"/>
      <c r="V1" s="1"/>
      <c r="W1" s="1"/>
      <c r="X1" s="1"/>
      <c r="Y1" s="1"/>
      <c r="Z1" s="1"/>
      <c r="AA1" s="1"/>
      <c r="AB1" s="1"/>
      <c r="AC1" s="1"/>
      <c r="AD1" s="1"/>
      <c r="AE1" s="1"/>
    </row>
    <row r="2" spans="1:35" x14ac:dyDescent="0.25">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row>
    <row r="3" spans="1:35" ht="18" x14ac:dyDescent="0.25">
      <c r="A3" s="22"/>
      <c r="B3" s="161" t="s">
        <v>153</v>
      </c>
      <c r="C3" s="22"/>
      <c r="D3" s="22"/>
      <c r="E3" s="22"/>
      <c r="F3" s="22"/>
      <c r="G3" s="22"/>
      <c r="H3" s="22"/>
      <c r="I3" s="22"/>
      <c r="J3" s="22"/>
      <c r="K3" s="22"/>
      <c r="L3" s="24"/>
      <c r="M3" s="38"/>
      <c r="N3" s="38"/>
      <c r="O3" s="1"/>
      <c r="P3" s="22"/>
      <c r="Q3" s="22"/>
      <c r="R3" s="401"/>
      <c r="S3" s="22"/>
      <c r="T3" s="1"/>
      <c r="U3" s="1"/>
      <c r="V3" s="1"/>
      <c r="W3" s="1"/>
      <c r="X3" s="1"/>
      <c r="Y3" s="1"/>
      <c r="Z3" s="1"/>
      <c r="AA3" s="1"/>
      <c r="AB3" s="1"/>
      <c r="AC3" s="1"/>
      <c r="AD3" s="1"/>
      <c r="AE3" s="1"/>
    </row>
    <row r="4" spans="1:35" ht="14" x14ac:dyDescent="0.25">
      <c r="A4" s="22"/>
      <c r="B4" s="22"/>
      <c r="C4" s="26"/>
      <c r="D4" s="26"/>
      <c r="E4" s="26"/>
      <c r="F4" s="22"/>
      <c r="G4" s="22"/>
      <c r="H4" s="22"/>
      <c r="I4" s="22"/>
      <c r="J4" s="22"/>
      <c r="K4" s="22"/>
      <c r="L4" s="25"/>
      <c r="M4" s="22"/>
      <c r="N4" s="22"/>
      <c r="O4" s="22"/>
      <c r="P4" s="22"/>
      <c r="Q4" s="22"/>
      <c r="R4" s="25"/>
      <c r="S4" s="22"/>
      <c r="T4" s="1"/>
      <c r="U4" s="1"/>
      <c r="V4" s="1"/>
      <c r="W4" s="1"/>
      <c r="X4" s="1"/>
      <c r="Y4" s="1"/>
      <c r="Z4" s="1"/>
      <c r="AA4" s="1"/>
      <c r="AB4" s="1"/>
      <c r="AC4" s="1"/>
      <c r="AD4" s="1"/>
      <c r="AE4" s="1"/>
    </row>
    <row r="5" spans="1:35" ht="14" x14ac:dyDescent="0.25">
      <c r="A5" s="35"/>
      <c r="B5" s="34"/>
      <c r="C5" s="35"/>
      <c r="D5" s="35"/>
      <c r="E5" s="35"/>
      <c r="F5" s="35"/>
      <c r="G5" s="35"/>
      <c r="H5" s="35"/>
      <c r="I5" s="35"/>
      <c r="J5" s="35"/>
      <c r="K5" s="370"/>
      <c r="L5" s="37"/>
      <c r="M5" s="35"/>
      <c r="N5" s="35"/>
      <c r="O5" s="370"/>
      <c r="P5" s="370"/>
      <c r="Q5" s="370"/>
      <c r="R5" s="402"/>
      <c r="S5" s="370"/>
      <c r="T5" s="1"/>
      <c r="U5" s="1"/>
      <c r="V5" s="1"/>
      <c r="W5" s="1"/>
      <c r="X5" s="1"/>
      <c r="Y5" s="1"/>
      <c r="Z5" s="1"/>
      <c r="AA5" s="1"/>
      <c r="AB5" s="1"/>
      <c r="AC5" s="1"/>
      <c r="AD5" s="1"/>
      <c r="AE5" s="1"/>
    </row>
    <row r="6" spans="1:35" ht="15.5" x14ac:dyDescent="0.35">
      <c r="A6" s="22"/>
      <c r="B6" s="22"/>
      <c r="C6" s="27"/>
      <c r="D6" s="27"/>
      <c r="E6" s="27"/>
      <c r="F6" s="27"/>
      <c r="G6" s="27"/>
      <c r="H6" s="27"/>
      <c r="I6" s="27"/>
      <c r="J6" s="27"/>
      <c r="K6" s="1"/>
      <c r="L6" s="1"/>
      <c r="M6" s="1"/>
      <c r="N6" s="1"/>
      <c r="O6" s="1"/>
      <c r="P6" s="22"/>
      <c r="Q6" s="22"/>
      <c r="R6" s="29"/>
      <c r="S6" s="29"/>
      <c r="T6" s="22"/>
      <c r="U6" s="22"/>
      <c r="V6" s="22"/>
      <c r="W6" s="22"/>
      <c r="X6" s="22"/>
      <c r="Y6" s="22"/>
      <c r="Z6" s="22"/>
      <c r="AA6" s="22"/>
      <c r="AB6" s="22"/>
      <c r="AC6" s="22"/>
      <c r="AD6" s="22"/>
      <c r="AE6" s="22"/>
      <c r="AF6" s="54"/>
      <c r="AG6" s="54"/>
      <c r="AH6" s="54"/>
      <c r="AI6" s="54"/>
    </row>
    <row r="7" spans="1:35" ht="15.5" x14ac:dyDescent="0.35">
      <c r="A7" s="22"/>
      <c r="B7" s="22"/>
      <c r="C7" s="27" t="str">
        <f>'EBSS '!$C$7</f>
        <v>All dollar values are in $ million, $2024-25</v>
      </c>
      <c r="D7" s="27"/>
      <c r="E7" s="27"/>
      <c r="F7" s="27"/>
      <c r="G7" s="27"/>
      <c r="H7" s="27"/>
      <c r="I7" s="27"/>
      <c r="J7" s="27"/>
      <c r="K7" s="1"/>
      <c r="L7" s="1"/>
      <c r="M7" s="1"/>
      <c r="N7" s="1"/>
      <c r="O7" s="1"/>
      <c r="P7" s="22"/>
      <c r="Q7" s="22"/>
      <c r="R7" s="29"/>
      <c r="S7" s="29"/>
      <c r="T7" s="22"/>
      <c r="U7" s="22"/>
      <c r="V7" s="22"/>
      <c r="W7" s="22"/>
      <c r="X7" s="22"/>
      <c r="Y7" s="22"/>
      <c r="Z7" s="22"/>
      <c r="AA7" s="22"/>
      <c r="AB7" s="22"/>
      <c r="AC7" s="22"/>
      <c r="AD7" s="22"/>
      <c r="AE7" s="22"/>
      <c r="AF7" s="54"/>
      <c r="AG7" s="54"/>
      <c r="AH7" s="54"/>
      <c r="AI7" s="54"/>
    </row>
    <row r="8" spans="1:35" ht="15.5" x14ac:dyDescent="0.35">
      <c r="A8" s="22"/>
      <c r="B8" s="22"/>
      <c r="C8" s="27"/>
      <c r="D8" s="27"/>
      <c r="E8" s="27"/>
      <c r="F8" s="27"/>
      <c r="G8" s="27"/>
      <c r="H8" s="27"/>
      <c r="I8" s="27"/>
      <c r="J8" s="27"/>
      <c r="K8" s="1"/>
      <c r="L8" s="1"/>
      <c r="M8" s="1"/>
      <c r="N8" s="1"/>
      <c r="O8" s="1"/>
      <c r="P8" s="1"/>
      <c r="Q8" s="22"/>
      <c r="R8" s="1"/>
      <c r="S8" s="1"/>
      <c r="T8" s="22"/>
      <c r="U8" s="22"/>
      <c r="V8" s="22"/>
      <c r="W8" s="22"/>
      <c r="X8" s="22"/>
      <c r="Y8" s="22"/>
      <c r="Z8" s="22"/>
      <c r="AA8" s="22"/>
      <c r="AB8" s="22"/>
      <c r="AC8" s="22"/>
      <c r="AD8" s="22"/>
      <c r="AE8" s="22"/>
    </row>
    <row r="9" spans="1:35" ht="14" x14ac:dyDescent="0.3">
      <c r="A9" s="22"/>
      <c r="B9" s="22"/>
      <c r="C9" s="215" t="s">
        <v>115</v>
      </c>
      <c r="D9" s="281"/>
      <c r="E9" s="281"/>
      <c r="F9" s="333"/>
      <c r="G9" s="333"/>
      <c r="H9" s="333"/>
      <c r="I9" s="333"/>
      <c r="J9" s="333"/>
      <c r="K9" s="31"/>
      <c r="L9" s="230"/>
      <c r="M9" s="230"/>
      <c r="N9" s="230"/>
      <c r="O9" s="230"/>
      <c r="P9" s="230"/>
      <c r="Q9" s="230"/>
      <c r="R9" s="230"/>
      <c r="S9" s="230"/>
      <c r="T9" s="228"/>
      <c r="U9" s="228"/>
      <c r="V9" s="22"/>
      <c r="W9" s="22"/>
      <c r="X9" s="22"/>
      <c r="Y9" s="22"/>
      <c r="Z9" s="22"/>
      <c r="AA9" s="22"/>
      <c r="AB9" s="22"/>
      <c r="AC9" s="22"/>
      <c r="AD9" s="22"/>
      <c r="AE9" s="22"/>
    </row>
    <row r="10" spans="1:35" ht="14" x14ac:dyDescent="0.3">
      <c r="A10" s="22"/>
      <c r="B10" s="22"/>
      <c r="C10" s="334" t="s">
        <v>102</v>
      </c>
      <c r="D10" s="335"/>
      <c r="E10" s="336"/>
      <c r="F10" s="102">
        <f>'EBSS '!E11</f>
        <v>2026</v>
      </c>
      <c r="G10" s="102">
        <f>'EBSS '!F11</f>
        <v>2027</v>
      </c>
      <c r="H10" s="102">
        <f>'EBSS '!G11</f>
        <v>2028</v>
      </c>
      <c r="I10" s="102">
        <f>'EBSS '!H11</f>
        <v>2029</v>
      </c>
      <c r="J10" s="198">
        <f>'EBSS '!I11</f>
        <v>2030</v>
      </c>
      <c r="K10" s="31"/>
      <c r="L10" s="230"/>
      <c r="M10" s="230"/>
      <c r="N10" s="230"/>
      <c r="O10" s="230"/>
      <c r="P10" s="230"/>
      <c r="Q10" s="230"/>
      <c r="R10" s="230"/>
      <c r="S10" s="230"/>
      <c r="T10" s="228"/>
      <c r="U10" s="228"/>
      <c r="V10" s="22"/>
      <c r="W10" s="22"/>
      <c r="X10" s="22"/>
      <c r="Y10" s="22"/>
      <c r="Z10" s="22"/>
      <c r="AA10" s="22"/>
      <c r="AB10" s="22"/>
      <c r="AC10" s="22"/>
      <c r="AD10" s="22"/>
      <c r="AE10" s="22"/>
    </row>
    <row r="11" spans="1:35" ht="14" hidden="1" outlineLevel="1" x14ac:dyDescent="0.3">
      <c r="A11" s="22"/>
      <c r="B11" s="22"/>
      <c r="C11" s="334" t="s">
        <v>92</v>
      </c>
      <c r="D11" s="335"/>
      <c r="E11" s="336"/>
      <c r="F11" s="197">
        <v>4</v>
      </c>
      <c r="G11" s="102">
        <f>F11-1</f>
        <v>3</v>
      </c>
      <c r="H11" s="102">
        <f t="shared" ref="H11:J11" si="0">G11-1</f>
        <v>2</v>
      </c>
      <c r="I11" s="102">
        <f t="shared" si="0"/>
        <v>1</v>
      </c>
      <c r="J11" s="198">
        <f t="shared" si="0"/>
        <v>0</v>
      </c>
      <c r="K11" s="31"/>
      <c r="L11" s="43"/>
      <c r="M11" s="230"/>
      <c r="N11" s="230"/>
      <c r="O11" s="230"/>
      <c r="P11" s="230"/>
      <c r="Q11" s="230"/>
      <c r="R11" s="230"/>
      <c r="S11" s="230"/>
      <c r="T11" s="230"/>
      <c r="U11" s="230"/>
      <c r="V11" s="33"/>
      <c r="W11" s="22"/>
      <c r="X11" s="22"/>
      <c r="Y11" s="22"/>
      <c r="Z11" s="22"/>
      <c r="AA11" s="22"/>
      <c r="AB11" s="22"/>
      <c r="AC11" s="22"/>
      <c r="AD11" s="22"/>
      <c r="AE11" s="22"/>
    </row>
    <row r="12" spans="1:35" ht="14" collapsed="1" x14ac:dyDescent="0.3">
      <c r="A12" s="22"/>
      <c r="B12" s="22"/>
      <c r="C12" s="231" t="s">
        <v>102</v>
      </c>
      <c r="D12" s="117"/>
      <c r="E12" s="232"/>
      <c r="F12" s="229" t="str">
        <f>'EBSS '!E13</f>
        <v>2025-26</v>
      </c>
      <c r="G12" s="229" t="str">
        <f>'EBSS '!F13</f>
        <v>2026-27</v>
      </c>
      <c r="H12" s="229" t="str">
        <f>'EBSS '!G13</f>
        <v>2027-28</v>
      </c>
      <c r="I12" s="229" t="str">
        <f>'EBSS '!H13</f>
        <v>2028-29</v>
      </c>
      <c r="J12" s="337" t="str">
        <f>'EBSS '!I13</f>
        <v>2029-30</v>
      </c>
      <c r="K12" s="31"/>
      <c r="L12" s="43"/>
      <c r="M12" s="230"/>
      <c r="N12" s="230"/>
      <c r="O12" s="230"/>
      <c r="P12" s="230"/>
      <c r="Q12" s="230"/>
      <c r="R12" s="230"/>
      <c r="S12" s="230"/>
      <c r="T12" s="230"/>
      <c r="U12" s="230"/>
      <c r="V12" s="33"/>
      <c r="W12" s="22"/>
      <c r="X12" s="22"/>
      <c r="Y12" s="22"/>
      <c r="Z12" s="22"/>
      <c r="AA12" s="22"/>
      <c r="AB12" s="22"/>
      <c r="AC12" s="22"/>
      <c r="AD12" s="22"/>
      <c r="AE12" s="22"/>
    </row>
    <row r="13" spans="1:35" ht="14" x14ac:dyDescent="0.3">
      <c r="A13" s="22"/>
      <c r="B13" s="22"/>
      <c r="C13" s="241" t="s">
        <v>117</v>
      </c>
      <c r="D13" s="52"/>
      <c r="E13" s="152"/>
      <c r="F13" s="244">
        <v>1</v>
      </c>
      <c r="G13" s="191">
        <f>F13+1</f>
        <v>2</v>
      </c>
      <c r="H13" s="191">
        <f>G13+1</f>
        <v>3</v>
      </c>
      <c r="I13" s="191">
        <f>H13+1</f>
        <v>4</v>
      </c>
      <c r="J13" s="199">
        <f>I13+1</f>
        <v>5</v>
      </c>
      <c r="K13" s="31"/>
      <c r="L13" s="43"/>
      <c r="M13" s="230"/>
      <c r="N13" s="230"/>
      <c r="O13" s="230"/>
      <c r="P13" s="230"/>
      <c r="Q13" s="230"/>
      <c r="R13" s="230"/>
      <c r="S13" s="230"/>
      <c r="T13" s="230"/>
      <c r="U13" s="230"/>
      <c r="V13" s="33"/>
      <c r="W13" s="22"/>
      <c r="X13" s="22"/>
      <c r="Y13" s="22"/>
      <c r="Z13" s="22"/>
      <c r="AA13" s="22"/>
      <c r="AB13" s="22"/>
      <c r="AC13" s="22"/>
      <c r="AD13" s="22"/>
      <c r="AE13" s="22"/>
    </row>
    <row r="14" spans="1:35" ht="14" x14ac:dyDescent="0.25">
      <c r="A14" s="1"/>
      <c r="B14" s="22"/>
      <c r="C14" s="329" t="s">
        <v>122</v>
      </c>
      <c r="D14" s="355"/>
      <c r="E14" s="511">
        <v>0.5</v>
      </c>
      <c r="F14" s="70"/>
      <c r="G14" s="70"/>
      <c r="H14" s="70"/>
      <c r="I14" s="70"/>
      <c r="J14" s="475"/>
      <c r="K14" s="280"/>
      <c r="L14" s="1"/>
      <c r="M14" s="1"/>
      <c r="N14" s="1"/>
      <c r="O14" s="1"/>
      <c r="P14" s="1"/>
      <c r="Q14" s="1"/>
      <c r="R14" s="1"/>
      <c r="S14" s="1"/>
      <c r="T14" s="31"/>
      <c r="U14" s="31"/>
      <c r="V14" s="31"/>
      <c r="W14" s="28"/>
      <c r="X14" s="28"/>
      <c r="Y14" s="28"/>
      <c r="Z14" s="28"/>
      <c r="AA14" s="28"/>
      <c r="AB14" s="28"/>
      <c r="AC14" s="28"/>
      <c r="AD14" s="28"/>
      <c r="AE14" s="28"/>
    </row>
    <row r="15" spans="1:35" ht="14" x14ac:dyDescent="0.3">
      <c r="A15" s="22"/>
      <c r="B15" s="22"/>
      <c r="C15" s="340" t="s">
        <v>54</v>
      </c>
      <c r="D15" s="69" t="str">
        <f>'EBSS '!$D$15</f>
        <v>$ million</v>
      </c>
      <c r="E15" s="338"/>
      <c r="F15" s="308">
        <v>100</v>
      </c>
      <c r="G15" s="46">
        <v>100</v>
      </c>
      <c r="H15" s="46">
        <v>100</v>
      </c>
      <c r="I15" s="46">
        <v>100</v>
      </c>
      <c r="J15" s="184">
        <v>100</v>
      </c>
      <c r="K15" s="31"/>
      <c r="L15" s="339"/>
      <c r="M15" s="230"/>
      <c r="N15" s="230"/>
      <c r="O15" s="230"/>
      <c r="P15" s="230"/>
      <c r="Q15" s="230"/>
      <c r="R15" s="230"/>
      <c r="S15" s="230"/>
      <c r="T15" s="230"/>
      <c r="U15" s="230"/>
      <c r="V15" s="33"/>
      <c r="W15" s="22"/>
      <c r="X15" s="22"/>
      <c r="Y15" s="22"/>
      <c r="Z15" s="22"/>
      <c r="AA15" s="22"/>
      <c r="AB15" s="22"/>
      <c r="AC15" s="22"/>
      <c r="AD15" s="22"/>
      <c r="AE15" s="22"/>
    </row>
    <row r="16" spans="1:35" ht="14" x14ac:dyDescent="0.3">
      <c r="A16" s="22"/>
      <c r="B16" s="22"/>
      <c r="C16" s="340" t="s">
        <v>55</v>
      </c>
      <c r="D16" s="69" t="str">
        <f>D$15</f>
        <v>$ million</v>
      </c>
      <c r="E16" s="69"/>
      <c r="F16" s="341">
        <v>0</v>
      </c>
      <c r="G16" s="342">
        <v>0</v>
      </c>
      <c r="H16" s="342">
        <v>0</v>
      </c>
      <c r="I16" s="342">
        <v>0</v>
      </c>
      <c r="J16" s="343">
        <v>0</v>
      </c>
      <c r="K16" s="227"/>
      <c r="L16" s="314" t="s">
        <v>104</v>
      </c>
      <c r="M16" s="258" t="s">
        <v>184</v>
      </c>
      <c r="N16" s="259"/>
      <c r="O16" s="240"/>
      <c r="P16" s="240"/>
      <c r="Q16" s="240"/>
      <c r="R16" s="240"/>
      <c r="S16" s="256"/>
      <c r="T16" s="256"/>
      <c r="U16" s="256"/>
      <c r="V16" s="124"/>
      <c r="W16" s="22"/>
      <c r="X16" s="22"/>
      <c r="Y16" s="22"/>
      <c r="Z16" s="22"/>
      <c r="AA16" s="22"/>
      <c r="AB16" s="22"/>
      <c r="AC16" s="22"/>
      <c r="AD16" s="22"/>
      <c r="AE16" s="22"/>
    </row>
    <row r="17" spans="1:31" ht="14" x14ac:dyDescent="0.3">
      <c r="A17" s="22"/>
      <c r="B17" s="22"/>
      <c r="C17" s="250" t="s">
        <v>56</v>
      </c>
      <c r="D17" s="60" t="str">
        <f t="shared" ref="D17:D29" si="1">D$15</f>
        <v>$ million</v>
      </c>
      <c r="E17" s="60"/>
      <c r="F17" s="344">
        <f>F15+F16</f>
        <v>100</v>
      </c>
      <c r="G17" s="345">
        <f>G15+G16</f>
        <v>100</v>
      </c>
      <c r="H17" s="345">
        <f>H15+H16</f>
        <v>100</v>
      </c>
      <c r="I17" s="345">
        <f>I15+I16</f>
        <v>100</v>
      </c>
      <c r="J17" s="346">
        <f>J15+J16</f>
        <v>100</v>
      </c>
      <c r="K17" s="31"/>
      <c r="L17" s="43"/>
      <c r="M17" s="230"/>
      <c r="N17" s="230"/>
      <c r="O17" s="230"/>
      <c r="P17" s="230"/>
      <c r="Q17" s="230"/>
      <c r="R17" s="230"/>
      <c r="S17" s="230"/>
      <c r="T17" s="230"/>
      <c r="U17" s="230"/>
      <c r="V17" s="33"/>
      <c r="W17" s="22"/>
      <c r="X17" s="22"/>
      <c r="Y17" s="22"/>
      <c r="Z17" s="22"/>
      <c r="AA17" s="22"/>
      <c r="AB17" s="22"/>
      <c r="AC17" s="22"/>
      <c r="AD17" s="22"/>
      <c r="AE17" s="22"/>
    </row>
    <row r="18" spans="1:31" ht="14" x14ac:dyDescent="0.3">
      <c r="A18" s="22"/>
      <c r="B18" s="22"/>
      <c r="C18" s="250" t="s">
        <v>57</v>
      </c>
      <c r="D18" s="60" t="str">
        <f t="shared" si="1"/>
        <v>$ million</v>
      </c>
      <c r="E18" s="60"/>
      <c r="F18" s="45">
        <v>100</v>
      </c>
      <c r="G18" s="46">
        <v>100</v>
      </c>
      <c r="H18" s="46">
        <v>90</v>
      </c>
      <c r="I18" s="46">
        <v>100</v>
      </c>
      <c r="J18" s="184">
        <v>100</v>
      </c>
      <c r="L18" s="43"/>
      <c r="M18" s="230"/>
      <c r="N18" s="230"/>
      <c r="O18" s="230"/>
      <c r="P18" s="230"/>
      <c r="Q18" s="230"/>
      <c r="R18" s="230"/>
      <c r="S18" s="230"/>
      <c r="T18" s="230"/>
      <c r="U18" s="230"/>
      <c r="V18" s="33"/>
      <c r="W18" s="22"/>
      <c r="X18" s="22"/>
      <c r="Y18" s="22"/>
      <c r="Z18" s="22"/>
      <c r="AA18" s="22"/>
      <c r="AB18" s="22"/>
      <c r="AC18" s="22"/>
      <c r="AD18" s="22"/>
      <c r="AE18" s="22"/>
    </row>
    <row r="19" spans="1:31" ht="14" x14ac:dyDescent="0.3">
      <c r="A19" s="29"/>
      <c r="B19" s="22"/>
      <c r="C19" s="250" t="s">
        <v>58</v>
      </c>
      <c r="D19" s="60" t="str">
        <f t="shared" si="1"/>
        <v>$ million</v>
      </c>
      <c r="E19" s="60"/>
      <c r="F19" s="66">
        <f>(F17-F18)</f>
        <v>0</v>
      </c>
      <c r="G19" s="67">
        <f t="shared" ref="G19:J19" si="2">(G17-G18)</f>
        <v>0</v>
      </c>
      <c r="H19" s="67">
        <f t="shared" si="2"/>
        <v>10</v>
      </c>
      <c r="I19" s="67">
        <f t="shared" si="2"/>
        <v>0</v>
      </c>
      <c r="J19" s="185">
        <f t="shared" si="2"/>
        <v>0</v>
      </c>
      <c r="K19" s="254"/>
      <c r="L19" s="257" t="s">
        <v>19</v>
      </c>
      <c r="M19" s="258" t="s">
        <v>20</v>
      </c>
      <c r="N19" s="259"/>
      <c r="O19" s="240"/>
      <c r="P19" s="240"/>
      <c r="Q19" s="240"/>
      <c r="R19" s="240"/>
      <c r="S19" s="240"/>
      <c r="T19" s="240"/>
      <c r="U19" s="240"/>
      <c r="V19" s="120"/>
      <c r="W19" s="22"/>
      <c r="X19" s="22"/>
      <c r="Y19" s="22"/>
      <c r="Z19" s="22"/>
      <c r="AA19" s="22"/>
      <c r="AB19" s="22"/>
      <c r="AC19" s="22"/>
      <c r="AD19" s="22"/>
      <c r="AE19" s="22"/>
    </row>
    <row r="20" spans="1:31" ht="14" x14ac:dyDescent="0.3">
      <c r="A20" s="29"/>
      <c r="B20" s="22"/>
      <c r="C20" s="261" t="s">
        <v>28</v>
      </c>
      <c r="D20" s="347" t="str">
        <f t="shared" si="1"/>
        <v>$ million</v>
      </c>
      <c r="E20" s="347"/>
      <c r="F20" s="65">
        <f t="shared" ref="F20:I20" si="3">SUM(F21:F24)</f>
        <v>0</v>
      </c>
      <c r="G20" s="64">
        <f>SUM(G21:G24)</f>
        <v>0</v>
      </c>
      <c r="H20" s="64">
        <f t="shared" si="3"/>
        <v>0.19611613513818402</v>
      </c>
      <c r="I20" s="64">
        <f t="shared" si="3"/>
        <v>0.39223227027636803</v>
      </c>
      <c r="J20" s="211">
        <f>SUM(J21:J24)</f>
        <v>0.39223227027636803</v>
      </c>
      <c r="K20" s="254"/>
      <c r="L20" s="257" t="s">
        <v>22</v>
      </c>
      <c r="M20" s="258" t="s">
        <v>59</v>
      </c>
      <c r="N20" s="259"/>
      <c r="O20" s="240"/>
      <c r="P20" s="240"/>
      <c r="Q20" s="240"/>
      <c r="R20" s="240"/>
      <c r="S20" s="240"/>
      <c r="T20" s="240"/>
      <c r="U20" s="240"/>
      <c r="V20" s="120"/>
      <c r="W20" s="22"/>
      <c r="X20" s="22"/>
      <c r="Y20" s="22"/>
      <c r="Z20" s="22"/>
      <c r="AA20" s="22"/>
      <c r="AB20" s="22"/>
      <c r="AC20" s="22"/>
      <c r="AD20" s="22"/>
      <c r="AE20" s="22"/>
    </row>
    <row r="21" spans="1:31" ht="14" x14ac:dyDescent="0.25">
      <c r="A21" s="22"/>
      <c r="B21" s="22"/>
      <c r="C21" s="348" t="s">
        <v>31</v>
      </c>
      <c r="D21" s="349" t="str">
        <f t="shared" si="1"/>
        <v>$ million</v>
      </c>
      <c r="E21" s="414"/>
      <c r="F21" s="415">
        <f>$F$19*$E$14*F$26/(1+F$26)^0.5</f>
        <v>0</v>
      </c>
      <c r="G21" s="416">
        <f>$F$19*G$26/(1+G$26)^0.5</f>
        <v>0</v>
      </c>
      <c r="H21" s="416">
        <f>$F$19*H$26/(1+H$26)^0.5</f>
        <v>0</v>
      </c>
      <c r="I21" s="416">
        <f>$F$19*I$26/(1+I$26)^0.5</f>
        <v>0</v>
      </c>
      <c r="J21" s="417">
        <f>$F$19*J$26/(1+J$26)^0.5</f>
        <v>0</v>
      </c>
      <c r="K21" s="31"/>
      <c r="L21" s="1"/>
      <c r="M21" s="280"/>
      <c r="N21" s="280"/>
      <c r="O21" s="230"/>
      <c r="P21" s="230"/>
      <c r="Q21" s="230"/>
      <c r="R21" s="230"/>
      <c r="S21" s="230"/>
      <c r="T21" s="230"/>
      <c r="U21" s="230"/>
      <c r="V21" s="33"/>
      <c r="W21" s="22"/>
      <c r="X21" s="22"/>
      <c r="Y21" s="22"/>
      <c r="Z21" s="22"/>
      <c r="AA21" s="22"/>
      <c r="AB21" s="22"/>
      <c r="AC21" s="22"/>
      <c r="AD21" s="22"/>
      <c r="AE21" s="22"/>
    </row>
    <row r="22" spans="1:31" ht="14" x14ac:dyDescent="0.25">
      <c r="A22" s="22"/>
      <c r="B22" s="22"/>
      <c r="C22" s="348" t="s">
        <v>32</v>
      </c>
      <c r="D22" s="349" t="str">
        <f t="shared" si="1"/>
        <v>$ million</v>
      </c>
      <c r="E22" s="350"/>
      <c r="F22" s="78">
        <v>0</v>
      </c>
      <c r="G22" s="415">
        <f>$G$19*$E$14*G$26/(1+G$26)^0.5</f>
        <v>0</v>
      </c>
      <c r="H22" s="416">
        <f>$G$19*H$26/(1+H$26)^0.5</f>
        <v>0</v>
      </c>
      <c r="I22" s="416">
        <f>$G$19*I$26/(1+I$26)^0.5</f>
        <v>0</v>
      </c>
      <c r="J22" s="417">
        <f>$G$19*J$26/(1+J$26)^0.5</f>
        <v>0</v>
      </c>
      <c r="L22" s="1"/>
      <c r="M22" s="280"/>
      <c r="N22" s="280"/>
      <c r="O22" s="230"/>
      <c r="P22" s="230"/>
      <c r="Q22" s="230"/>
      <c r="R22" s="230"/>
      <c r="S22" s="230"/>
      <c r="T22" s="230"/>
      <c r="U22" s="230"/>
      <c r="V22" s="33"/>
      <c r="W22" s="22"/>
      <c r="X22" s="22"/>
      <c r="Y22" s="22"/>
      <c r="Z22" s="22"/>
      <c r="AA22" s="22"/>
      <c r="AB22" s="22"/>
      <c r="AC22" s="22"/>
      <c r="AD22" s="22"/>
      <c r="AE22" s="22"/>
    </row>
    <row r="23" spans="1:31" ht="14" x14ac:dyDescent="0.25">
      <c r="A23" s="22"/>
      <c r="B23" s="22"/>
      <c r="C23" s="348" t="s">
        <v>33</v>
      </c>
      <c r="D23" s="349" t="str">
        <f t="shared" si="1"/>
        <v>$ million</v>
      </c>
      <c r="E23" s="350"/>
      <c r="F23" s="78">
        <v>0</v>
      </c>
      <c r="G23" s="79">
        <v>0</v>
      </c>
      <c r="H23" s="415">
        <f>$H$19*$E$14*H$26/(1+H$26)^0.5</f>
        <v>0.19611613513818402</v>
      </c>
      <c r="I23" s="416">
        <f>$H$19*I$26/(1+I$26)^0.5</f>
        <v>0.39223227027636803</v>
      </c>
      <c r="J23" s="417">
        <f>$H$19*J$26/(1+J$26)^0.5</f>
        <v>0.39223227027636803</v>
      </c>
      <c r="K23" s="31"/>
      <c r="L23" s="1"/>
      <c r="M23" s="280"/>
      <c r="N23" s="280"/>
      <c r="O23" s="230"/>
      <c r="P23" s="230"/>
      <c r="Q23" s="230"/>
      <c r="R23" s="230"/>
      <c r="S23" s="230"/>
      <c r="T23" s="230"/>
      <c r="U23" s="230"/>
      <c r="V23" s="33"/>
      <c r="W23" s="22"/>
      <c r="X23" s="22"/>
      <c r="Y23" s="22"/>
      <c r="Z23" s="22"/>
      <c r="AA23" s="22"/>
      <c r="AB23" s="22"/>
      <c r="AC23" s="22"/>
      <c r="AD23" s="22"/>
      <c r="AE23" s="22"/>
    </row>
    <row r="24" spans="1:31" ht="14" x14ac:dyDescent="0.25">
      <c r="A24" s="22"/>
      <c r="B24" s="22"/>
      <c r="C24" s="348" t="s">
        <v>34</v>
      </c>
      <c r="D24" s="349" t="str">
        <f t="shared" si="1"/>
        <v>$ million</v>
      </c>
      <c r="E24" s="350"/>
      <c r="F24" s="78">
        <v>0</v>
      </c>
      <c r="G24" s="79">
        <v>0</v>
      </c>
      <c r="H24" s="79">
        <v>0</v>
      </c>
      <c r="I24" s="415">
        <f>$I$19*$E$14*I$26/(1+I$26)^0.5</f>
        <v>0</v>
      </c>
      <c r="J24" s="417">
        <f>$I$19*J$26/(1+J$26)^0.5</f>
        <v>0</v>
      </c>
      <c r="K24" s="31"/>
      <c r="L24" s="1"/>
      <c r="M24" s="280"/>
      <c r="N24" s="280"/>
      <c r="O24" s="230"/>
      <c r="P24" s="230"/>
      <c r="Q24" s="230"/>
      <c r="R24" s="230"/>
      <c r="S24" s="230"/>
      <c r="T24" s="230"/>
      <c r="U24" s="230"/>
      <c r="V24" s="33"/>
      <c r="W24" s="22"/>
      <c r="X24" s="22"/>
      <c r="Y24" s="22"/>
      <c r="Z24" s="22"/>
      <c r="AA24" s="22"/>
      <c r="AB24" s="22"/>
      <c r="AC24" s="22"/>
      <c r="AD24" s="22"/>
      <c r="AE24" s="22"/>
    </row>
    <row r="25" spans="1:31" ht="14" x14ac:dyDescent="0.3">
      <c r="A25" s="22"/>
      <c r="B25" s="22"/>
      <c r="C25" s="348" t="s">
        <v>35</v>
      </c>
      <c r="D25" s="349" t="str">
        <f t="shared" si="1"/>
        <v>$ million</v>
      </c>
      <c r="E25" s="350"/>
      <c r="F25" s="78" t="s">
        <v>25</v>
      </c>
      <c r="G25" s="79" t="s">
        <v>25</v>
      </c>
      <c r="H25" s="79" t="s">
        <v>25</v>
      </c>
      <c r="I25" s="79" t="s">
        <v>25</v>
      </c>
      <c r="J25" s="208" t="s">
        <v>25</v>
      </c>
      <c r="K25" s="254"/>
      <c r="L25" s="314" t="s">
        <v>104</v>
      </c>
      <c r="M25" s="258" t="s">
        <v>100</v>
      </c>
      <c r="N25" s="258"/>
      <c r="O25" s="256"/>
      <c r="P25" s="256"/>
      <c r="Q25" s="256"/>
      <c r="R25" s="256"/>
      <c r="S25" s="256"/>
      <c r="T25" s="256"/>
      <c r="U25" s="256"/>
      <c r="V25" s="124"/>
      <c r="W25" s="22"/>
      <c r="X25" s="22"/>
      <c r="Y25" s="22"/>
      <c r="Z25" s="22"/>
      <c r="AA25" s="22"/>
      <c r="AB25" s="22"/>
      <c r="AC25" s="22"/>
      <c r="AD25" s="22"/>
      <c r="AE25" s="22"/>
    </row>
    <row r="26" spans="1:31" ht="14" x14ac:dyDescent="0.3">
      <c r="A26" s="22"/>
      <c r="B26" s="22"/>
      <c r="C26" s="267" t="s">
        <v>169</v>
      </c>
      <c r="D26" s="351" t="s">
        <v>24</v>
      </c>
      <c r="E26" s="151"/>
      <c r="F26" s="480">
        <f>'EBSS '!E21</f>
        <v>0.04</v>
      </c>
      <c r="G26" s="352">
        <f>F26</f>
        <v>0.04</v>
      </c>
      <c r="H26" s="352">
        <f t="shared" ref="H26:J26" si="4">G26</f>
        <v>0.04</v>
      </c>
      <c r="I26" s="352">
        <f t="shared" si="4"/>
        <v>0.04</v>
      </c>
      <c r="J26" s="353">
        <f t="shared" si="4"/>
        <v>0.04</v>
      </c>
      <c r="K26" s="31"/>
      <c r="L26" s="339"/>
      <c r="M26" s="230"/>
      <c r="N26" s="230"/>
      <c r="O26" s="230"/>
      <c r="P26" s="230"/>
      <c r="Q26" s="230"/>
      <c r="R26" s="230"/>
      <c r="S26" s="230"/>
      <c r="T26" s="230"/>
      <c r="U26" s="230"/>
      <c r="V26" s="33"/>
      <c r="W26" s="22"/>
      <c r="X26" s="22"/>
      <c r="Y26" s="22"/>
      <c r="Z26" s="22"/>
      <c r="AA26" s="22"/>
      <c r="AB26" s="22"/>
      <c r="AC26" s="22"/>
      <c r="AD26" s="22"/>
      <c r="AE26" s="22"/>
    </row>
    <row r="27" spans="1:31" ht="14" x14ac:dyDescent="0.25">
      <c r="A27" s="22"/>
      <c r="B27" s="22"/>
      <c r="C27" s="243" t="s">
        <v>127</v>
      </c>
      <c r="D27" s="354" t="s">
        <v>27</v>
      </c>
      <c r="E27" s="354"/>
      <c r="F27" s="68">
        <f>G27*((1+G26)^0.5*(1+F26)^0.5)</f>
        <v>1.1930263251167113</v>
      </c>
      <c r="G27" s="62">
        <f t="shared" ref="G27:H27" si="5">H27*((1+H26)^0.5*(1+G26)^0.5)</f>
        <v>1.147140697227607</v>
      </c>
      <c r="H27" s="62">
        <f t="shared" si="5"/>
        <v>1.1030199011803914</v>
      </c>
      <c r="I27" s="62">
        <f>J27*((1+J26)^0.5*(1+I26)^0.5)</f>
        <v>1.0605960588272993</v>
      </c>
      <c r="J27" s="391">
        <f>(1+J26)^0.5</f>
        <v>1.019803902718557</v>
      </c>
      <c r="K27" s="31"/>
      <c r="L27" s="1"/>
      <c r="M27" s="31"/>
      <c r="N27" s="31"/>
      <c r="O27" s="31"/>
      <c r="P27" s="31"/>
      <c r="Q27" s="230"/>
      <c r="R27" s="1"/>
      <c r="S27" s="31"/>
      <c r="T27" s="230"/>
      <c r="U27" s="230"/>
      <c r="V27" s="33"/>
      <c r="W27" s="22"/>
      <c r="X27" s="22"/>
      <c r="Y27" s="22"/>
      <c r="Z27" s="22"/>
      <c r="AA27" s="22"/>
      <c r="AB27" s="22"/>
      <c r="AC27" s="22"/>
      <c r="AD27" s="22"/>
      <c r="AE27" s="22"/>
    </row>
    <row r="28" spans="1:31" ht="14" x14ac:dyDescent="0.3">
      <c r="A28" s="29"/>
      <c r="B28" s="22"/>
      <c r="C28" s="455" t="s">
        <v>135</v>
      </c>
      <c r="D28" s="1" t="str">
        <f t="shared" si="1"/>
        <v>$ million</v>
      </c>
      <c r="E28" s="1"/>
      <c r="F28" s="65">
        <f>F19*F27</f>
        <v>0</v>
      </c>
      <c r="G28" s="64">
        <f>G19*G27</f>
        <v>0</v>
      </c>
      <c r="H28" s="67">
        <f>H19*H27</f>
        <v>11.030199011803914</v>
      </c>
      <c r="I28" s="67">
        <f>I19*I27</f>
        <v>0</v>
      </c>
      <c r="J28" s="187" t="s">
        <v>25</v>
      </c>
      <c r="K28" s="254"/>
      <c r="L28" s="257" t="s">
        <v>29</v>
      </c>
      <c r="M28" s="258" t="s">
        <v>101</v>
      </c>
      <c r="N28" s="259"/>
      <c r="O28" s="240"/>
      <c r="P28" s="240"/>
      <c r="Q28" s="240"/>
      <c r="R28" s="240"/>
      <c r="S28" s="240"/>
      <c r="T28" s="240"/>
      <c r="U28" s="240"/>
      <c r="V28" s="120"/>
      <c r="W28" s="22"/>
      <c r="X28" s="22"/>
      <c r="Y28" s="22"/>
      <c r="Z28" s="22"/>
      <c r="AA28" s="22"/>
      <c r="AB28" s="22"/>
      <c r="AC28" s="22"/>
      <c r="AD28" s="22"/>
      <c r="AE28" s="22"/>
    </row>
    <row r="29" spans="1:31" ht="14" x14ac:dyDescent="0.3">
      <c r="A29" s="29"/>
      <c r="B29" s="22"/>
      <c r="C29" s="243" t="s">
        <v>60</v>
      </c>
      <c r="D29" s="354" t="str">
        <f t="shared" si="1"/>
        <v>$ million</v>
      </c>
      <c r="E29" s="354"/>
      <c r="F29" s="68">
        <f>F20*F27</f>
        <v>0</v>
      </c>
      <c r="G29" s="62">
        <f>G20*G27</f>
        <v>0</v>
      </c>
      <c r="H29" s="62">
        <f>H20*H27</f>
        <v>0.21632000000000001</v>
      </c>
      <c r="I29" s="62">
        <f>I20*I27</f>
        <v>0.41599999999999998</v>
      </c>
      <c r="J29" s="186">
        <f>J20*J27</f>
        <v>0.4</v>
      </c>
      <c r="K29" s="254"/>
      <c r="L29" s="257" t="s">
        <v>61</v>
      </c>
      <c r="M29" s="258" t="s">
        <v>30</v>
      </c>
      <c r="N29" s="258"/>
      <c r="O29" s="256"/>
      <c r="P29" s="256"/>
      <c r="Q29" s="256"/>
      <c r="R29" s="256"/>
      <c r="S29" s="256"/>
      <c r="T29" s="256"/>
      <c r="U29" s="256"/>
      <c r="V29" s="124"/>
      <c r="W29" s="22"/>
      <c r="X29" s="22"/>
      <c r="Y29" s="22"/>
      <c r="Z29" s="22"/>
      <c r="AA29" s="22"/>
      <c r="AB29" s="22"/>
      <c r="AC29" s="22"/>
      <c r="AD29" s="22"/>
      <c r="AE29" s="22"/>
    </row>
    <row r="30" spans="1:31" ht="12" customHeight="1" x14ac:dyDescent="0.25">
      <c r="A30" s="1"/>
      <c r="B30" s="22"/>
      <c r="C30" s="474"/>
      <c r="D30" s="280"/>
      <c r="E30" s="280"/>
      <c r="F30" s="1"/>
      <c r="G30" s="1"/>
      <c r="H30" s="1"/>
      <c r="I30" s="1"/>
      <c r="J30" s="1"/>
      <c r="K30" s="280"/>
      <c r="L30" s="1"/>
      <c r="M30" s="1"/>
      <c r="N30" s="1"/>
      <c r="O30" s="1"/>
      <c r="P30" s="1"/>
      <c r="Q30" s="1"/>
      <c r="R30" s="1"/>
      <c r="S30" s="1"/>
      <c r="T30" s="31"/>
      <c r="U30" s="31"/>
      <c r="V30" s="31"/>
      <c r="W30" s="28"/>
      <c r="X30" s="28"/>
      <c r="Y30" s="28"/>
      <c r="Z30" s="28"/>
      <c r="AA30" s="28"/>
      <c r="AB30" s="28"/>
      <c r="AC30" s="28"/>
      <c r="AD30" s="28"/>
      <c r="AE30" s="28"/>
    </row>
    <row r="31" spans="1:31" ht="9.75" customHeight="1" x14ac:dyDescent="0.25">
      <c r="A31" s="1"/>
      <c r="B31" s="22"/>
      <c r="C31" s="280"/>
      <c r="D31" s="280"/>
      <c r="E31" s="280"/>
      <c r="F31" s="1"/>
      <c r="G31" s="1"/>
      <c r="H31" s="1"/>
      <c r="I31" s="1"/>
      <c r="J31" s="1"/>
      <c r="K31" s="280"/>
      <c r="L31" s="1"/>
      <c r="M31" s="1"/>
      <c r="N31" s="1"/>
      <c r="O31" s="1"/>
      <c r="P31" s="1"/>
      <c r="Q31" s="1"/>
      <c r="R31" s="1"/>
      <c r="S31" s="1"/>
      <c r="T31" s="31"/>
      <c r="U31" s="31"/>
      <c r="V31" s="31"/>
      <c r="W31" s="28"/>
      <c r="X31" s="28"/>
      <c r="Y31" s="28"/>
      <c r="Z31" s="28"/>
      <c r="AA31" s="28"/>
      <c r="AB31" s="28"/>
      <c r="AC31" s="28"/>
      <c r="AD31" s="28"/>
      <c r="AE31" s="28"/>
    </row>
    <row r="32" spans="1:31" ht="14" x14ac:dyDescent="0.25">
      <c r="A32" s="1"/>
      <c r="B32" s="22"/>
      <c r="C32" s="280"/>
      <c r="D32" s="280"/>
      <c r="E32" s="280"/>
      <c r="F32" s="280"/>
      <c r="G32" s="280"/>
      <c r="H32" s="280"/>
      <c r="I32" s="280"/>
      <c r="J32" s="280"/>
      <c r="K32" s="280"/>
      <c r="L32" s="1"/>
      <c r="M32" s="1"/>
      <c r="N32" s="1"/>
      <c r="O32" s="1"/>
      <c r="P32" s="1"/>
      <c r="Q32" s="1"/>
      <c r="R32" s="1"/>
      <c r="S32" s="1"/>
      <c r="T32" s="31"/>
      <c r="U32" s="31"/>
      <c r="V32" s="31"/>
      <c r="W32" s="28"/>
      <c r="X32" s="28"/>
      <c r="Y32" s="28"/>
      <c r="Z32" s="28"/>
      <c r="AA32" s="28"/>
      <c r="AB32" s="28"/>
      <c r="AC32" s="28"/>
      <c r="AD32" s="28"/>
      <c r="AE32" s="28"/>
    </row>
    <row r="33" spans="1:31" ht="14" x14ac:dyDescent="0.3">
      <c r="A33" s="22"/>
      <c r="B33" s="22"/>
      <c r="C33" s="215" t="s">
        <v>118</v>
      </c>
      <c r="D33" s="281"/>
      <c r="E33" s="281"/>
      <c r="F33" s="356"/>
      <c r="G33" s="333"/>
      <c r="H33" s="333"/>
      <c r="I33" s="333"/>
      <c r="J33" s="333"/>
      <c r="L33" s="1"/>
      <c r="M33" s="31"/>
      <c r="N33" s="31"/>
      <c r="O33" s="31"/>
      <c r="P33" s="31"/>
      <c r="Q33" s="230"/>
      <c r="S33" s="31"/>
      <c r="T33" s="31"/>
      <c r="U33" s="31"/>
      <c r="V33" s="31"/>
      <c r="W33" s="28"/>
      <c r="X33" s="28"/>
      <c r="Y33" s="28"/>
      <c r="Z33" s="28"/>
      <c r="AA33" s="28"/>
      <c r="AB33" s="28"/>
      <c r="AC33" s="28"/>
      <c r="AD33" s="28"/>
      <c r="AE33" s="28"/>
    </row>
    <row r="34" spans="1:31" ht="14" hidden="1" outlineLevel="1" x14ac:dyDescent="0.25">
      <c r="A34" s="22"/>
      <c r="B34" s="22"/>
      <c r="C34" s="357" t="s">
        <v>92</v>
      </c>
      <c r="D34" s="336"/>
      <c r="E34" s="204" t="s">
        <v>25</v>
      </c>
      <c r="F34" s="197">
        <v>0</v>
      </c>
      <c r="G34" s="102">
        <f>F34+1</f>
        <v>1</v>
      </c>
      <c r="H34" s="102">
        <f>G34+1</f>
        <v>2</v>
      </c>
      <c r="I34" s="102">
        <f>H34+1</f>
        <v>3</v>
      </c>
      <c r="J34" s="388">
        <f t="shared" ref="J34" si="6">I34+1</f>
        <v>4</v>
      </c>
      <c r="K34" s="31"/>
      <c r="L34" s="1"/>
      <c r="M34" s="31"/>
      <c r="N34" s="31"/>
      <c r="O34" s="31"/>
      <c r="P34" s="31"/>
      <c r="Q34" s="230"/>
      <c r="R34" s="1"/>
      <c r="S34" s="31"/>
      <c r="T34" s="31"/>
      <c r="U34" s="31"/>
      <c r="V34" s="31"/>
      <c r="W34" s="28"/>
      <c r="X34" s="28"/>
      <c r="Y34" s="28"/>
      <c r="Z34" s="28"/>
      <c r="AA34" s="28"/>
      <c r="AB34" s="28"/>
      <c r="AC34" s="28"/>
      <c r="AD34" s="28"/>
      <c r="AE34" s="28"/>
    </row>
    <row r="35" spans="1:31" ht="14" collapsed="1" x14ac:dyDescent="0.25">
      <c r="A35" s="22"/>
      <c r="B35" s="22"/>
      <c r="C35" s="231" t="s">
        <v>12</v>
      </c>
      <c r="D35" s="232"/>
      <c r="E35" s="358" t="str">
        <f>'EBSS '!K13</f>
        <v>2029-30</v>
      </c>
      <c r="F35" s="304" t="str">
        <f>'EBSS '!L13</f>
        <v>2030-31</v>
      </c>
      <c r="G35" s="304" t="str">
        <f>'EBSS '!M13</f>
        <v>2031-32</v>
      </c>
      <c r="H35" s="304" t="str">
        <f>'EBSS '!N13</f>
        <v>2032-33</v>
      </c>
      <c r="I35" s="304" t="str">
        <f>'EBSS '!O13</f>
        <v>2033-34</v>
      </c>
      <c r="J35" s="389" t="str">
        <f>'EBSS '!P13</f>
        <v>2034-35</v>
      </c>
      <c r="K35" s="31"/>
      <c r="L35" s="1"/>
      <c r="M35" s="31"/>
      <c r="N35" s="31"/>
      <c r="O35" s="31"/>
      <c r="P35" s="31"/>
      <c r="Q35" s="230"/>
      <c r="R35" s="1"/>
      <c r="S35" s="31"/>
      <c r="T35" s="31"/>
      <c r="U35" s="31"/>
      <c r="V35" s="31"/>
      <c r="W35" s="28"/>
      <c r="X35" s="28"/>
      <c r="Y35" s="28"/>
      <c r="Z35" s="28"/>
      <c r="AA35" s="28"/>
      <c r="AB35" s="28"/>
      <c r="AC35" s="28"/>
      <c r="AD35" s="28"/>
      <c r="AE35" s="28"/>
    </row>
    <row r="36" spans="1:31" ht="14" x14ac:dyDescent="0.25">
      <c r="A36" s="22"/>
      <c r="B36" s="22"/>
      <c r="C36" s="241" t="s">
        <v>117</v>
      </c>
      <c r="D36" s="152"/>
      <c r="E36" s="476">
        <f>J13</f>
        <v>5</v>
      </c>
      <c r="F36" s="477">
        <v>1</v>
      </c>
      <c r="G36" s="478">
        <f>F36+1</f>
        <v>2</v>
      </c>
      <c r="H36" s="478">
        <f>G36+1</f>
        <v>3</v>
      </c>
      <c r="I36" s="478">
        <f>H36+1</f>
        <v>4</v>
      </c>
      <c r="J36" s="479">
        <f>I36+1</f>
        <v>5</v>
      </c>
      <c r="K36" s="31"/>
      <c r="L36" s="1"/>
      <c r="M36" s="31"/>
      <c r="N36" s="31"/>
      <c r="O36" s="31"/>
      <c r="P36" s="31"/>
      <c r="Q36" s="230"/>
      <c r="R36" s="1"/>
      <c r="S36" s="31"/>
      <c r="T36" s="31"/>
      <c r="U36" s="31"/>
      <c r="V36" s="31"/>
      <c r="W36" s="28"/>
      <c r="X36" s="28"/>
      <c r="Y36" s="28"/>
      <c r="Z36" s="28"/>
      <c r="AA36" s="28"/>
      <c r="AB36" s="28"/>
      <c r="AC36" s="28"/>
      <c r="AD36" s="28"/>
      <c r="AE36" s="28"/>
    </row>
    <row r="37" spans="1:31" ht="14" x14ac:dyDescent="0.25">
      <c r="A37" s="22"/>
      <c r="B37" s="22"/>
      <c r="C37" s="231" t="s">
        <v>62</v>
      </c>
      <c r="D37" s="405"/>
      <c r="E37" s="359">
        <f>J26</f>
        <v>0.04</v>
      </c>
      <c r="F37" s="360">
        <f>'EBSS '!L21</f>
        <v>0.04</v>
      </c>
      <c r="G37" s="360">
        <f>'EBSS '!M21</f>
        <v>0.04</v>
      </c>
      <c r="H37" s="360">
        <f>'EBSS '!N21</f>
        <v>0.04</v>
      </c>
      <c r="I37" s="360">
        <f>'EBSS '!O21</f>
        <v>0.04</v>
      </c>
      <c r="J37" s="390">
        <f>'EBSS '!P21</f>
        <v>0.04</v>
      </c>
      <c r="K37" s="31"/>
      <c r="L37" s="1"/>
      <c r="M37" s="31"/>
      <c r="N37" s="31"/>
      <c r="O37" s="31"/>
      <c r="P37" s="31"/>
      <c r="Q37" s="230"/>
      <c r="R37" s="1"/>
      <c r="S37" s="31"/>
      <c r="T37" s="28"/>
      <c r="U37" s="28"/>
      <c r="V37" s="28"/>
      <c r="W37" s="28"/>
      <c r="X37" s="28"/>
      <c r="Y37" s="28"/>
      <c r="Z37" s="28"/>
      <c r="AA37" s="28"/>
      <c r="AB37" s="28"/>
      <c r="AC37" s="28"/>
      <c r="AD37" s="28"/>
      <c r="AE37" s="28"/>
    </row>
    <row r="38" spans="1:31" ht="14" x14ac:dyDescent="0.25">
      <c r="A38" s="22"/>
      <c r="B38" s="22"/>
      <c r="C38" s="243" t="s">
        <v>26</v>
      </c>
      <c r="D38" s="152"/>
      <c r="E38" s="205">
        <f>(1+E37)^0.5</f>
        <v>1.019803902718557</v>
      </c>
      <c r="F38" s="62">
        <f>1/((1+$F$37)^F34*(1+F37)^0.5)</f>
        <v>0.98058067569092011</v>
      </c>
      <c r="G38" s="62">
        <f>1/((1+$F$37)^G34*(1+G37)^0.5)</f>
        <v>0.94286603431819238</v>
      </c>
      <c r="H38" s="62">
        <f>1/((1+$F$37)^H34*(1+H37)^0.5)</f>
        <v>0.9066019560751849</v>
      </c>
      <c r="I38" s="62">
        <f>1/((1+$F$37)^I34*(1+I37)^0.5)</f>
        <v>0.87173265007229317</v>
      </c>
      <c r="J38" s="391">
        <f>1/((1+$F$37)^J34*(1+J37)^0.5)</f>
        <v>0.83820447122335873</v>
      </c>
      <c r="L38" s="1"/>
      <c r="M38" s="31"/>
      <c r="N38" s="31"/>
      <c r="O38" s="31"/>
      <c r="P38" s="31"/>
      <c r="Q38" s="230"/>
      <c r="R38" s="1"/>
      <c r="S38" s="31"/>
      <c r="T38" s="28"/>
      <c r="U38" s="28"/>
      <c r="V38" s="28"/>
      <c r="W38" s="28"/>
      <c r="X38" s="28"/>
      <c r="Y38" s="28"/>
      <c r="Z38" s="28"/>
      <c r="AA38" s="28"/>
      <c r="AB38" s="28"/>
      <c r="AC38" s="28"/>
      <c r="AD38" s="28"/>
      <c r="AE38" s="28"/>
    </row>
    <row r="39" spans="1:31" ht="23.5" x14ac:dyDescent="0.3">
      <c r="A39" s="22"/>
      <c r="B39" s="22"/>
      <c r="C39" s="400" t="s">
        <v>119</v>
      </c>
      <c r="D39" s="117"/>
      <c r="E39" s="361">
        <v>0</v>
      </c>
      <c r="F39" s="362">
        <v>0</v>
      </c>
      <c r="G39" s="362">
        <v>10</v>
      </c>
      <c r="H39" s="362">
        <v>0</v>
      </c>
      <c r="I39" s="362">
        <v>0</v>
      </c>
      <c r="J39" s="187" t="s">
        <v>25</v>
      </c>
      <c r="K39" s="227"/>
      <c r="L39" s="314" t="s">
        <v>104</v>
      </c>
      <c r="M39" s="258" t="s">
        <v>63</v>
      </c>
      <c r="N39" s="259"/>
      <c r="O39" s="240"/>
      <c r="P39" s="240"/>
      <c r="Q39" s="240"/>
      <c r="R39" s="240"/>
      <c r="S39" s="256"/>
      <c r="T39" s="403"/>
      <c r="U39" s="403"/>
      <c r="V39" s="404"/>
      <c r="W39" s="28"/>
      <c r="X39" s="28"/>
      <c r="Y39" s="28"/>
      <c r="Z39" s="28"/>
      <c r="AA39" s="28"/>
      <c r="AB39" s="28"/>
      <c r="AC39" s="28"/>
      <c r="AD39" s="28"/>
      <c r="AE39" s="28"/>
    </row>
    <row r="40" spans="1:31" ht="14" x14ac:dyDescent="0.3">
      <c r="A40" s="22"/>
      <c r="B40" s="22"/>
      <c r="C40" s="243" t="s">
        <v>64</v>
      </c>
      <c r="D40" s="363"/>
      <c r="E40" s="63">
        <f>E39*E38</f>
        <v>0</v>
      </c>
      <c r="F40" s="62">
        <f>F39*F38</f>
        <v>0</v>
      </c>
      <c r="G40" s="62">
        <f>G39*G38</f>
        <v>9.4286603431819245</v>
      </c>
      <c r="H40" s="62">
        <f>H39*H38</f>
        <v>0</v>
      </c>
      <c r="I40" s="62">
        <f>I39*I38</f>
        <v>0</v>
      </c>
      <c r="J40" s="209" t="s">
        <v>25</v>
      </c>
      <c r="K40" s="227"/>
      <c r="L40" s="257" t="s">
        <v>36</v>
      </c>
      <c r="M40" s="258" t="s">
        <v>65</v>
      </c>
      <c r="N40" s="258"/>
      <c r="O40" s="240"/>
      <c r="P40" s="240"/>
      <c r="Q40" s="240"/>
      <c r="R40" s="240"/>
      <c r="S40" s="256"/>
      <c r="T40" s="403"/>
      <c r="U40" s="403"/>
      <c r="V40" s="404"/>
      <c r="W40" s="28"/>
      <c r="X40" s="28"/>
      <c r="Y40" s="28"/>
      <c r="Z40" s="28"/>
      <c r="AA40" s="28"/>
      <c r="AB40" s="28"/>
      <c r="AC40" s="28"/>
      <c r="AD40" s="28"/>
      <c r="AE40" s="28"/>
    </row>
    <row r="41" spans="1:31" ht="14" x14ac:dyDescent="0.25">
      <c r="A41" s="22"/>
      <c r="B41" s="22"/>
      <c r="C41" s="280"/>
      <c r="D41" s="280"/>
      <c r="E41" s="1"/>
      <c r="F41" s="1"/>
      <c r="G41" s="1"/>
      <c r="H41" s="1"/>
      <c r="I41" s="1"/>
      <c r="J41" s="364"/>
      <c r="K41" s="364"/>
      <c r="L41" s="364"/>
      <c r="M41" s="364"/>
      <c r="N41" s="31"/>
      <c r="O41" s="31"/>
      <c r="P41" s="31"/>
      <c r="Q41" s="230"/>
      <c r="R41" s="1"/>
      <c r="S41" s="31"/>
      <c r="T41" s="28"/>
      <c r="U41" s="28"/>
      <c r="V41" s="28"/>
      <c r="W41" s="28"/>
      <c r="X41" s="28"/>
      <c r="Y41" s="28"/>
      <c r="Z41" s="28"/>
      <c r="AA41" s="28"/>
      <c r="AB41" s="28"/>
      <c r="AC41" s="28"/>
      <c r="AD41" s="28"/>
      <c r="AE41" s="28"/>
    </row>
    <row r="42" spans="1:31" ht="14" x14ac:dyDescent="0.3">
      <c r="A42" s="22"/>
      <c r="B42" s="22"/>
      <c r="C42" s="215" t="s">
        <v>109</v>
      </c>
      <c r="D42" s="281"/>
      <c r="E42" s="226"/>
      <c r="F42" s="226"/>
      <c r="G42" s="280"/>
      <c r="H42" s="280"/>
      <c r="I42" s="280"/>
      <c r="J42" s="227"/>
      <c r="K42" s="31"/>
      <c r="L42" s="1"/>
      <c r="M42" s="31"/>
      <c r="N42" s="31"/>
      <c r="O42" s="31"/>
      <c r="P42" s="31"/>
      <c r="Q42" s="230"/>
      <c r="R42" s="1"/>
      <c r="S42" s="31"/>
      <c r="T42" s="28"/>
      <c r="U42" s="28"/>
      <c r="V42" s="28"/>
      <c r="W42" s="28"/>
      <c r="X42" s="28"/>
      <c r="Y42" s="28"/>
      <c r="Z42" s="28"/>
      <c r="AA42" s="28"/>
      <c r="AB42" s="28"/>
      <c r="AC42" s="28"/>
      <c r="AD42" s="28"/>
      <c r="AE42" s="28"/>
    </row>
    <row r="43" spans="1:31" ht="23.5" x14ac:dyDescent="0.3">
      <c r="A43" s="22"/>
      <c r="B43" s="22"/>
      <c r="C43" s="473" t="s">
        <v>99</v>
      </c>
      <c r="D43" s="398" t="str">
        <f t="shared" ref="D43:D48" si="7">D$15</f>
        <v>$ million</v>
      </c>
      <c r="E43" s="399">
        <f>SUM(F28:I28)-SUM(E40:I40)</f>
        <v>1.6015386686219895</v>
      </c>
      <c r="F43" s="226"/>
      <c r="G43" s="227"/>
      <c r="H43" s="227"/>
      <c r="I43" s="227"/>
      <c r="J43" s="227"/>
      <c r="K43" s="227"/>
      <c r="L43" s="257" t="s">
        <v>37</v>
      </c>
      <c r="M43" s="258" t="s">
        <v>123</v>
      </c>
      <c r="N43" s="258"/>
      <c r="O43" s="240"/>
      <c r="P43" s="240"/>
      <c r="Q43" s="240"/>
      <c r="R43" s="240"/>
      <c r="S43" s="256"/>
      <c r="T43" s="403"/>
      <c r="U43" s="403"/>
      <c r="V43" s="404"/>
      <c r="W43" s="28"/>
      <c r="X43" s="28"/>
      <c r="Y43" s="28"/>
      <c r="Z43" s="28"/>
      <c r="AA43" s="28"/>
      <c r="AB43" s="28"/>
      <c r="AC43" s="28"/>
      <c r="AD43" s="28"/>
      <c r="AE43" s="28"/>
    </row>
    <row r="44" spans="1:31" ht="14" x14ac:dyDescent="0.3">
      <c r="A44" s="22"/>
      <c r="B44" s="22"/>
      <c r="C44" s="231" t="s">
        <v>43</v>
      </c>
      <c r="D44" s="117" t="str">
        <f t="shared" si="7"/>
        <v>$ million</v>
      </c>
      <c r="E44" s="397">
        <f>'EBSS '!E38</f>
        <v>0.2</v>
      </c>
      <c r="F44" s="1"/>
      <c r="G44" s="1"/>
      <c r="H44" s="1"/>
      <c r="I44" s="1"/>
      <c r="J44" s="1"/>
      <c r="K44" s="1"/>
      <c r="L44" s="255"/>
      <c r="M44" s="280"/>
      <c r="N44" s="31"/>
      <c r="O44" s="1"/>
      <c r="P44" s="28"/>
      <c r="Q44" s="228"/>
      <c r="R44" s="1"/>
      <c r="S44" s="31"/>
      <c r="T44" s="28"/>
      <c r="U44" s="28"/>
      <c r="V44" s="28"/>
      <c r="W44" s="28"/>
      <c r="X44" s="28"/>
      <c r="Y44" s="28"/>
      <c r="Z44" s="28"/>
      <c r="AA44" s="28"/>
      <c r="AB44" s="28"/>
      <c r="AC44" s="28"/>
      <c r="AD44" s="28"/>
      <c r="AE44" s="28"/>
    </row>
    <row r="45" spans="1:31" ht="14" x14ac:dyDescent="0.3">
      <c r="A45" s="22"/>
      <c r="B45" s="22"/>
      <c r="C45" s="272" t="s">
        <v>44</v>
      </c>
      <c r="D45" s="336" t="str">
        <f t="shared" si="7"/>
        <v>$ million</v>
      </c>
      <c r="E45" s="366">
        <f>(1-E44)*E43</f>
        <v>1.2812309348975917</v>
      </c>
      <c r="F45" s="1"/>
      <c r="G45" s="1"/>
      <c r="H45" s="1"/>
      <c r="I45" s="1"/>
      <c r="J45" s="1"/>
      <c r="K45" s="1"/>
      <c r="L45" s="257" t="s">
        <v>39</v>
      </c>
      <c r="M45" s="258" t="s">
        <v>125</v>
      </c>
      <c r="N45" s="31"/>
      <c r="O45" s="1"/>
      <c r="P45" s="28"/>
      <c r="Q45" s="228"/>
      <c r="R45" s="1"/>
      <c r="S45" s="31"/>
      <c r="T45" s="28"/>
      <c r="U45" s="28"/>
      <c r="V45" s="28"/>
      <c r="W45" s="28"/>
      <c r="X45" s="28"/>
      <c r="Y45" s="28"/>
      <c r="Z45" s="28"/>
      <c r="AA45" s="28"/>
      <c r="AB45" s="28"/>
      <c r="AC45" s="28"/>
      <c r="AD45" s="28"/>
      <c r="AE45" s="28"/>
    </row>
    <row r="46" spans="1:31" ht="14" x14ac:dyDescent="0.3">
      <c r="A46" s="22"/>
      <c r="B46" s="22"/>
      <c r="C46" s="243" t="s">
        <v>46</v>
      </c>
      <c r="D46" s="152" t="str">
        <f t="shared" si="7"/>
        <v>$ million</v>
      </c>
      <c r="E46" s="365">
        <f>E44*E43</f>
        <v>0.32030773372439791</v>
      </c>
      <c r="F46" s="227"/>
      <c r="G46" s="227"/>
      <c r="H46" s="227"/>
      <c r="I46" s="227"/>
      <c r="J46" s="227"/>
      <c r="K46" s="227"/>
      <c r="L46" s="257" t="s">
        <v>42</v>
      </c>
      <c r="M46" s="258" t="s">
        <v>124</v>
      </c>
      <c r="N46" s="258"/>
      <c r="O46" s="240"/>
      <c r="P46" s="240"/>
      <c r="Q46" s="240"/>
      <c r="R46" s="240"/>
      <c r="S46" s="256"/>
      <c r="T46" s="403"/>
      <c r="U46" s="403"/>
      <c r="V46" s="404"/>
      <c r="W46" s="28"/>
      <c r="X46" s="28"/>
      <c r="Y46" s="28"/>
      <c r="Z46" s="28"/>
      <c r="AA46" s="28"/>
      <c r="AB46" s="28"/>
      <c r="AC46" s="28"/>
      <c r="AD46" s="28"/>
      <c r="AE46" s="28"/>
    </row>
    <row r="47" spans="1:31" ht="14" x14ac:dyDescent="0.3">
      <c r="A47" s="22"/>
      <c r="B47" s="22"/>
      <c r="C47" s="243" t="s">
        <v>66</v>
      </c>
      <c r="D47" s="152" t="str">
        <f t="shared" si="7"/>
        <v>$ million</v>
      </c>
      <c r="E47" s="365">
        <f>SUM(F29:J29)</f>
        <v>1.0323199999999999</v>
      </c>
      <c r="G47" s="227"/>
      <c r="H47" s="227"/>
      <c r="I47" s="227"/>
      <c r="J47" s="227"/>
      <c r="K47" s="227"/>
      <c r="L47" s="257" t="s">
        <v>47</v>
      </c>
      <c r="M47" s="258" t="s">
        <v>103</v>
      </c>
      <c r="N47" s="258"/>
      <c r="O47" s="240"/>
      <c r="P47" s="240"/>
      <c r="Q47" s="240"/>
      <c r="R47" s="240"/>
      <c r="S47" s="256"/>
      <c r="T47" s="403"/>
      <c r="U47" s="403"/>
      <c r="V47" s="404"/>
      <c r="W47" s="28"/>
      <c r="X47" s="28"/>
      <c r="Y47" s="28"/>
      <c r="Z47" s="28"/>
      <c r="AA47" s="28"/>
      <c r="AB47" s="28"/>
      <c r="AC47" s="28"/>
      <c r="AD47" s="28"/>
      <c r="AE47" s="28"/>
    </row>
    <row r="48" spans="1:31" ht="14" x14ac:dyDescent="0.3">
      <c r="A48" s="22"/>
      <c r="B48" s="22"/>
      <c r="C48" s="243" t="s">
        <v>67</v>
      </c>
      <c r="D48" s="363" t="str">
        <f t="shared" si="7"/>
        <v>$ million</v>
      </c>
      <c r="E48" s="367">
        <f>E46-E47</f>
        <v>-0.71201226627560199</v>
      </c>
      <c r="F48" s="227"/>
      <c r="G48" s="227"/>
      <c r="H48" s="227"/>
      <c r="I48" s="227"/>
      <c r="J48" s="227"/>
      <c r="K48" s="227"/>
      <c r="L48" s="257" t="s">
        <v>49</v>
      </c>
      <c r="M48" s="485" t="s">
        <v>126</v>
      </c>
      <c r="N48" s="258"/>
      <c r="O48" s="240"/>
      <c r="P48" s="240"/>
      <c r="Q48" s="240"/>
      <c r="R48" s="240"/>
      <c r="S48" s="256"/>
      <c r="T48" s="403"/>
      <c r="U48" s="403"/>
      <c r="V48" s="404"/>
      <c r="W48" s="28"/>
      <c r="X48" s="28"/>
      <c r="Y48" s="28"/>
      <c r="Z48" s="28"/>
      <c r="AA48" s="28"/>
      <c r="AB48" s="28"/>
      <c r="AC48" s="28"/>
      <c r="AD48" s="28"/>
      <c r="AE48" s="28"/>
    </row>
    <row r="49" spans="1:31" ht="14" x14ac:dyDescent="0.3">
      <c r="A49" s="22"/>
      <c r="B49" s="22"/>
      <c r="C49" s="298"/>
      <c r="D49" s="298"/>
      <c r="E49" s="300"/>
      <c r="F49" s="226"/>
      <c r="G49" s="230"/>
      <c r="H49" s="230"/>
      <c r="I49" s="230"/>
      <c r="J49" s="227"/>
      <c r="K49" s="230"/>
      <c r="L49" s="228"/>
      <c r="M49" s="228"/>
      <c r="N49" s="228"/>
      <c r="O49" s="228"/>
      <c r="P49" s="228"/>
      <c r="Q49" s="228"/>
      <c r="R49" s="228"/>
      <c r="S49" s="230"/>
      <c r="T49" s="28"/>
      <c r="U49" s="28"/>
      <c r="V49" s="28"/>
      <c r="W49" s="28"/>
      <c r="X49" s="28"/>
      <c r="Y49" s="28"/>
      <c r="Z49" s="28"/>
      <c r="AA49" s="28"/>
      <c r="AB49" s="28"/>
      <c r="AC49" s="28"/>
      <c r="AD49" s="28"/>
      <c r="AE49" s="28"/>
    </row>
    <row r="50" spans="1:31" ht="14" x14ac:dyDescent="0.3">
      <c r="A50" s="22"/>
      <c r="B50" s="22"/>
      <c r="C50" s="302" t="str">
        <f>"NPV of CESS payments at 30 June "&amp;J10&amp;", $"&amp;F10-2&amp;"-"&amp;RIGHT(F10-1,2)</f>
        <v>NPV of CESS payments at 30 June 2030, $2024-25</v>
      </c>
      <c r="D50" s="286" t="str">
        <f t="shared" ref="D50" si="8">D$15</f>
        <v>$ million</v>
      </c>
      <c r="E50" s="368">
        <f>E48</f>
        <v>-0.71201226627560199</v>
      </c>
      <c r="F50" s="226"/>
      <c r="G50" s="1"/>
      <c r="H50" s="1"/>
      <c r="I50" s="1"/>
      <c r="J50" s="230"/>
      <c r="K50" s="230"/>
      <c r="L50" s="228"/>
      <c r="M50" s="228"/>
      <c r="N50" s="228"/>
      <c r="O50" s="228"/>
      <c r="P50" s="228"/>
      <c r="Q50" s="228"/>
      <c r="R50" s="228"/>
      <c r="S50" s="230"/>
      <c r="T50" s="28"/>
      <c r="U50" s="28"/>
      <c r="V50" s="28"/>
      <c r="W50" s="28"/>
      <c r="X50" s="28"/>
      <c r="Y50" s="28"/>
      <c r="Z50" s="28"/>
      <c r="AA50" s="28"/>
      <c r="AB50" s="28"/>
      <c r="AC50" s="28"/>
      <c r="AD50" s="28"/>
      <c r="AE50" s="28"/>
    </row>
    <row r="51" spans="1:31" ht="14" x14ac:dyDescent="0.25">
      <c r="A51" s="22"/>
      <c r="B51" s="22"/>
      <c r="D51" s="28"/>
      <c r="E51" s="28"/>
      <c r="F51" s="28"/>
      <c r="G51" s="28"/>
      <c r="H51" s="28"/>
      <c r="I51" s="28"/>
      <c r="J51" s="28"/>
      <c r="K51" s="28"/>
      <c r="L51" s="28"/>
      <c r="M51" s="28"/>
      <c r="N51" s="28"/>
      <c r="O51" s="28"/>
      <c r="P51" s="28"/>
      <c r="Q51" s="28"/>
      <c r="R51" s="28"/>
      <c r="S51" s="28"/>
      <c r="T51" s="28"/>
      <c r="U51" s="28"/>
      <c r="V51" s="28"/>
      <c r="W51" s="28"/>
      <c r="X51" s="28"/>
      <c r="Y51" s="28"/>
      <c r="Z51" s="28"/>
      <c r="AA51" s="28"/>
      <c r="AB51" s="28"/>
      <c r="AC51" s="28"/>
      <c r="AD51" s="28"/>
      <c r="AE51" s="28"/>
    </row>
    <row r="52" spans="1:31" ht="14" x14ac:dyDescent="0.3">
      <c r="A52" s="22"/>
      <c r="B52" s="22"/>
      <c r="C52" s="228"/>
      <c r="D52" s="228"/>
      <c r="E52" s="228"/>
      <c r="F52" s="228"/>
      <c r="G52" s="228"/>
      <c r="H52" s="228"/>
      <c r="I52" s="228"/>
      <c r="J52" s="228"/>
      <c r="K52" s="228"/>
      <c r="L52" s="39"/>
      <c r="M52" s="39"/>
      <c r="N52" s="228"/>
      <c r="O52" s="228"/>
      <c r="P52" s="228"/>
      <c r="Q52" s="228"/>
      <c r="R52" s="39"/>
      <c r="S52" s="228"/>
      <c r="T52" s="28"/>
      <c r="U52" s="28"/>
      <c r="V52" s="28"/>
      <c r="W52" s="28"/>
      <c r="X52" s="28"/>
      <c r="Y52" s="28"/>
      <c r="Z52" s="28"/>
      <c r="AA52" s="28"/>
      <c r="AB52" s="28"/>
      <c r="AC52" s="28"/>
      <c r="AD52" s="28"/>
      <c r="AE52" s="28"/>
    </row>
    <row r="53" spans="1:31" ht="14" x14ac:dyDescent="0.25">
      <c r="A53" s="22"/>
      <c r="B53" s="22"/>
      <c r="C53" s="22"/>
      <c r="D53" s="22"/>
      <c r="E53" s="22"/>
      <c r="F53" s="22"/>
      <c r="G53" s="22"/>
      <c r="H53" s="22"/>
      <c r="I53" s="22"/>
      <c r="J53" s="22"/>
      <c r="K53" s="22"/>
      <c r="L53" s="22"/>
      <c r="M53" s="22"/>
      <c r="N53" s="22"/>
      <c r="O53" s="22"/>
      <c r="P53" s="22"/>
      <c r="Q53" s="22"/>
      <c r="R53" s="22"/>
      <c r="S53" s="22"/>
      <c r="T53" s="28"/>
      <c r="U53" s="28"/>
      <c r="V53" s="28"/>
      <c r="W53" s="28"/>
      <c r="X53" s="28"/>
      <c r="Y53" s="28"/>
      <c r="Z53" s="28"/>
      <c r="AA53" s="28"/>
      <c r="AB53" s="28"/>
      <c r="AC53" s="28"/>
      <c r="AD53" s="28"/>
      <c r="AE53" s="28"/>
    </row>
    <row r="54" spans="1:31" ht="14" x14ac:dyDescent="0.25">
      <c r="A54" s="22"/>
      <c r="B54" s="22"/>
      <c r="C54" s="22"/>
      <c r="D54" s="22"/>
      <c r="E54" s="22"/>
      <c r="F54" s="22"/>
      <c r="G54" s="22"/>
      <c r="H54" s="22"/>
      <c r="I54" s="22"/>
      <c r="J54" s="22"/>
      <c r="K54" s="22"/>
      <c r="L54" s="22"/>
      <c r="M54" s="22"/>
      <c r="N54" s="22"/>
      <c r="O54" s="22"/>
      <c r="P54" s="22"/>
      <c r="Q54" s="22"/>
      <c r="R54" s="22"/>
      <c r="S54" s="22"/>
      <c r="T54" s="28"/>
      <c r="U54" s="28"/>
      <c r="V54" s="28"/>
      <c r="W54" s="28"/>
      <c r="X54" s="28"/>
      <c r="Y54" s="28"/>
      <c r="Z54" s="28"/>
      <c r="AA54" s="28"/>
      <c r="AB54" s="28"/>
      <c r="AC54" s="28"/>
      <c r="AD54" s="28"/>
      <c r="AE54" s="28"/>
    </row>
    <row r="55" spans="1:31" ht="14" x14ac:dyDescent="0.25">
      <c r="A55" s="22"/>
      <c r="B55" s="22"/>
      <c r="C55" s="32" t="s">
        <v>52</v>
      </c>
      <c r="D55" s="40"/>
      <c r="E55" s="40"/>
      <c r="F55" s="22"/>
      <c r="G55" s="26"/>
      <c r="H55" s="31"/>
      <c r="I55" s="22"/>
      <c r="J55" s="22"/>
      <c r="K55" s="22"/>
      <c r="L55" s="22"/>
      <c r="M55" s="22"/>
      <c r="N55" s="22"/>
      <c r="O55" s="22"/>
      <c r="P55" s="22"/>
      <c r="Q55" s="22"/>
      <c r="R55" s="22"/>
      <c r="S55" s="22"/>
      <c r="T55" s="28"/>
      <c r="U55" s="28"/>
      <c r="V55" s="28"/>
      <c r="W55" s="28"/>
      <c r="X55" s="28"/>
      <c r="Y55" s="28"/>
      <c r="Z55" s="28"/>
      <c r="AA55" s="28"/>
      <c r="AB55" s="28"/>
      <c r="AC55" s="28"/>
      <c r="AD55" s="28"/>
      <c r="AE55" s="28"/>
    </row>
    <row r="56" spans="1:31" ht="12" customHeight="1" x14ac:dyDescent="0.25">
      <c r="A56" s="22"/>
      <c r="B56" s="22"/>
      <c r="C56" s="44" t="s">
        <v>53</v>
      </c>
      <c r="D56" s="26"/>
      <c r="E56" s="26"/>
      <c r="F56" s="22"/>
      <c r="G56" s="1"/>
      <c r="H56" s="31"/>
      <c r="I56" s="22"/>
      <c r="J56" s="22"/>
      <c r="K56" s="22"/>
      <c r="L56" s="22"/>
      <c r="M56" s="22"/>
      <c r="N56" s="22"/>
      <c r="O56" s="22"/>
      <c r="P56" s="22"/>
      <c r="Q56" s="22"/>
      <c r="R56" s="22"/>
      <c r="S56" s="22"/>
      <c r="T56" s="28"/>
      <c r="U56" s="28"/>
      <c r="V56" s="28"/>
      <c r="W56" s="28"/>
      <c r="X56" s="28"/>
      <c r="Y56" s="28"/>
      <c r="Z56" s="28"/>
      <c r="AA56" s="28"/>
      <c r="AB56" s="28"/>
      <c r="AC56" s="28"/>
      <c r="AD56" s="28"/>
      <c r="AE56" s="28"/>
    </row>
    <row r="57" spans="1:31" ht="12" customHeight="1" x14ac:dyDescent="0.25">
      <c r="A57" s="22"/>
      <c r="B57" s="22"/>
      <c r="C57" s="117" t="s">
        <v>68</v>
      </c>
      <c r="D57" s="26"/>
      <c r="E57" s="26"/>
      <c r="F57" s="22"/>
      <c r="G57" s="1"/>
      <c r="H57" s="31"/>
      <c r="I57" s="22"/>
      <c r="J57" s="22"/>
      <c r="K57" s="22"/>
      <c r="L57" s="22"/>
      <c r="M57" s="22"/>
      <c r="N57" s="22"/>
      <c r="O57" s="22"/>
      <c r="P57" s="22"/>
      <c r="Q57" s="22"/>
      <c r="R57" s="22"/>
      <c r="S57" s="22"/>
      <c r="T57" s="28"/>
      <c r="U57" s="28"/>
      <c r="V57" s="28"/>
      <c r="W57" s="28"/>
      <c r="X57" s="28"/>
      <c r="Y57" s="28"/>
      <c r="Z57" s="28"/>
      <c r="AA57" s="28"/>
      <c r="AB57" s="28"/>
      <c r="AC57" s="28"/>
      <c r="AD57" s="28"/>
      <c r="AE57" s="28"/>
    </row>
    <row r="58" spans="1:31" ht="12" customHeight="1" x14ac:dyDescent="0.3">
      <c r="A58" s="22"/>
      <c r="B58" s="22"/>
      <c r="C58" s="44" t="str">
        <f>"Assume EBSS payment received 1 July "&amp;J10</f>
        <v>Assume EBSS payment received 1 July 2030</v>
      </c>
      <c r="D58" s="39"/>
      <c r="E58" s="39"/>
      <c r="F58" s="22"/>
      <c r="G58" s="1"/>
      <c r="H58" s="31"/>
      <c r="I58" s="22"/>
      <c r="J58" s="22"/>
      <c r="K58" s="22"/>
      <c r="L58" s="22"/>
      <c r="M58" s="22"/>
      <c r="N58" s="22"/>
      <c r="O58" s="22"/>
      <c r="P58" s="22"/>
      <c r="Q58" s="22"/>
      <c r="R58" s="22"/>
      <c r="S58" s="22"/>
      <c r="T58" s="28"/>
      <c r="U58" s="28"/>
      <c r="V58" s="28"/>
      <c r="W58" s="28"/>
      <c r="X58" s="28"/>
      <c r="Y58" s="28"/>
      <c r="Z58" s="28"/>
      <c r="AA58" s="28"/>
      <c r="AB58" s="28"/>
      <c r="AC58" s="28"/>
      <c r="AD58" s="28"/>
      <c r="AE58" s="28"/>
    </row>
    <row r="59" spans="1:31" ht="12" customHeight="1" x14ac:dyDescent="0.3">
      <c r="A59" s="22"/>
      <c r="B59" s="22"/>
      <c r="D59" s="39"/>
      <c r="E59" s="39"/>
      <c r="F59" s="29"/>
      <c r="G59" s="1"/>
      <c r="H59" s="31"/>
      <c r="I59" s="22"/>
      <c r="J59" s="22"/>
      <c r="K59" s="22"/>
      <c r="L59" s="22"/>
      <c r="M59" s="22"/>
      <c r="N59" s="22"/>
      <c r="O59" s="22"/>
      <c r="P59" s="22"/>
      <c r="Q59" s="22"/>
      <c r="R59" s="22"/>
      <c r="S59" s="22"/>
      <c r="T59" s="28"/>
      <c r="U59" s="28"/>
      <c r="V59" s="28"/>
      <c r="W59" s="28"/>
      <c r="X59" s="28"/>
      <c r="Y59" s="28"/>
      <c r="Z59" s="28"/>
      <c r="AA59" s="28"/>
      <c r="AB59" s="28"/>
      <c r="AC59" s="28"/>
      <c r="AD59" s="28"/>
      <c r="AE59" s="28"/>
    </row>
    <row r="60" spans="1:31" ht="14" x14ac:dyDescent="0.3">
      <c r="A60" s="22"/>
      <c r="B60" s="22"/>
      <c r="C60" s="117"/>
      <c r="D60" s="39"/>
      <c r="E60" s="39"/>
      <c r="F60" s="22"/>
      <c r="G60" s="1"/>
      <c r="H60" s="31"/>
      <c r="I60" s="22"/>
      <c r="J60" s="22"/>
      <c r="K60" s="22"/>
      <c r="L60" s="22"/>
      <c r="M60" s="22"/>
      <c r="N60" s="22"/>
      <c r="O60" s="22"/>
      <c r="P60" s="22"/>
      <c r="Q60" s="22"/>
      <c r="R60" s="22"/>
      <c r="S60" s="22"/>
      <c r="T60" s="28"/>
      <c r="U60" s="28"/>
      <c r="V60" s="28"/>
      <c r="W60" s="28"/>
      <c r="X60" s="28"/>
      <c r="Y60" s="28"/>
      <c r="Z60" s="28"/>
      <c r="AA60" s="28"/>
      <c r="AB60" s="28"/>
      <c r="AC60" s="28"/>
      <c r="AD60" s="28"/>
      <c r="AE60" s="28"/>
    </row>
    <row r="61" spans="1:31" ht="14" x14ac:dyDescent="0.25">
      <c r="A61" s="22"/>
      <c r="B61" s="22"/>
      <c r="C61" s="118"/>
      <c r="D61" s="1"/>
      <c r="E61" s="1"/>
      <c r="F61" s="22"/>
      <c r="G61" s="1"/>
      <c r="H61" s="31"/>
      <c r="I61" s="22"/>
      <c r="J61" s="22"/>
      <c r="K61" s="22"/>
      <c r="L61" s="22"/>
      <c r="M61" s="22"/>
      <c r="N61" s="22"/>
      <c r="O61" s="22"/>
      <c r="P61" s="22"/>
      <c r="Q61" s="22"/>
      <c r="R61" s="22"/>
      <c r="S61" s="22"/>
      <c r="T61" s="28"/>
      <c r="U61" s="28"/>
      <c r="V61" s="28"/>
      <c r="W61" s="28"/>
      <c r="X61" s="28"/>
      <c r="Y61" s="28"/>
      <c r="Z61" s="28"/>
      <c r="AA61" s="28"/>
      <c r="AB61" s="28"/>
      <c r="AC61" s="28"/>
      <c r="AD61" s="28"/>
      <c r="AE61" s="28"/>
    </row>
    <row r="62" spans="1:31" ht="14" x14ac:dyDescent="0.25">
      <c r="A62" s="35"/>
      <c r="B62" s="34"/>
      <c r="C62" s="36"/>
      <c r="D62" s="36"/>
      <c r="E62" s="36"/>
      <c r="F62" s="36"/>
      <c r="G62" s="36"/>
      <c r="H62" s="36"/>
      <c r="I62" s="36"/>
      <c r="J62" s="36"/>
      <c r="K62" s="371"/>
      <c r="L62" s="37"/>
      <c r="M62" s="35"/>
      <c r="N62" s="35"/>
      <c r="O62" s="370"/>
      <c r="P62" s="370"/>
      <c r="Q62" s="370"/>
      <c r="R62" s="402"/>
      <c r="S62" s="371"/>
    </row>
    <row r="63" spans="1:31" ht="14" x14ac:dyDescent="0.25">
      <c r="F63" s="22"/>
      <c r="G63" s="1"/>
      <c r="H63" s="31"/>
    </row>
  </sheetData>
  <phoneticPr fontId="31" type="noConversion"/>
  <pageMargins left="0.7" right="0.7" top="0.75" bottom="0.75" header="0.3" footer="0.3"/>
  <pageSetup paperSize="9" scale="42" fitToWidth="0" orientation="landscape"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7E887F-8D42-4B09-A686-6EEF43BFC5EC}">
  <sheetPr>
    <tabColor rgb="FFFFC000"/>
  </sheetPr>
  <dimension ref="A1:AL80"/>
  <sheetViews>
    <sheetView workbookViewId="0">
      <selection activeCell="M37" sqref="M37"/>
    </sheetView>
  </sheetViews>
  <sheetFormatPr defaultColWidth="9" defaultRowHeight="11.5" outlineLevelRow="1" x14ac:dyDescent="0.25"/>
  <cols>
    <col min="1" max="1" width="1.296875" customWidth="1"/>
    <col min="2" max="2" width="3.09765625" customWidth="1"/>
    <col min="3" max="3" width="42.59765625" customWidth="1"/>
    <col min="4" max="4" width="17.296875" customWidth="1"/>
    <col min="6" max="9" width="10.09765625" bestFit="1" customWidth="1"/>
    <col min="10" max="10" width="4" customWidth="1"/>
    <col min="17" max="17" width="4" customWidth="1"/>
    <col min="20" max="20" width="1.69921875" customWidth="1"/>
    <col min="21" max="21" width="6.69921875" customWidth="1"/>
    <col min="22" max="22" width="175.69921875" customWidth="1"/>
  </cols>
  <sheetData>
    <row r="1" spans="1:38" x14ac:dyDescent="0.25">
      <c r="A1" s="1"/>
      <c r="B1" s="99" t="str">
        <f>Cover!B3</f>
        <v xml:space="preserve">IPART simplified incentive scheme template </v>
      </c>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row>
    <row r="2" spans="1:38" x14ac:dyDescent="0.25">
      <c r="A2" s="1"/>
      <c r="B2" s="1"/>
      <c r="C2" s="1"/>
      <c r="D2" s="1"/>
      <c r="E2" s="1"/>
      <c r="F2" s="1"/>
      <c r="G2" s="1"/>
      <c r="H2" s="99"/>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row>
    <row r="3" spans="1:38" ht="18.5" x14ac:dyDescent="0.25">
      <c r="A3" s="22"/>
      <c r="B3" s="161" t="s">
        <v>168</v>
      </c>
      <c r="C3" s="22"/>
      <c r="D3" s="22"/>
      <c r="E3" s="22"/>
      <c r="F3" s="22"/>
      <c r="G3" s="22"/>
      <c r="H3" s="22"/>
      <c r="I3" s="22"/>
      <c r="J3" s="1"/>
      <c r="K3" s="24"/>
      <c r="L3" s="38"/>
      <c r="M3" s="38"/>
      <c r="N3" s="38"/>
      <c r="O3" s="1"/>
      <c r="P3" s="22"/>
      <c r="Q3" s="22"/>
      <c r="R3" s="22"/>
      <c r="S3" s="22"/>
      <c r="T3" s="22"/>
      <c r="U3" s="24"/>
      <c r="V3" s="38"/>
      <c r="W3" s="38"/>
      <c r="X3" s="38"/>
      <c r="Z3" s="22"/>
      <c r="AA3" s="22"/>
      <c r="AB3" s="22"/>
      <c r="AC3" s="22"/>
      <c r="AD3" s="22"/>
      <c r="AE3" s="1"/>
      <c r="AF3" s="1"/>
      <c r="AG3" s="1"/>
      <c r="AH3" s="1"/>
      <c r="AI3" s="1"/>
      <c r="AJ3" s="1"/>
      <c r="AK3" s="1"/>
      <c r="AL3" s="1"/>
    </row>
    <row r="4" spans="1:38" ht="14.5" x14ac:dyDescent="0.25">
      <c r="A4" s="22"/>
      <c r="B4" s="210"/>
      <c r="C4" s="48" t="s">
        <v>111</v>
      </c>
      <c r="D4" s="26"/>
      <c r="E4" s="22"/>
      <c r="F4" s="22"/>
      <c r="G4" s="22"/>
      <c r="H4" s="22"/>
      <c r="I4" s="22"/>
      <c r="J4" s="22"/>
      <c r="K4" s="25"/>
      <c r="L4" s="22"/>
      <c r="M4" s="22"/>
      <c r="N4" s="22"/>
      <c r="O4" s="22"/>
      <c r="P4" s="22"/>
      <c r="Q4" s="22"/>
      <c r="R4" s="22"/>
      <c r="S4" s="22"/>
      <c r="T4" s="22"/>
      <c r="U4" s="25"/>
      <c r="V4" s="22"/>
      <c r="W4" s="22"/>
      <c r="X4" s="22"/>
      <c r="Y4" s="22"/>
      <c r="Z4" s="22"/>
      <c r="AA4" s="22"/>
      <c r="AB4" s="22"/>
      <c r="AC4" s="22"/>
      <c r="AD4" s="22"/>
      <c r="AE4" s="1"/>
      <c r="AF4" s="1"/>
      <c r="AG4" s="1"/>
      <c r="AH4" s="1"/>
      <c r="AI4" s="1"/>
      <c r="AJ4" s="1"/>
      <c r="AK4" s="1"/>
      <c r="AL4" s="1"/>
    </row>
    <row r="5" spans="1:38" ht="14.5" x14ac:dyDescent="0.25">
      <c r="A5" s="22"/>
      <c r="B5" s="210"/>
      <c r="C5" s="216" t="s">
        <v>112</v>
      </c>
      <c r="D5" s="26"/>
      <c r="E5" s="22"/>
      <c r="F5" s="22"/>
      <c r="G5" s="22"/>
      <c r="H5" s="22"/>
      <c r="I5" s="22"/>
      <c r="J5" s="22"/>
      <c r="K5" s="25"/>
      <c r="L5" s="22"/>
      <c r="M5" s="22"/>
      <c r="N5" s="22"/>
      <c r="O5" s="22"/>
      <c r="P5" s="22"/>
      <c r="Q5" s="22"/>
      <c r="R5" s="22"/>
      <c r="S5" s="22"/>
      <c r="T5" s="22"/>
      <c r="U5" s="25"/>
      <c r="V5" s="22"/>
      <c r="W5" s="22"/>
      <c r="X5" s="22"/>
      <c r="Y5" s="22"/>
      <c r="Z5" s="22"/>
      <c r="AA5" s="22"/>
      <c r="AB5" s="22"/>
      <c r="AC5" s="22"/>
      <c r="AD5" s="22"/>
      <c r="AE5" s="1"/>
      <c r="AF5" s="1"/>
      <c r="AG5" s="1"/>
      <c r="AH5" s="1"/>
      <c r="AI5" s="1"/>
      <c r="AJ5" s="1"/>
      <c r="AK5" s="1"/>
      <c r="AL5" s="1"/>
    </row>
    <row r="6" spans="1:38" ht="14" x14ac:dyDescent="0.25">
      <c r="A6" s="22"/>
      <c r="B6" s="22"/>
      <c r="C6" s="1" t="s">
        <v>113</v>
      </c>
      <c r="D6" s="26"/>
      <c r="E6" s="22"/>
      <c r="F6" s="22"/>
      <c r="G6" s="22"/>
      <c r="H6" s="22"/>
      <c r="I6" s="22"/>
      <c r="J6" s="22"/>
      <c r="K6" s="25"/>
      <c r="L6" s="22"/>
      <c r="M6" s="22"/>
      <c r="N6" s="22"/>
      <c r="O6" s="22"/>
      <c r="P6" s="22"/>
      <c r="Q6" s="22"/>
      <c r="R6" s="22"/>
      <c r="S6" s="22"/>
      <c r="T6" s="22"/>
      <c r="U6" s="25"/>
      <c r="V6" s="22"/>
      <c r="W6" s="22"/>
      <c r="X6" s="22"/>
      <c r="Y6" s="22"/>
      <c r="Z6" s="22"/>
      <c r="AA6" s="22"/>
      <c r="AB6" s="22"/>
      <c r="AC6" s="22"/>
      <c r="AD6" s="22"/>
      <c r="AE6" s="1"/>
      <c r="AF6" s="1"/>
      <c r="AG6" s="1"/>
      <c r="AH6" s="1"/>
      <c r="AI6" s="1"/>
      <c r="AJ6" s="1"/>
      <c r="AK6" s="1"/>
      <c r="AL6" s="1"/>
    </row>
    <row r="7" spans="1:38" ht="14.5" x14ac:dyDescent="0.4">
      <c r="A7" s="22"/>
      <c r="B7" s="210"/>
      <c r="C7" s="217" t="s">
        <v>114</v>
      </c>
      <c r="D7" s="26"/>
      <c r="E7" s="22"/>
      <c r="F7" s="22"/>
      <c r="G7" s="22"/>
      <c r="H7" s="22"/>
      <c r="I7" s="22"/>
      <c r="J7" s="22"/>
      <c r="K7" s="25"/>
      <c r="L7" s="22"/>
      <c r="M7" s="22"/>
      <c r="N7" s="22"/>
      <c r="O7" s="22"/>
      <c r="P7" s="22"/>
      <c r="Q7" s="22"/>
      <c r="R7" s="22"/>
      <c r="S7" s="22"/>
      <c r="T7" s="22"/>
      <c r="U7" s="25"/>
      <c r="V7" s="22"/>
      <c r="W7" s="22"/>
      <c r="X7" s="22"/>
      <c r="Y7" s="22"/>
      <c r="Z7" s="22"/>
      <c r="AA7" s="22"/>
      <c r="AB7" s="22"/>
      <c r="AC7" s="22"/>
      <c r="AD7" s="22"/>
      <c r="AE7" s="1"/>
      <c r="AF7" s="1"/>
      <c r="AG7" s="1"/>
      <c r="AH7" s="1"/>
      <c r="AI7" s="1"/>
      <c r="AJ7" s="1"/>
      <c r="AK7" s="1"/>
      <c r="AL7" s="1"/>
    </row>
    <row r="8" spans="1:38" ht="14" x14ac:dyDescent="0.25">
      <c r="A8" s="22"/>
      <c r="B8" s="22"/>
      <c r="C8" s="26"/>
      <c r="D8" s="26"/>
      <c r="E8" s="22"/>
      <c r="F8" s="22"/>
      <c r="G8" s="22"/>
      <c r="H8" s="22"/>
      <c r="I8" s="22"/>
      <c r="J8" s="22"/>
      <c r="K8" s="25"/>
      <c r="L8" s="22"/>
      <c r="M8" s="22"/>
      <c r="N8" s="22"/>
      <c r="O8" s="22"/>
      <c r="P8" s="22"/>
      <c r="Q8" s="22"/>
      <c r="R8" s="22"/>
      <c r="S8" s="22"/>
      <c r="T8" s="22"/>
      <c r="U8" s="25"/>
      <c r="V8" s="22"/>
      <c r="W8" s="22"/>
      <c r="X8" s="22"/>
      <c r="Y8" s="22"/>
      <c r="Z8" s="22"/>
      <c r="AA8" s="22"/>
      <c r="AB8" s="22"/>
      <c r="AC8" s="22"/>
      <c r="AD8" s="22"/>
      <c r="AE8" s="1"/>
      <c r="AF8" s="1"/>
      <c r="AG8" s="1"/>
      <c r="AH8" s="1"/>
      <c r="AI8" s="1"/>
      <c r="AJ8" s="1"/>
      <c r="AK8" s="1"/>
      <c r="AL8" s="1"/>
    </row>
    <row r="9" spans="1:38" ht="14" x14ac:dyDescent="0.25">
      <c r="A9" s="22"/>
      <c r="B9" s="22"/>
      <c r="C9" s="26"/>
      <c r="D9" s="26"/>
      <c r="E9" s="22"/>
      <c r="F9" s="22"/>
      <c r="G9" s="22"/>
      <c r="H9" s="22"/>
      <c r="I9" s="22"/>
      <c r="J9" s="22"/>
      <c r="K9" s="25"/>
      <c r="L9" s="22"/>
      <c r="M9" s="22"/>
      <c r="N9" s="22"/>
      <c r="O9" s="22"/>
      <c r="P9" s="22"/>
      <c r="Q9" s="22"/>
      <c r="R9" s="22"/>
      <c r="S9" s="22"/>
      <c r="T9" s="22"/>
      <c r="U9" s="25"/>
      <c r="V9" s="22"/>
      <c r="W9" s="22"/>
      <c r="X9" s="22"/>
      <c r="Y9" s="22"/>
      <c r="Z9" s="22"/>
      <c r="AA9" s="22"/>
      <c r="AB9" s="22"/>
      <c r="AC9" s="22"/>
      <c r="AD9" s="22"/>
      <c r="AE9" s="1"/>
      <c r="AF9" s="1"/>
      <c r="AG9" s="1"/>
      <c r="AH9" s="1"/>
      <c r="AI9" s="1"/>
      <c r="AJ9" s="1"/>
      <c r="AK9" s="1"/>
      <c r="AL9" s="1"/>
    </row>
    <row r="10" spans="1:38" ht="14" x14ac:dyDescent="0.25">
      <c r="A10" s="35"/>
      <c r="B10" s="34"/>
      <c r="C10" s="35"/>
      <c r="D10" s="35"/>
      <c r="E10" s="35"/>
      <c r="F10" s="35"/>
      <c r="G10" s="35"/>
      <c r="H10" s="35"/>
      <c r="I10" s="35"/>
      <c r="J10" s="35"/>
      <c r="K10" s="37"/>
      <c r="L10" s="35"/>
      <c r="M10" s="35"/>
      <c r="N10" s="35"/>
      <c r="O10" s="35"/>
      <c r="P10" s="35"/>
      <c r="Q10" s="35"/>
      <c r="R10" s="35"/>
      <c r="S10" s="35"/>
      <c r="T10" s="35"/>
      <c r="U10" s="35"/>
      <c r="V10" s="35"/>
      <c r="W10" s="370"/>
      <c r="X10" s="370"/>
      <c r="Y10" s="370"/>
      <c r="Z10" s="370"/>
      <c r="AA10" s="370"/>
      <c r="AB10" s="370"/>
      <c r="AC10" s="370"/>
      <c r="AD10" s="370"/>
      <c r="AE10" s="1"/>
      <c r="AF10" s="1"/>
      <c r="AG10" s="1"/>
      <c r="AH10" s="1"/>
      <c r="AI10" s="1"/>
      <c r="AJ10" s="1"/>
      <c r="AK10" s="1"/>
      <c r="AL10" s="1"/>
    </row>
    <row r="11" spans="1:38" ht="15.5" x14ac:dyDescent="0.35">
      <c r="A11" s="22"/>
      <c r="B11" s="22"/>
      <c r="C11" s="27"/>
      <c r="D11" s="27"/>
      <c r="E11" s="1"/>
      <c r="F11" s="1"/>
      <c r="G11" s="1"/>
      <c r="H11" s="1"/>
      <c r="I11" s="1"/>
      <c r="J11" s="1"/>
      <c r="K11" s="1"/>
      <c r="L11" s="1"/>
      <c r="M11" s="1"/>
      <c r="N11" s="1"/>
      <c r="O11" s="1"/>
      <c r="P11" s="1"/>
      <c r="Q11" s="27"/>
      <c r="R11" s="1"/>
      <c r="S11" s="22"/>
      <c r="T11" s="22"/>
      <c r="U11" s="29"/>
      <c r="V11" s="29"/>
      <c r="W11" s="22"/>
      <c r="X11" s="22"/>
      <c r="Y11" s="22"/>
      <c r="Z11" s="22"/>
      <c r="AA11" s="22"/>
      <c r="AB11" s="22"/>
      <c r="AC11" s="22"/>
      <c r="AD11" s="22"/>
      <c r="AE11" s="54"/>
      <c r="AF11" s="54"/>
      <c r="AG11" s="54"/>
      <c r="AH11" s="54"/>
      <c r="AI11" s="54"/>
      <c r="AJ11" s="54"/>
      <c r="AK11" s="54"/>
      <c r="AL11" s="54"/>
    </row>
    <row r="12" spans="1:38" ht="15.5" x14ac:dyDescent="0.35">
      <c r="A12" s="22"/>
      <c r="B12" s="22"/>
      <c r="C12" s="100" t="str">
        <f>'EBSS '!$C$7</f>
        <v>All dollar values are in $ million, $2024-25</v>
      </c>
      <c r="D12" s="27"/>
      <c r="F12" s="1"/>
      <c r="G12" s="1"/>
      <c r="H12" s="1"/>
      <c r="I12" s="43" t="s">
        <v>96</v>
      </c>
      <c r="J12" s="48"/>
      <c r="K12" s="1"/>
      <c r="L12" s="1"/>
      <c r="M12" s="1"/>
      <c r="N12" s="1"/>
      <c r="O12" s="1"/>
      <c r="P12" s="1" t="s">
        <v>120</v>
      </c>
      <c r="Q12" s="48"/>
      <c r="R12" s="48"/>
      <c r="S12" s="22"/>
      <c r="T12" s="22"/>
      <c r="U12" s="29"/>
      <c r="V12" s="29"/>
      <c r="W12" s="22"/>
      <c r="X12" s="22"/>
      <c r="Y12" s="22"/>
      <c r="Z12" s="22"/>
      <c r="AA12" s="22"/>
      <c r="AB12" s="22"/>
      <c r="AC12" s="22"/>
      <c r="AD12" s="22"/>
      <c r="AE12" s="54"/>
      <c r="AF12" s="54"/>
      <c r="AG12" s="54"/>
      <c r="AH12" s="54"/>
      <c r="AI12" s="54"/>
      <c r="AJ12" s="54"/>
      <c r="AK12" s="54"/>
      <c r="AL12" s="54"/>
    </row>
    <row r="13" spans="1:38" ht="15.5" x14ac:dyDescent="0.35">
      <c r="A13" s="22"/>
      <c r="B13" s="22"/>
      <c r="C13" s="27"/>
      <c r="D13" s="27"/>
      <c r="E13" s="1"/>
      <c r="F13" s="1"/>
      <c r="G13" s="1"/>
      <c r="H13" s="1"/>
      <c r="I13" s="43"/>
      <c r="J13" s="48"/>
      <c r="K13" s="1"/>
      <c r="L13" s="1"/>
      <c r="M13" s="1"/>
      <c r="N13" s="1"/>
      <c r="O13" s="1"/>
      <c r="P13" s="1"/>
      <c r="Q13" s="48"/>
      <c r="R13" s="48"/>
      <c r="S13" s="22"/>
      <c r="T13" s="22"/>
      <c r="U13" s="29"/>
      <c r="V13" s="29"/>
      <c r="W13" s="22"/>
      <c r="X13" s="22"/>
      <c r="Y13" s="22"/>
      <c r="Z13" s="22"/>
      <c r="AA13" s="22"/>
      <c r="AB13" s="22"/>
      <c r="AC13" s="22"/>
      <c r="AD13" s="22"/>
      <c r="AE13" s="54"/>
      <c r="AF13" s="54"/>
      <c r="AG13" s="54"/>
      <c r="AH13" s="54"/>
      <c r="AI13" s="54"/>
      <c r="AJ13" s="54"/>
      <c r="AK13" s="54"/>
      <c r="AL13" s="54"/>
    </row>
    <row r="14" spans="1:38" ht="15.5" x14ac:dyDescent="0.35">
      <c r="A14" s="22"/>
      <c r="B14" s="22"/>
      <c r="C14" s="142" t="s">
        <v>110</v>
      </c>
      <c r="D14" s="27"/>
      <c r="E14" s="142"/>
      <c r="F14" s="27"/>
      <c r="G14" s="27"/>
      <c r="H14" s="27"/>
      <c r="I14" s="27"/>
      <c r="J14" s="27"/>
      <c r="K14" s="142"/>
      <c r="L14" s="1"/>
      <c r="M14" s="1"/>
      <c r="N14" s="1"/>
      <c r="O14" s="1"/>
      <c r="Q14" s="27"/>
      <c r="R14" s="142"/>
      <c r="S14" s="22"/>
      <c r="T14" s="22"/>
      <c r="U14" s="29"/>
      <c r="V14" s="29"/>
      <c r="W14" s="22"/>
      <c r="X14" s="22"/>
      <c r="Y14" s="22"/>
      <c r="Z14" s="22"/>
      <c r="AA14" s="22"/>
      <c r="AB14" s="22"/>
      <c r="AC14" s="22"/>
      <c r="AD14" s="22"/>
      <c r="AE14" s="54"/>
      <c r="AF14" s="54"/>
      <c r="AG14" s="54"/>
      <c r="AH14" s="54"/>
      <c r="AI14" s="54"/>
      <c r="AJ14" s="54"/>
      <c r="AK14" s="54"/>
      <c r="AL14" s="54"/>
    </row>
    <row r="15" spans="1:38" ht="15.5" x14ac:dyDescent="0.35">
      <c r="A15" s="22"/>
      <c r="B15" s="22"/>
      <c r="C15" s="72"/>
      <c r="D15" s="196"/>
      <c r="E15" s="130"/>
      <c r="F15" s="131"/>
      <c r="G15" s="131" t="s">
        <v>115</v>
      </c>
      <c r="H15" s="131"/>
      <c r="I15" s="133"/>
      <c r="J15" s="27"/>
      <c r="K15" s="162"/>
      <c r="L15" s="131"/>
      <c r="M15" s="131"/>
      <c r="N15" s="130" t="s">
        <v>116</v>
      </c>
      <c r="O15" s="131"/>
      <c r="P15" s="463"/>
      <c r="Q15" s="168"/>
      <c r="R15" s="170"/>
      <c r="S15" s="376"/>
      <c r="T15" s="381"/>
      <c r="U15" s="29"/>
      <c r="V15" s="29"/>
      <c r="W15" s="22"/>
      <c r="X15" s="22"/>
      <c r="Y15" s="22"/>
      <c r="Z15" s="22"/>
      <c r="AA15" s="22"/>
      <c r="AB15" s="22"/>
      <c r="AC15" s="22"/>
      <c r="AD15" s="22"/>
      <c r="AE15" s="54"/>
      <c r="AF15" s="54"/>
      <c r="AG15" s="54"/>
      <c r="AH15" s="54"/>
      <c r="AI15" s="54"/>
      <c r="AJ15" s="54"/>
      <c r="AK15" s="54"/>
      <c r="AL15" s="54"/>
    </row>
    <row r="16" spans="1:38" ht="15.5" hidden="1" outlineLevel="1" x14ac:dyDescent="0.35">
      <c r="A16" s="22"/>
      <c r="B16" s="22"/>
      <c r="C16" s="493" t="str">
        <f>'EBSS '!C11</f>
        <v>FY ending 30 June</v>
      </c>
      <c r="D16" s="225"/>
      <c r="E16" s="145">
        <f>'EBSS '!E11</f>
        <v>2026</v>
      </c>
      <c r="F16" s="145">
        <f>'EBSS '!F11</f>
        <v>2027</v>
      </c>
      <c r="G16" s="145">
        <f>'EBSS '!G11</f>
        <v>2028</v>
      </c>
      <c r="H16" s="145">
        <f>'EBSS '!H11</f>
        <v>2029</v>
      </c>
      <c r="I16" s="146">
        <f>'EBSS '!I11</f>
        <v>2030</v>
      </c>
      <c r="J16" s="27"/>
      <c r="K16" s="499">
        <f>'EBSS '!K11</f>
        <v>2030</v>
      </c>
      <c r="L16" s="145">
        <f>'EBSS '!L11</f>
        <v>2031</v>
      </c>
      <c r="M16" s="145">
        <f>'EBSS '!M11</f>
        <v>2032</v>
      </c>
      <c r="N16" s="145">
        <f>'EBSS '!N11</f>
        <v>2033</v>
      </c>
      <c r="O16" s="145">
        <f>'EBSS '!O11</f>
        <v>2034</v>
      </c>
      <c r="P16" s="464">
        <f>'EBSS '!P11</f>
        <v>2035</v>
      </c>
      <c r="Q16" s="168"/>
      <c r="R16" s="500">
        <f t="shared" ref="R16" si="0">P16</f>
        <v>2035</v>
      </c>
      <c r="S16" s="501">
        <f>'EBSS '!S11</f>
        <v>2036</v>
      </c>
      <c r="T16" s="377"/>
      <c r="U16" s="227"/>
      <c r="V16" s="227"/>
      <c r="W16" s="228"/>
      <c r="X16" s="228"/>
      <c r="Y16" s="22"/>
      <c r="Z16" s="22"/>
      <c r="AA16" s="22"/>
      <c r="AB16" s="22"/>
      <c r="AC16" s="22"/>
      <c r="AD16" s="22"/>
      <c r="AE16" s="54"/>
      <c r="AF16" s="54"/>
      <c r="AG16" s="54"/>
      <c r="AH16" s="54"/>
      <c r="AI16" s="54"/>
      <c r="AJ16" s="54"/>
      <c r="AK16" s="54"/>
      <c r="AL16" s="54"/>
    </row>
    <row r="17" spans="1:38" ht="15.5" hidden="1" outlineLevel="1" x14ac:dyDescent="0.35">
      <c r="A17" s="22"/>
      <c r="B17" s="22"/>
      <c r="C17" s="224" t="s">
        <v>92</v>
      </c>
      <c r="D17" s="84"/>
      <c r="E17" s="144">
        <v>4</v>
      </c>
      <c r="F17" s="145">
        <f>E17-1</f>
        <v>3</v>
      </c>
      <c r="G17" s="145">
        <f t="shared" ref="G17:I17" si="1">F17-1</f>
        <v>2</v>
      </c>
      <c r="H17" s="145">
        <f t="shared" si="1"/>
        <v>1</v>
      </c>
      <c r="I17" s="146">
        <f t="shared" si="1"/>
        <v>0</v>
      </c>
      <c r="J17" s="27"/>
      <c r="K17" s="164">
        <v>5</v>
      </c>
      <c r="L17" s="145">
        <f t="shared" ref="L17:P17" si="2">K17-1</f>
        <v>4</v>
      </c>
      <c r="M17" s="145">
        <f t="shared" si="2"/>
        <v>3</v>
      </c>
      <c r="N17" s="145">
        <f t="shared" si="2"/>
        <v>2</v>
      </c>
      <c r="O17" s="145">
        <f t="shared" si="2"/>
        <v>1</v>
      </c>
      <c r="P17" s="464">
        <f t="shared" si="2"/>
        <v>0</v>
      </c>
      <c r="Q17" s="168"/>
      <c r="R17" s="172"/>
      <c r="S17" s="374"/>
      <c r="T17" s="374"/>
      <c r="U17" s="229"/>
      <c r="V17" s="229"/>
      <c r="W17" s="230"/>
      <c r="X17" s="230"/>
      <c r="Y17" s="33"/>
      <c r="Z17" s="33"/>
      <c r="AA17" s="22"/>
      <c r="AB17" s="22"/>
      <c r="AC17" s="22"/>
      <c r="AD17" s="22"/>
      <c r="AE17" s="54"/>
      <c r="AF17" s="54"/>
      <c r="AG17" s="54"/>
      <c r="AH17" s="54"/>
      <c r="AI17" s="54"/>
      <c r="AJ17" s="54"/>
      <c r="AK17" s="54"/>
      <c r="AL17" s="54"/>
    </row>
    <row r="18" spans="1:38" ht="15.75" customHeight="1" collapsed="1" x14ac:dyDescent="0.35">
      <c r="A18" s="22"/>
      <c r="B18" s="22"/>
      <c r="C18" s="231" t="s">
        <v>102</v>
      </c>
      <c r="D18" s="232"/>
      <c r="E18" s="233" t="str">
        <f>'EBSS '!E13</f>
        <v>2025-26</v>
      </c>
      <c r="F18" s="233" t="str">
        <f>'EBSS '!F13</f>
        <v>2026-27</v>
      </c>
      <c r="G18" s="233" t="str">
        <f>'EBSS '!G13</f>
        <v>2027-28</v>
      </c>
      <c r="H18" s="233" t="str">
        <f>'EBSS '!H13</f>
        <v>2028-29</v>
      </c>
      <c r="I18" s="234" t="str">
        <f>'EBSS '!I13</f>
        <v>2029-30</v>
      </c>
      <c r="J18" s="27"/>
      <c r="K18" s="235" t="str">
        <f>'EBSS '!K13</f>
        <v>2029-30</v>
      </c>
      <c r="L18" s="236" t="str">
        <f>'EBSS '!L13</f>
        <v>2030-31</v>
      </c>
      <c r="M18" s="236" t="str">
        <f>'EBSS '!M13</f>
        <v>2031-32</v>
      </c>
      <c r="N18" s="236" t="str">
        <f>'EBSS '!N13</f>
        <v>2032-33</v>
      </c>
      <c r="O18" s="233" t="str">
        <f>'EBSS '!O13</f>
        <v>2033-34</v>
      </c>
      <c r="P18" s="465" t="str">
        <f>'EBSS '!P13</f>
        <v>2034-35</v>
      </c>
      <c r="Q18" s="168"/>
      <c r="R18" s="237" t="str">
        <f t="shared" ref="R18:R25" si="3">P18</f>
        <v>2034-35</v>
      </c>
      <c r="S18" s="378" t="str">
        <f>'EBSS '!S13</f>
        <v>2035-36</v>
      </c>
      <c r="T18" s="378"/>
      <c r="U18" s="239"/>
      <c r="V18" s="239"/>
      <c r="W18" s="230"/>
      <c r="X18" s="240"/>
      <c r="Y18" s="120"/>
      <c r="Z18" s="120"/>
      <c r="AA18" s="55"/>
      <c r="AB18" s="55"/>
      <c r="AC18" s="55"/>
      <c r="AD18" s="55"/>
      <c r="AE18" s="54"/>
      <c r="AF18" s="54"/>
      <c r="AG18" s="54"/>
      <c r="AH18" s="54"/>
      <c r="AI18" s="54"/>
      <c r="AJ18" s="54"/>
      <c r="AK18" s="54"/>
      <c r="AL18" s="54"/>
    </row>
    <row r="19" spans="1:38" ht="15.5" x14ac:dyDescent="0.35">
      <c r="A19" s="22"/>
      <c r="B19" s="189"/>
      <c r="C19" s="241" t="s">
        <v>117</v>
      </c>
      <c r="D19" s="74"/>
      <c r="E19" s="244">
        <v>1</v>
      </c>
      <c r="F19" s="191">
        <f>E19+1</f>
        <v>2</v>
      </c>
      <c r="G19" s="191">
        <f t="shared" ref="G19:I19" si="4">F19+1</f>
        <v>3</v>
      </c>
      <c r="H19" s="191">
        <f t="shared" si="4"/>
        <v>4</v>
      </c>
      <c r="I19" s="192">
        <f t="shared" si="4"/>
        <v>5</v>
      </c>
      <c r="J19" s="190"/>
      <c r="K19" s="193">
        <f>L19-1</f>
        <v>0</v>
      </c>
      <c r="L19" s="244">
        <v>1</v>
      </c>
      <c r="M19" s="191">
        <f>L19+1</f>
        <v>2</v>
      </c>
      <c r="N19" s="191">
        <f t="shared" ref="N19:P19" si="5">M19+1</f>
        <v>3</v>
      </c>
      <c r="O19" s="191">
        <f t="shared" si="5"/>
        <v>4</v>
      </c>
      <c r="P19" s="466">
        <f t="shared" si="5"/>
        <v>5</v>
      </c>
      <c r="Q19" s="168"/>
      <c r="R19" s="194"/>
      <c r="S19" s="379"/>
      <c r="T19" s="382"/>
      <c r="U19" s="242"/>
      <c r="V19" s="242"/>
      <c r="W19" s="218"/>
      <c r="X19" s="218"/>
      <c r="Y19" s="189"/>
      <c r="Z19" s="189"/>
      <c r="AA19" s="189"/>
      <c r="AB19" s="189"/>
      <c r="AC19" s="189"/>
      <c r="AD19" s="189"/>
      <c r="AE19" s="188"/>
      <c r="AF19" s="188"/>
      <c r="AG19" s="188"/>
      <c r="AH19" s="188"/>
      <c r="AI19" s="188"/>
      <c r="AJ19" s="188"/>
      <c r="AK19" s="188"/>
      <c r="AL19" s="188"/>
    </row>
    <row r="20" spans="1:38" ht="15.75" customHeight="1" x14ac:dyDescent="0.35">
      <c r="A20" s="22"/>
      <c r="B20" s="22"/>
      <c r="C20" s="243" t="s">
        <v>69</v>
      </c>
      <c r="D20" s="152" t="s">
        <v>70</v>
      </c>
      <c r="E20" s="244">
        <v>365</v>
      </c>
      <c r="F20" s="244">
        <v>365</v>
      </c>
      <c r="G20" s="244">
        <v>366</v>
      </c>
      <c r="H20" s="244">
        <v>365</v>
      </c>
      <c r="I20" s="245">
        <f>E20</f>
        <v>365</v>
      </c>
      <c r="J20" s="27"/>
      <c r="K20" s="246">
        <f>E20</f>
        <v>365</v>
      </c>
      <c r="L20" s="247">
        <f t="shared" ref="L20:N20" si="6">F20</f>
        <v>365</v>
      </c>
      <c r="M20" s="247">
        <f t="shared" si="6"/>
        <v>366</v>
      </c>
      <c r="N20" s="247">
        <f t="shared" si="6"/>
        <v>365</v>
      </c>
      <c r="O20" s="248">
        <f>K20</f>
        <v>365</v>
      </c>
      <c r="P20" s="467">
        <f>L20</f>
        <v>365</v>
      </c>
      <c r="Q20" s="168"/>
      <c r="R20" s="249">
        <f>L20</f>
        <v>365</v>
      </c>
      <c r="S20" s="380">
        <f>M20</f>
        <v>366</v>
      </c>
      <c r="T20" s="382"/>
      <c r="U20" s="242"/>
      <c r="V20" s="239"/>
      <c r="W20" s="230"/>
      <c r="X20" s="240"/>
      <c r="Y20" s="120"/>
      <c r="Z20" s="120"/>
      <c r="AA20" s="55"/>
      <c r="AB20" s="55"/>
      <c r="AC20" s="55"/>
      <c r="AD20" s="55"/>
      <c r="AE20" s="54"/>
      <c r="AF20" s="54"/>
      <c r="AG20" s="54"/>
      <c r="AH20" s="54"/>
      <c r="AI20" s="54"/>
      <c r="AJ20" s="54"/>
      <c r="AK20" s="54"/>
      <c r="AL20" s="54"/>
    </row>
    <row r="21" spans="1:38" ht="15.5" x14ac:dyDescent="0.35">
      <c r="A21" s="1"/>
      <c r="B21" s="1"/>
      <c r="C21" s="250" t="s">
        <v>93</v>
      </c>
      <c r="D21" s="150" t="s">
        <v>71</v>
      </c>
      <c r="E21" s="445">
        <v>100</v>
      </c>
      <c r="F21" s="436">
        <v>100</v>
      </c>
      <c r="G21" s="436">
        <v>100</v>
      </c>
      <c r="H21" s="436">
        <v>100</v>
      </c>
      <c r="I21" s="502">
        <v>100</v>
      </c>
      <c r="J21" s="168"/>
      <c r="K21" s="251">
        <f>I21</f>
        <v>100</v>
      </c>
      <c r="L21" s="252">
        <f>H22+H39</f>
        <v>95</v>
      </c>
      <c r="M21" s="436">
        <v>95</v>
      </c>
      <c r="N21" s="436">
        <v>95</v>
      </c>
      <c r="O21" s="436">
        <v>95</v>
      </c>
      <c r="P21" s="502">
        <v>95</v>
      </c>
      <c r="Q21" s="168"/>
      <c r="R21" s="173">
        <f t="shared" si="3"/>
        <v>95</v>
      </c>
      <c r="S21" s="373">
        <f>O22+O39</f>
        <v>95</v>
      </c>
      <c r="T21" s="382"/>
      <c r="U21" s="314" t="s">
        <v>104</v>
      </c>
      <c r="V21" s="277" t="s">
        <v>180</v>
      </c>
      <c r="W21" s="240"/>
      <c r="X21" s="240"/>
      <c r="Y21" s="120"/>
      <c r="Z21" s="120"/>
      <c r="AA21" s="55"/>
      <c r="AB21" s="55"/>
      <c r="AC21" s="22"/>
      <c r="AD21" s="22"/>
      <c r="AE21" s="22"/>
      <c r="AF21" s="54"/>
      <c r="AG21" s="54"/>
      <c r="AH21" s="54"/>
      <c r="AI21" s="54"/>
      <c r="AJ21" s="54"/>
      <c r="AK21" s="54"/>
      <c r="AL21" s="54"/>
    </row>
    <row r="22" spans="1:38" ht="15.5" x14ac:dyDescent="0.35">
      <c r="A22" s="22"/>
      <c r="B22" s="22"/>
      <c r="C22" s="250" t="s">
        <v>72</v>
      </c>
      <c r="D22" s="494" t="str">
        <f>D21</f>
        <v>ML/day</v>
      </c>
      <c r="E22" s="445">
        <v>100</v>
      </c>
      <c r="F22" s="436">
        <v>95</v>
      </c>
      <c r="G22" s="436">
        <v>95</v>
      </c>
      <c r="H22" s="436">
        <v>95</v>
      </c>
      <c r="I22" s="502">
        <v>95</v>
      </c>
      <c r="J22" s="168"/>
      <c r="K22" s="251">
        <f>I22</f>
        <v>95</v>
      </c>
      <c r="L22" s="436">
        <v>90</v>
      </c>
      <c r="M22" s="436">
        <v>95</v>
      </c>
      <c r="N22" s="436">
        <v>95</v>
      </c>
      <c r="O22" s="436">
        <v>97</v>
      </c>
      <c r="P22" s="502">
        <v>97</v>
      </c>
      <c r="Q22" s="168"/>
      <c r="R22" s="173">
        <f t="shared" si="3"/>
        <v>97</v>
      </c>
      <c r="S22" s="503">
        <f>R22</f>
        <v>97</v>
      </c>
      <c r="T22" s="382"/>
      <c r="U22" s="1"/>
      <c r="V22" s="1"/>
      <c r="W22" s="240"/>
      <c r="X22" s="240"/>
      <c r="Y22" s="120"/>
      <c r="Z22" s="120"/>
      <c r="AA22" s="55"/>
      <c r="AB22" s="55"/>
      <c r="AC22" s="22"/>
      <c r="AD22" s="22"/>
      <c r="AE22" s="22"/>
      <c r="AF22" s="54"/>
      <c r="AG22" s="54"/>
      <c r="AH22" s="54"/>
      <c r="AI22" s="54"/>
      <c r="AJ22" s="54"/>
      <c r="AK22" s="54"/>
      <c r="AL22" s="54"/>
    </row>
    <row r="23" spans="1:38" ht="15.5" x14ac:dyDescent="0.35">
      <c r="A23" s="29"/>
      <c r="B23" s="29"/>
      <c r="C23" s="250" t="s">
        <v>94</v>
      </c>
      <c r="D23" s="494" t="str">
        <f>D21</f>
        <v>ML/day</v>
      </c>
      <c r="E23" s="104">
        <f>(E21-E22)</f>
        <v>0</v>
      </c>
      <c r="F23" s="105">
        <f>(F21-F22)</f>
        <v>5</v>
      </c>
      <c r="G23" s="105">
        <f>(G21-G22)</f>
        <v>5</v>
      </c>
      <c r="H23" s="105">
        <f>(H21-H22)</f>
        <v>5</v>
      </c>
      <c r="I23" s="167">
        <f>(I21-I22)</f>
        <v>5</v>
      </c>
      <c r="J23" s="168"/>
      <c r="K23" s="251">
        <f t="shared" ref="K23:K24" si="7">I23</f>
        <v>5</v>
      </c>
      <c r="L23" s="105">
        <f>(L21-L22)</f>
        <v>5</v>
      </c>
      <c r="M23" s="105">
        <f>(M21-M22)</f>
        <v>0</v>
      </c>
      <c r="N23" s="105">
        <f t="shared" ref="N23:P23" si="8">(N21-N22)</f>
        <v>0</v>
      </c>
      <c r="O23" s="105">
        <f t="shared" si="8"/>
        <v>-2</v>
      </c>
      <c r="P23" s="468">
        <f t="shared" si="8"/>
        <v>-2</v>
      </c>
      <c r="Q23" s="168"/>
      <c r="R23" s="173">
        <f t="shared" si="3"/>
        <v>-2</v>
      </c>
      <c r="S23" s="105">
        <f>(S21-S22)</f>
        <v>-2</v>
      </c>
      <c r="T23" s="382"/>
      <c r="U23" s="257" t="s">
        <v>19</v>
      </c>
      <c r="V23" s="258" t="s">
        <v>20</v>
      </c>
      <c r="W23" s="240"/>
      <c r="X23" s="240"/>
      <c r="Y23" s="120"/>
      <c r="Z23" s="120"/>
      <c r="AA23" s="55"/>
      <c r="AB23" s="55"/>
      <c r="AC23" s="22"/>
      <c r="AD23" s="22"/>
      <c r="AE23" s="22"/>
      <c r="AF23" s="54"/>
      <c r="AG23" s="54"/>
      <c r="AH23" s="54"/>
      <c r="AI23" s="54"/>
      <c r="AJ23" s="54"/>
      <c r="AK23" s="54"/>
      <c r="AL23" s="54"/>
    </row>
    <row r="24" spans="1:38" ht="15.5" x14ac:dyDescent="0.35">
      <c r="A24" s="29"/>
      <c r="B24" s="29"/>
      <c r="C24" s="241" t="s">
        <v>95</v>
      </c>
      <c r="D24" s="495" t="str">
        <f>D21</f>
        <v>ML/day</v>
      </c>
      <c r="E24" s="212">
        <f>E23</f>
        <v>0</v>
      </c>
      <c r="F24" s="213">
        <f>F23-E23</f>
        <v>5</v>
      </c>
      <c r="G24" s="213">
        <f t="shared" ref="G24" si="9">G23-F23</f>
        <v>0</v>
      </c>
      <c r="H24" s="213">
        <f>H23-G23</f>
        <v>0</v>
      </c>
      <c r="I24" s="214">
        <f>I23-H23+H39</f>
        <v>0</v>
      </c>
      <c r="K24" s="260">
        <f t="shared" si="7"/>
        <v>0</v>
      </c>
      <c r="L24" s="318">
        <f>(L21-L22)-((I21-I22)-(H21-H22))-H39</f>
        <v>5</v>
      </c>
      <c r="M24" s="105">
        <f t="shared" ref="M24" si="10">M23-L23</f>
        <v>-5</v>
      </c>
      <c r="N24" s="105">
        <f>N23-M23</f>
        <v>0</v>
      </c>
      <c r="O24" s="105">
        <f t="shared" ref="O24" si="11">O23-N23</f>
        <v>-2</v>
      </c>
      <c r="P24" s="469">
        <f>P23-O23+O39</f>
        <v>-2</v>
      </c>
      <c r="Q24" s="168"/>
      <c r="R24" s="182">
        <f t="shared" si="3"/>
        <v>-2</v>
      </c>
      <c r="S24" s="383">
        <f>S23-R23-O39</f>
        <v>2</v>
      </c>
      <c r="T24" s="382"/>
      <c r="U24" s="257"/>
      <c r="V24" s="258"/>
      <c r="W24" s="240"/>
      <c r="X24" s="240"/>
      <c r="Y24" s="120"/>
      <c r="Z24" s="120"/>
      <c r="AA24" s="55"/>
      <c r="AB24" s="55"/>
      <c r="AC24" s="22"/>
      <c r="AD24" s="22"/>
      <c r="AE24" s="22"/>
      <c r="AF24" s="54"/>
      <c r="AG24" s="54"/>
      <c r="AH24" s="54"/>
      <c r="AI24" s="54"/>
      <c r="AJ24" s="54"/>
      <c r="AK24" s="54"/>
      <c r="AL24" s="54"/>
    </row>
    <row r="25" spans="1:38" ht="15.5" x14ac:dyDescent="0.35">
      <c r="A25" s="29"/>
      <c r="B25" s="29"/>
      <c r="C25" s="261" t="s">
        <v>73</v>
      </c>
      <c r="D25" s="496" t="str">
        <f>"$/kL, $"&amp;$E$16-2&amp;"-"&amp;RIGHT($E$16-1,2)</f>
        <v>$/kL, $2024-25</v>
      </c>
      <c r="E25" s="504">
        <v>1</v>
      </c>
      <c r="F25" s="505">
        <v>1</v>
      </c>
      <c r="G25" s="505">
        <v>1</v>
      </c>
      <c r="H25" s="505">
        <v>1</v>
      </c>
      <c r="I25" s="506">
        <v>1</v>
      </c>
      <c r="J25" s="168"/>
      <c r="K25" s="262">
        <f>I25</f>
        <v>1</v>
      </c>
      <c r="L25" s="505">
        <v>1</v>
      </c>
      <c r="M25" s="311">
        <f>L25</f>
        <v>1</v>
      </c>
      <c r="N25" s="311">
        <f t="shared" ref="N25:P25" si="12">M25</f>
        <v>1</v>
      </c>
      <c r="O25" s="311">
        <f t="shared" si="12"/>
        <v>1</v>
      </c>
      <c r="P25" s="507">
        <f t="shared" si="12"/>
        <v>1</v>
      </c>
      <c r="Q25" s="168"/>
      <c r="R25" s="173">
        <f t="shared" si="3"/>
        <v>1</v>
      </c>
      <c r="S25" s="506">
        <v>1</v>
      </c>
      <c r="T25" s="382"/>
      <c r="U25" s="257"/>
      <c r="V25" s="258"/>
      <c r="W25" s="240"/>
      <c r="X25" s="240"/>
      <c r="Y25" s="120"/>
      <c r="Z25" s="120"/>
      <c r="AA25" s="55"/>
      <c r="AB25" s="55"/>
      <c r="AC25" s="22"/>
      <c r="AD25" s="22"/>
      <c r="AE25" s="22"/>
      <c r="AF25" s="54"/>
      <c r="AG25" s="54"/>
      <c r="AH25" s="54"/>
      <c r="AI25" s="54"/>
      <c r="AJ25" s="54"/>
      <c r="AK25" s="54"/>
      <c r="AL25" s="54"/>
    </row>
    <row r="26" spans="1:38" ht="15.5" x14ac:dyDescent="0.35">
      <c r="A26" s="22"/>
      <c r="B26" s="22"/>
      <c r="C26" s="243" t="s">
        <v>74</v>
      </c>
      <c r="D26" s="497" t="str">
        <f>'EBSS '!$D$15</f>
        <v>$ million</v>
      </c>
      <c r="E26" s="263">
        <f>E20*E24*E25/1000</f>
        <v>0</v>
      </c>
      <c r="F26" s="264">
        <f>F20*F24*F25/1000</f>
        <v>1.825</v>
      </c>
      <c r="G26" s="264">
        <f>G20*G24*G25/1000</f>
        <v>0</v>
      </c>
      <c r="H26" s="264">
        <f>H20*H24*H25/1000</f>
        <v>0</v>
      </c>
      <c r="I26" s="265">
        <f>I20*I24*I25/1000</f>
        <v>0</v>
      </c>
      <c r="J26" s="168"/>
      <c r="K26" s="392">
        <f t="shared" ref="K26:P26" si="13">K20*K24*K25/1000</f>
        <v>0</v>
      </c>
      <c r="L26" s="263">
        <f t="shared" si="13"/>
        <v>1.825</v>
      </c>
      <c r="M26" s="264">
        <f t="shared" si="13"/>
        <v>-1.83</v>
      </c>
      <c r="N26" s="264">
        <f t="shared" si="13"/>
        <v>0</v>
      </c>
      <c r="O26" s="264">
        <f t="shared" si="13"/>
        <v>-0.73</v>
      </c>
      <c r="P26" s="265">
        <f t="shared" si="13"/>
        <v>-0.73</v>
      </c>
      <c r="Q26" s="168"/>
      <c r="R26" s="266">
        <f t="shared" ref="R26" si="14">R20*R24*R25/1000</f>
        <v>-0.73</v>
      </c>
      <c r="S26" s="264">
        <f t="shared" ref="S26" si="15">S20*S24*S25/1000</f>
        <v>0.73199999999999998</v>
      </c>
      <c r="T26" s="382"/>
      <c r="U26" s="257" t="s">
        <v>22</v>
      </c>
      <c r="V26" s="258" t="s">
        <v>23</v>
      </c>
      <c r="W26" s="240"/>
      <c r="X26" s="240"/>
      <c r="Y26" s="120"/>
      <c r="Z26" s="120"/>
      <c r="AA26" s="55"/>
      <c r="AB26" s="55"/>
      <c r="AC26" s="22"/>
      <c r="AD26" s="22"/>
      <c r="AE26" s="22"/>
      <c r="AF26" s="54"/>
      <c r="AG26" s="54"/>
      <c r="AH26" s="54"/>
      <c r="AI26" s="54"/>
      <c r="AJ26" s="54"/>
      <c r="AK26" s="54"/>
      <c r="AL26" s="54"/>
    </row>
    <row r="27" spans="1:38" ht="15.5" x14ac:dyDescent="0.35">
      <c r="A27" s="22"/>
      <c r="B27" s="22"/>
      <c r="C27" s="267" t="s">
        <v>169</v>
      </c>
      <c r="D27" s="151" t="s">
        <v>24</v>
      </c>
      <c r="E27" s="268">
        <f>'EBSS '!E21</f>
        <v>0.04</v>
      </c>
      <c r="F27" s="269">
        <f>$E27</f>
        <v>0.04</v>
      </c>
      <c r="G27" s="269">
        <f t="shared" ref="G27:I27" si="16">$E27</f>
        <v>0.04</v>
      </c>
      <c r="H27" s="270">
        <f t="shared" si="16"/>
        <v>0.04</v>
      </c>
      <c r="I27" s="271">
        <f t="shared" si="16"/>
        <v>0.04</v>
      </c>
      <c r="J27" s="168"/>
      <c r="K27" s="508">
        <f>I27</f>
        <v>0.04</v>
      </c>
      <c r="L27" s="268">
        <f>'EBSS '!$L21</f>
        <v>0.04</v>
      </c>
      <c r="M27" s="269">
        <f>$L27</f>
        <v>0.04</v>
      </c>
      <c r="N27" s="269">
        <f t="shared" ref="N27:P27" si="17">$L27</f>
        <v>0.04</v>
      </c>
      <c r="O27" s="270">
        <f t="shared" si="17"/>
        <v>0.04</v>
      </c>
      <c r="P27" s="271">
        <f t="shared" si="17"/>
        <v>0.04</v>
      </c>
      <c r="Q27" s="168"/>
      <c r="R27" s="179" t="s">
        <v>25</v>
      </c>
      <c r="S27" s="386" t="s">
        <v>25</v>
      </c>
      <c r="T27" s="382"/>
      <c r="U27" s="255"/>
      <c r="V27" s="256"/>
      <c r="W27" s="240"/>
      <c r="X27" s="240"/>
      <c r="Y27" s="120"/>
      <c r="Z27" s="120"/>
      <c r="AA27" s="55"/>
      <c r="AB27" s="55"/>
      <c r="AC27" s="22"/>
      <c r="AD27" s="22"/>
      <c r="AE27" s="22"/>
      <c r="AF27" s="54"/>
      <c r="AG27" s="54"/>
      <c r="AH27" s="54"/>
      <c r="AI27" s="54"/>
      <c r="AJ27" s="54"/>
      <c r="AK27" s="54"/>
      <c r="AL27" s="54"/>
    </row>
    <row r="28" spans="1:38" ht="15.5" x14ac:dyDescent="0.35">
      <c r="A28" s="22"/>
      <c r="B28" s="22"/>
      <c r="C28" s="243" t="s">
        <v>127</v>
      </c>
      <c r="D28" s="152" t="s">
        <v>27</v>
      </c>
      <c r="E28" s="448">
        <f t="shared" ref="E28:G28" si="18">F28*((1+F27)^0.5*(1+E27)^0.5)</f>
        <v>1.1930263251167113</v>
      </c>
      <c r="F28" s="448">
        <f t="shared" si="18"/>
        <v>1.147140697227607</v>
      </c>
      <c r="G28" s="448">
        <f t="shared" si="18"/>
        <v>1.1030199011803914</v>
      </c>
      <c r="H28" s="448">
        <f>I28*((1+I27)^0.5*(1+H27)^0.5)</f>
        <v>1.0605960588272993</v>
      </c>
      <c r="I28" s="449">
        <f>(1+$I27)^0.5</f>
        <v>1.019803902718557</v>
      </c>
      <c r="J28" s="394"/>
      <c r="K28" s="450">
        <f t="shared" ref="K28:N28" si="19">L28*((1+L27)^0.5*(1+K27)^0.5)</f>
        <v>1.2407473781213798</v>
      </c>
      <c r="L28" s="448">
        <f t="shared" si="19"/>
        <v>1.1930263251167113</v>
      </c>
      <c r="M28" s="448">
        <f t="shared" si="19"/>
        <v>1.147140697227607</v>
      </c>
      <c r="N28" s="448">
        <f t="shared" si="19"/>
        <v>1.1030199011803914</v>
      </c>
      <c r="O28" s="448">
        <f>P28*((1+P27)^0.5*(1+O27)^0.5)</f>
        <v>1.0605960588272993</v>
      </c>
      <c r="P28" s="451">
        <f>(1+$P27)^0.5</f>
        <v>1.019803902718557</v>
      </c>
      <c r="Q28" s="168"/>
      <c r="R28" s="178" t="s">
        <v>25</v>
      </c>
      <c r="S28" s="138" t="s">
        <v>25</v>
      </c>
      <c r="T28" s="382"/>
      <c r="U28" s="255"/>
      <c r="V28" s="256"/>
      <c r="W28" s="240"/>
      <c r="X28" s="240"/>
      <c r="Y28" s="120"/>
      <c r="Z28" s="120"/>
      <c r="AA28" s="55"/>
      <c r="AB28" s="55"/>
      <c r="AC28" s="55"/>
      <c r="AD28" s="55"/>
      <c r="AE28" s="54"/>
      <c r="AF28" s="54"/>
      <c r="AG28" s="54"/>
      <c r="AH28" s="54"/>
      <c r="AI28" s="54"/>
      <c r="AJ28" s="54"/>
      <c r="AK28" s="54"/>
      <c r="AL28" s="54"/>
    </row>
    <row r="29" spans="1:38" ht="15.5" x14ac:dyDescent="0.35">
      <c r="A29" s="22"/>
      <c r="B29" s="22"/>
      <c r="C29" s="272" t="s">
        <v>28</v>
      </c>
      <c r="D29" s="327" t="str">
        <f t="shared" ref="D29:D36" si="20">D$26</f>
        <v>$ million</v>
      </c>
      <c r="E29" s="106">
        <f>SUM(E30:E34)</f>
        <v>0</v>
      </c>
      <c r="F29" s="106">
        <f t="shared" ref="F29:H29" si="21">SUM(F30:F34)</f>
        <v>2.0935317724403828</v>
      </c>
      <c r="G29" s="106">
        <f t="shared" si="21"/>
        <v>2.0130113196542143</v>
      </c>
      <c r="H29" s="106">
        <f t="shared" si="21"/>
        <v>1.9355878073598212</v>
      </c>
      <c r="I29" s="452">
        <f>SUM(I30:I34)</f>
        <v>1.8611421224613665</v>
      </c>
      <c r="J29" s="27"/>
      <c r="K29" s="223">
        <f>SUM(K30:K34)</f>
        <v>0</v>
      </c>
      <c r="L29" s="106">
        <f>SUM(L30:L34)</f>
        <v>2.1772730433379981</v>
      </c>
      <c r="M29" s="106">
        <f t="shared" ref="M29:P29" si="22">SUM(M30:M34)</f>
        <v>-5.7357034861382772E-3</v>
      </c>
      <c r="N29" s="106">
        <f t="shared" si="22"/>
        <v>-5.5150995059021213E-3</v>
      </c>
      <c r="O29" s="106">
        <f t="shared" si="22"/>
        <v>-0.77953810323806516</v>
      </c>
      <c r="P29" s="203">
        <f t="shared" si="22"/>
        <v>-5.0990195135929284E-3</v>
      </c>
      <c r="Q29" s="168"/>
      <c r="R29" s="179" t="s">
        <v>25</v>
      </c>
      <c r="S29" s="139" t="s">
        <v>25</v>
      </c>
      <c r="T29" s="382"/>
      <c r="U29" s="257" t="s">
        <v>29</v>
      </c>
      <c r="V29" s="258" t="s">
        <v>30</v>
      </c>
      <c r="W29" s="240"/>
      <c r="X29" s="240"/>
      <c r="Y29" s="120"/>
      <c r="Z29" s="120"/>
      <c r="AA29" s="55"/>
      <c r="AB29" s="55"/>
      <c r="AC29" s="55"/>
      <c r="AD29" s="55"/>
      <c r="AE29" s="54"/>
      <c r="AF29" s="54"/>
      <c r="AG29" s="54"/>
      <c r="AH29" s="54"/>
      <c r="AI29" s="54"/>
      <c r="AJ29" s="54"/>
      <c r="AK29" s="54"/>
      <c r="AL29" s="54"/>
    </row>
    <row r="30" spans="1:38" ht="15.5" x14ac:dyDescent="0.35">
      <c r="A30" s="22"/>
      <c r="B30" s="22"/>
      <c r="C30" s="273" t="s">
        <v>90</v>
      </c>
      <c r="D30" s="328" t="str">
        <f t="shared" si="20"/>
        <v>$ million</v>
      </c>
      <c r="E30" s="78">
        <v>0</v>
      </c>
      <c r="F30" s="79">
        <v>0</v>
      </c>
      <c r="G30" s="79">
        <v>0</v>
      </c>
      <c r="H30" s="79">
        <v>0</v>
      </c>
      <c r="I30" s="201">
        <v>0</v>
      </c>
      <c r="J30" s="27"/>
      <c r="K30" s="165">
        <f>$K$26*K$28</f>
        <v>0</v>
      </c>
      <c r="L30" s="108">
        <f>$K$26*L$28</f>
        <v>0</v>
      </c>
      <c r="M30" s="108">
        <f t="shared" ref="M30:P30" si="23">$K$26*M$28</f>
        <v>0</v>
      </c>
      <c r="N30" s="108">
        <f t="shared" si="23"/>
        <v>0</v>
      </c>
      <c r="O30" s="108">
        <f t="shared" si="23"/>
        <v>0</v>
      </c>
      <c r="P30" s="202">
        <f t="shared" si="23"/>
        <v>0</v>
      </c>
      <c r="Q30" s="168"/>
      <c r="R30" s="180" t="s">
        <v>25</v>
      </c>
      <c r="S30" s="222" t="s">
        <v>25</v>
      </c>
      <c r="T30" s="382"/>
      <c r="U30" s="255"/>
      <c r="V30" s="256"/>
      <c r="W30" s="240"/>
      <c r="X30" s="240"/>
      <c r="Y30" s="120"/>
      <c r="Z30" s="120"/>
      <c r="AA30" s="55"/>
      <c r="AB30" s="55"/>
      <c r="AC30" s="55"/>
      <c r="AD30" s="55"/>
      <c r="AE30" s="54"/>
      <c r="AF30" s="54"/>
      <c r="AG30" s="54"/>
      <c r="AH30" s="54"/>
      <c r="AI30" s="54"/>
      <c r="AJ30" s="54"/>
      <c r="AK30" s="22"/>
      <c r="AL30" s="22"/>
    </row>
    <row r="31" spans="1:38" ht="15.5" x14ac:dyDescent="0.35">
      <c r="A31" s="22"/>
      <c r="B31" s="22"/>
      <c r="C31" s="273" t="s">
        <v>31</v>
      </c>
      <c r="D31" s="328" t="str">
        <f t="shared" si="20"/>
        <v>$ million</v>
      </c>
      <c r="E31" s="107">
        <f>$E$26*E28</f>
        <v>0</v>
      </c>
      <c r="F31" s="108">
        <f>$E$26*F28</f>
        <v>0</v>
      </c>
      <c r="G31" s="108">
        <f>$E$26*G28</f>
        <v>0</v>
      </c>
      <c r="H31" s="108">
        <f>$E$26*H28</f>
        <v>0</v>
      </c>
      <c r="I31" s="132">
        <f>$E$26*I28</f>
        <v>0</v>
      </c>
      <c r="J31" s="27"/>
      <c r="K31" s="166">
        <v>0</v>
      </c>
      <c r="L31" s="108">
        <f>$L$26*L28</f>
        <v>2.1772730433379981</v>
      </c>
      <c r="M31" s="108">
        <f>$L$26*M28</f>
        <v>2.0935317724403828</v>
      </c>
      <c r="N31" s="108">
        <f>$L$26*N28</f>
        <v>2.0130113196542143</v>
      </c>
      <c r="O31" s="108">
        <f>$L$26*O28</f>
        <v>1.9355878073598212</v>
      </c>
      <c r="P31" s="183">
        <f>$L$26*P28</f>
        <v>1.8611421224613665</v>
      </c>
      <c r="Q31" s="168"/>
      <c r="R31" s="180" t="s">
        <v>25</v>
      </c>
      <c r="S31" s="222" t="s">
        <v>25</v>
      </c>
      <c r="T31" s="382"/>
      <c r="U31" s="255"/>
      <c r="V31" s="256"/>
      <c r="W31" s="240"/>
      <c r="X31" s="240"/>
      <c r="Y31" s="120"/>
      <c r="Z31" s="120"/>
      <c r="AA31" s="55"/>
      <c r="AB31" s="55"/>
      <c r="AC31" s="55"/>
      <c r="AD31" s="55"/>
      <c r="AE31" s="54"/>
      <c r="AF31" s="54"/>
      <c r="AG31" s="54"/>
      <c r="AH31" s="54"/>
      <c r="AI31" s="54"/>
      <c r="AJ31" s="54"/>
      <c r="AK31" s="54"/>
      <c r="AL31" s="54"/>
    </row>
    <row r="32" spans="1:38" ht="15.5" x14ac:dyDescent="0.35">
      <c r="A32" s="22"/>
      <c r="B32" s="22"/>
      <c r="C32" s="273" t="s">
        <v>32</v>
      </c>
      <c r="D32" s="328" t="str">
        <f t="shared" si="20"/>
        <v>$ million</v>
      </c>
      <c r="E32" s="78">
        <v>0</v>
      </c>
      <c r="F32" s="108">
        <f>$F$26*F$28</f>
        <v>2.0935317724403828</v>
      </c>
      <c r="G32" s="108">
        <f>$F$26*G$28</f>
        <v>2.0130113196542143</v>
      </c>
      <c r="H32" s="108">
        <f>$F$26*H$28</f>
        <v>1.9355878073598212</v>
      </c>
      <c r="I32" s="143">
        <f>$F$26*I$28</f>
        <v>1.8611421224613665</v>
      </c>
      <c r="J32" s="27"/>
      <c r="K32" s="166">
        <v>0</v>
      </c>
      <c r="L32" s="79">
        <v>0</v>
      </c>
      <c r="M32" s="108">
        <f>$M$26*M28</f>
        <v>-2.0992674759265211</v>
      </c>
      <c r="N32" s="108">
        <f t="shared" ref="N32:P32" si="24">$M$26*N28</f>
        <v>-2.0185264191601164</v>
      </c>
      <c r="O32" s="108">
        <f t="shared" si="24"/>
        <v>-1.9408907876539578</v>
      </c>
      <c r="P32" s="183">
        <f t="shared" si="24"/>
        <v>-1.8662411419749594</v>
      </c>
      <c r="Q32" s="168"/>
      <c r="R32" s="180" t="s">
        <v>25</v>
      </c>
      <c r="S32" s="222" t="s">
        <v>25</v>
      </c>
      <c r="T32" s="382"/>
      <c r="U32" s="255"/>
      <c r="V32" s="256"/>
      <c r="W32" s="240"/>
      <c r="X32" s="240"/>
      <c r="Y32" s="120"/>
      <c r="Z32" s="120"/>
      <c r="AA32" s="55"/>
      <c r="AB32" s="55"/>
      <c r="AC32" s="55"/>
      <c r="AD32" s="55"/>
      <c r="AE32" s="54"/>
      <c r="AF32" s="54"/>
      <c r="AG32" s="54"/>
      <c r="AH32" s="54"/>
      <c r="AI32" s="54"/>
      <c r="AJ32" s="54"/>
      <c r="AK32" s="54"/>
      <c r="AL32" s="54"/>
    </row>
    <row r="33" spans="1:38" ht="15.5" x14ac:dyDescent="0.35">
      <c r="A33" s="22"/>
      <c r="B33" s="22"/>
      <c r="C33" s="273" t="s">
        <v>33</v>
      </c>
      <c r="D33" s="328" t="str">
        <f t="shared" si="20"/>
        <v>$ million</v>
      </c>
      <c r="E33" s="78">
        <v>0</v>
      </c>
      <c r="F33" s="79">
        <v>0</v>
      </c>
      <c r="G33" s="108">
        <f>$G$26*G$28</f>
        <v>0</v>
      </c>
      <c r="H33" s="108">
        <f>$G$26*H$28</f>
        <v>0</v>
      </c>
      <c r="I33" s="143">
        <f>$G$26*I$28</f>
        <v>0</v>
      </c>
      <c r="J33" s="27"/>
      <c r="K33" s="166">
        <v>0</v>
      </c>
      <c r="L33" s="79">
        <v>0</v>
      </c>
      <c r="M33" s="79">
        <v>0</v>
      </c>
      <c r="N33" s="108">
        <f>N26*N28</f>
        <v>0</v>
      </c>
      <c r="O33" s="108">
        <f>$N26*O$28</f>
        <v>0</v>
      </c>
      <c r="P33" s="183">
        <f>$N$26*P$28</f>
        <v>0</v>
      </c>
      <c r="Q33" s="168"/>
      <c r="R33" s="180" t="s">
        <v>25</v>
      </c>
      <c r="S33" s="222" t="s">
        <v>25</v>
      </c>
      <c r="T33" s="382"/>
      <c r="U33" s="255"/>
      <c r="V33" s="256"/>
      <c r="W33" s="240"/>
      <c r="X33" s="240"/>
      <c r="Y33" s="120"/>
      <c r="Z33" s="120"/>
      <c r="AA33" s="55"/>
      <c r="AB33" s="55"/>
      <c r="AC33" s="55"/>
      <c r="AD33" s="55"/>
      <c r="AE33" s="54"/>
      <c r="AF33" s="54"/>
      <c r="AG33" s="54"/>
      <c r="AH33" s="54"/>
      <c r="AI33" s="54"/>
      <c r="AJ33" s="54"/>
      <c r="AK33" s="54"/>
      <c r="AL33" s="54"/>
    </row>
    <row r="34" spans="1:38" ht="15.5" x14ac:dyDescent="0.35">
      <c r="A34" s="22"/>
      <c r="B34" s="22"/>
      <c r="C34" s="410" t="s">
        <v>34</v>
      </c>
      <c r="D34" s="328" t="str">
        <f t="shared" si="20"/>
        <v>$ million</v>
      </c>
      <c r="E34" s="78">
        <v>0</v>
      </c>
      <c r="F34" s="79">
        <v>0</v>
      </c>
      <c r="G34" s="79">
        <v>0</v>
      </c>
      <c r="H34" s="108">
        <f>$H$26*H$28</f>
        <v>0</v>
      </c>
      <c r="I34" s="429">
        <f>($H$26-H40)*I$28</f>
        <v>0</v>
      </c>
      <c r="J34" s="27"/>
      <c r="K34" s="166">
        <v>0</v>
      </c>
      <c r="L34" s="79">
        <v>0</v>
      </c>
      <c r="M34" s="79">
        <v>0</v>
      </c>
      <c r="N34" s="79">
        <v>0</v>
      </c>
      <c r="O34" s="108">
        <f>$O26*O28</f>
        <v>-0.77423512294392849</v>
      </c>
      <c r="P34" s="470">
        <f>($O$26-O40)*P$28</f>
        <v>0</v>
      </c>
      <c r="Q34" s="168"/>
      <c r="R34" s="180" t="s">
        <v>25</v>
      </c>
      <c r="S34" s="222" t="s">
        <v>25</v>
      </c>
      <c r="T34" s="382"/>
      <c r="U34" s="255"/>
      <c r="V34" s="256"/>
      <c r="W34" s="240"/>
      <c r="X34" s="240"/>
      <c r="Y34" s="120"/>
      <c r="Z34" s="120"/>
      <c r="AA34" s="55"/>
      <c r="AB34" s="55"/>
      <c r="AC34" s="55"/>
      <c r="AD34" s="55"/>
      <c r="AE34" s="54"/>
      <c r="AF34" s="54"/>
      <c r="AG34" s="54"/>
      <c r="AH34" s="54"/>
      <c r="AI34" s="54"/>
      <c r="AJ34" s="54"/>
      <c r="AK34" s="54"/>
      <c r="AL34" s="54"/>
    </row>
    <row r="35" spans="1:38" ht="15.5" x14ac:dyDescent="0.35">
      <c r="A35" s="22"/>
      <c r="B35" s="22"/>
      <c r="C35" s="250" t="s">
        <v>186</v>
      </c>
      <c r="D35" s="408" t="str">
        <f t="shared" si="20"/>
        <v>$ million</v>
      </c>
      <c r="E35" s="486">
        <f>(1+$I$27)^0.5*E26/$I$27</f>
        <v>0</v>
      </c>
      <c r="F35" s="487">
        <f>(1+$I$27)^0.5*F26/$I$27</f>
        <v>46.528553061534161</v>
      </c>
      <c r="G35" s="488">
        <f>(1+$I$27)^0.5*G26/$I$27</f>
        <v>0</v>
      </c>
      <c r="H35" s="489">
        <f>(1+$I$27)^0.5*(H26-H40)/$I$27</f>
        <v>0</v>
      </c>
      <c r="I35" s="430" t="s">
        <v>25</v>
      </c>
      <c r="J35" s="490"/>
      <c r="K35" s="486">
        <f>(1+$P$27)^0.5*K26/$P$27</f>
        <v>0</v>
      </c>
      <c r="L35" s="487">
        <f>(1+$P$27)^0.5*L26/$P$27</f>
        <v>46.528553061534161</v>
      </c>
      <c r="M35" s="487">
        <f>(1+$P$27)^0.5*M26/$P$27</f>
        <v>-46.656028549373985</v>
      </c>
      <c r="N35" s="488">
        <f>(1+$P$27)^0.5*N26/$P$27</f>
        <v>0</v>
      </c>
      <c r="O35" s="489">
        <f>(1+$P$27)^0.5*(O26-O40)/$P$27</f>
        <v>0</v>
      </c>
      <c r="P35" s="471" t="s">
        <v>25</v>
      </c>
      <c r="Q35" s="168"/>
      <c r="R35" s="180"/>
      <c r="S35" s="222"/>
      <c r="T35" s="382"/>
      <c r="U35" s="409" t="s">
        <v>36</v>
      </c>
      <c r="V35" s="122" t="s">
        <v>129</v>
      </c>
      <c r="W35" s="240"/>
      <c r="X35" s="240"/>
      <c r="Y35" s="120"/>
      <c r="Z35" s="120"/>
      <c r="AA35" s="55"/>
      <c r="AB35" s="55"/>
      <c r="AC35" s="55"/>
      <c r="AD35" s="55"/>
      <c r="AE35" s="54"/>
      <c r="AF35" s="54"/>
      <c r="AG35" s="54"/>
      <c r="AH35" s="54"/>
      <c r="AI35" s="54"/>
      <c r="AJ35" s="54"/>
      <c r="AK35" s="54"/>
      <c r="AL35" s="54"/>
    </row>
    <row r="36" spans="1:38" ht="15.5" x14ac:dyDescent="0.35">
      <c r="A36" s="29"/>
      <c r="B36" s="29"/>
      <c r="C36" s="456" t="s">
        <v>185</v>
      </c>
      <c r="D36" s="407" t="str">
        <f t="shared" si="20"/>
        <v>$ million</v>
      </c>
      <c r="E36" s="260">
        <f>SUM($E31:$I31)+(1+$I$27)^0.5*E26/$I$27</f>
        <v>0</v>
      </c>
      <c r="F36" s="453">
        <f>SUM($E32:$I32)+(1+$I$27)^0.5*F26/$I$27</f>
        <v>54.431826083449948</v>
      </c>
      <c r="G36" s="453">
        <f>SUM($E33:$I33)+(1+$I$27)^0.5*G26/$I$27</f>
        <v>0</v>
      </c>
      <c r="H36" s="453">
        <f>SUM($E34:$I34)+(1+$I$27)^0.5*(H26-H40)/$I$27</f>
        <v>0</v>
      </c>
      <c r="I36" s="433" t="s">
        <v>25</v>
      </c>
      <c r="J36" s="27"/>
      <c r="K36" s="260">
        <f>SUM($K30:$P30)+(1+$P$27)^0.5*K26/$P$27</f>
        <v>0</v>
      </c>
      <c r="L36" s="453">
        <f>SUM($K31:$P31)+(1+$P$27)^0.5*L26/$P$27</f>
        <v>56.609099126787946</v>
      </c>
      <c r="M36" s="453">
        <f>SUM($K32:$P32)+(1+$P$27)^0.5*M26/$P$27</f>
        <v>-54.580954374089544</v>
      </c>
      <c r="N36" s="453">
        <f>SUM($K33:$P33)+(1+$P$27)^0.5*N26/$P$27</f>
        <v>0</v>
      </c>
      <c r="O36" s="453">
        <f>SUM($K34:$P34)+(1+$P$27)^0.5*(O26-O40)/$P$27</f>
        <v>-0.77423512294392849</v>
      </c>
      <c r="P36" s="472" t="s">
        <v>25</v>
      </c>
      <c r="Q36" s="168"/>
      <c r="R36" s="181" t="s">
        <v>25</v>
      </c>
      <c r="S36" s="141" t="s">
        <v>25</v>
      </c>
      <c r="T36" s="382"/>
      <c r="U36" s="257" t="s">
        <v>37</v>
      </c>
      <c r="V36" s="258" t="s">
        <v>176</v>
      </c>
      <c r="W36" s="240"/>
      <c r="X36" s="240"/>
      <c r="Y36" s="120"/>
      <c r="Z36" s="120"/>
      <c r="AA36" s="55"/>
      <c r="AB36" s="55"/>
      <c r="AC36" s="55"/>
      <c r="AD36" s="55"/>
      <c r="AE36" s="54"/>
      <c r="AF36" s="54"/>
      <c r="AG36" s="54"/>
      <c r="AH36" s="54"/>
      <c r="AI36" s="54"/>
      <c r="AJ36" s="54"/>
      <c r="AK36" s="22"/>
      <c r="AL36" s="22"/>
    </row>
    <row r="37" spans="1:38" ht="14.25" customHeight="1" x14ac:dyDescent="0.35">
      <c r="A37" s="29"/>
      <c r="B37" s="29"/>
      <c r="C37" s="81" t="s">
        <v>132</v>
      </c>
      <c r="D37" s="153"/>
      <c r="E37" s="491">
        <f>E35+SUM($E$31:$I$31)-E36</f>
        <v>0</v>
      </c>
      <c r="F37" s="492">
        <f>F35+SUM($E$32:$I$32)-F36</f>
        <v>0</v>
      </c>
      <c r="G37" s="492">
        <f>G35+SUM($E$33:$I$33)-G36</f>
        <v>0</v>
      </c>
      <c r="H37" s="492">
        <f>H35+SUM($E$34:$I$34)-H36</f>
        <v>0</v>
      </c>
      <c r="I37" s="27"/>
      <c r="J37" s="27"/>
      <c r="K37" s="492">
        <f>K35+SUM($K$30:$P$30)-K36</f>
        <v>0</v>
      </c>
      <c r="L37" s="492">
        <f>L35+SUM($K$31:$P$31)-L36</f>
        <v>0</v>
      </c>
      <c r="M37" s="492">
        <f>M35+SUM($K$32:$P$32)-M36</f>
        <v>0</v>
      </c>
      <c r="N37" s="491">
        <f>N35+SUM($K$33:$P$33)-N36</f>
        <v>0</v>
      </c>
      <c r="O37" s="492">
        <f>O35+SUM($K$34:$P$34)-O36</f>
        <v>0</v>
      </c>
      <c r="P37" s="458"/>
      <c r="Q37" s="27"/>
      <c r="R37" s="27"/>
      <c r="S37" s="459"/>
      <c r="T37" s="462"/>
      <c r="U37" s="255"/>
      <c r="V37" s="460"/>
      <c r="W37" s="240"/>
      <c r="X37" s="240"/>
      <c r="Y37" s="120"/>
      <c r="Z37" s="120"/>
      <c r="AA37" s="55"/>
      <c r="AB37" s="55"/>
      <c r="AC37" s="55"/>
      <c r="AD37" s="55"/>
      <c r="AE37" s="54"/>
      <c r="AF37" s="54"/>
      <c r="AG37" s="54"/>
      <c r="AH37" s="54"/>
      <c r="AI37" s="54"/>
      <c r="AJ37" s="54"/>
      <c r="AK37" s="22"/>
      <c r="AL37" s="22"/>
    </row>
    <row r="38" spans="1:38" ht="14.25" customHeight="1" x14ac:dyDescent="0.35">
      <c r="A38" s="1"/>
      <c r="B38" s="1"/>
      <c r="C38" s="81"/>
      <c r="D38" s="153"/>
      <c r="E38" s="109"/>
      <c r="F38" s="109"/>
      <c r="G38" s="109"/>
      <c r="H38" s="99" t="str">
        <f>IF(H40=0,"No adjustment","Baseline leakage is "&amp;ABS(H39)&amp;" "&amp;$D$39&amp;IF(H39&gt;0," higher than actual"," lower than actual"))</f>
        <v>No adjustment</v>
      </c>
      <c r="I38" s="27"/>
      <c r="J38" s="27"/>
      <c r="K38" s="109"/>
      <c r="L38" s="109"/>
      <c r="M38" s="109"/>
      <c r="N38" s="109"/>
      <c r="O38" s="99" t="str">
        <f>IF(O40=0,"No adjustment","Baseline leakage is "&amp;ABS(O39)&amp;" "&amp;$D$39&amp;IF(O39&gt;0," higher than actual"," lower than actual"))</f>
        <v>Baseline leakage is 2 ML/day lower than actual</v>
      </c>
      <c r="P38" s="1"/>
      <c r="Q38" s="27"/>
      <c r="R38" s="109"/>
      <c r="S38" s="82"/>
      <c r="T38" s="372"/>
      <c r="U38" s="255"/>
      <c r="V38" s="256"/>
      <c r="W38" s="240"/>
      <c r="X38" s="240"/>
      <c r="Y38" s="120"/>
      <c r="Z38" s="120"/>
      <c r="AA38" s="55"/>
      <c r="AB38" s="55"/>
      <c r="AC38" s="55"/>
      <c r="AD38" s="55"/>
      <c r="AE38" s="54"/>
      <c r="AF38" s="54"/>
      <c r="AG38" s="54"/>
      <c r="AH38" s="54"/>
      <c r="AI38" s="54"/>
      <c r="AJ38" s="54"/>
      <c r="AK38" s="54"/>
      <c r="AL38" s="54"/>
    </row>
    <row r="39" spans="1:38" ht="15.5" x14ac:dyDescent="0.35">
      <c r="A39" s="1"/>
      <c r="B39" s="1"/>
      <c r="C39" s="274" t="s">
        <v>38</v>
      </c>
      <c r="D39" s="396" t="str">
        <f>D21</f>
        <v>ML/day</v>
      </c>
      <c r="E39" s="159"/>
      <c r="F39" s="154"/>
      <c r="G39" s="160" t="s">
        <v>98</v>
      </c>
      <c r="H39" s="155"/>
      <c r="I39" s="275"/>
      <c r="J39" s="168"/>
      <c r="K39" s="156"/>
      <c r="L39" s="154"/>
      <c r="M39" s="154"/>
      <c r="N39" s="154"/>
      <c r="O39" s="509">
        <v>-2</v>
      </c>
      <c r="P39" s="275"/>
      <c r="Q39" s="1"/>
      <c r="R39" s="1"/>
      <c r="S39" s="1"/>
      <c r="T39" s="372"/>
      <c r="U39" s="1"/>
      <c r="V39" s="1"/>
      <c r="W39" s="240"/>
      <c r="X39" s="240"/>
      <c r="Y39" s="120"/>
      <c r="Z39" s="120"/>
      <c r="AA39" s="55"/>
      <c r="AB39" s="55"/>
      <c r="AC39" s="55"/>
      <c r="AD39" s="55"/>
      <c r="AE39" s="54"/>
      <c r="AF39" s="54"/>
      <c r="AG39" s="54"/>
      <c r="AH39" s="54"/>
      <c r="AI39" s="54"/>
      <c r="AJ39" s="54"/>
      <c r="AK39" s="54"/>
      <c r="AL39" s="54"/>
    </row>
    <row r="40" spans="1:38" ht="15.5" x14ac:dyDescent="0.35">
      <c r="A40" s="1"/>
      <c r="B40" s="1"/>
      <c r="C40" s="278" t="s">
        <v>97</v>
      </c>
      <c r="D40" s="498" t="str">
        <f>D29</f>
        <v>$ million</v>
      </c>
      <c r="E40" s="52"/>
      <c r="F40" s="52"/>
      <c r="G40" s="52"/>
      <c r="H40" s="510">
        <f>H39*H25/1000*H20</f>
        <v>0</v>
      </c>
      <c r="I40" s="74"/>
      <c r="J40" s="27"/>
      <c r="K40" s="157"/>
      <c r="L40" s="158"/>
      <c r="M40" s="158"/>
      <c r="N40" s="158"/>
      <c r="O40" s="510">
        <f>O39*O25/1000*O20</f>
        <v>-0.73</v>
      </c>
      <c r="P40" s="279"/>
      <c r="Q40" s="27"/>
      <c r="R40" s="228"/>
      <c r="S40" s="461"/>
      <c r="T40" s="372"/>
      <c r="U40" s="314" t="s">
        <v>104</v>
      </c>
      <c r="V40" s="277" t="s">
        <v>128</v>
      </c>
      <c r="W40" s="240"/>
      <c r="X40" s="240"/>
      <c r="Y40" s="120"/>
      <c r="Z40" s="120"/>
      <c r="AA40" s="55"/>
      <c r="AB40" s="55"/>
      <c r="AC40" s="55"/>
      <c r="AD40" s="55"/>
      <c r="AE40" s="54"/>
      <c r="AF40" s="54"/>
      <c r="AG40" s="54"/>
      <c r="AH40" s="54"/>
      <c r="AI40" s="54"/>
      <c r="AJ40" s="54"/>
      <c r="AK40" s="54"/>
      <c r="AL40" s="54"/>
    </row>
    <row r="41" spans="1:38" ht="15.5" x14ac:dyDescent="0.35">
      <c r="A41" s="1"/>
      <c r="B41" s="1"/>
      <c r="C41" s="81"/>
      <c r="D41" s="153"/>
      <c r="E41" s="109"/>
      <c r="F41" s="109"/>
      <c r="G41" s="109"/>
      <c r="H41" s="109"/>
      <c r="I41" s="27"/>
      <c r="J41" s="27"/>
      <c r="K41" s="109"/>
      <c r="L41" s="109"/>
      <c r="M41" s="109"/>
      <c r="N41" s="109"/>
      <c r="O41" s="109"/>
      <c r="P41" s="1"/>
      <c r="Q41" s="27"/>
      <c r="R41" s="109"/>
      <c r="S41" s="82"/>
      <c r="T41" s="372"/>
      <c r="U41" s="255"/>
      <c r="V41" s="256"/>
      <c r="W41" s="240"/>
      <c r="X41" s="240"/>
      <c r="Y41" s="120"/>
      <c r="Z41" s="120"/>
      <c r="AA41" s="55"/>
      <c r="AB41" s="55"/>
      <c r="AC41" s="55"/>
      <c r="AD41" s="55"/>
      <c r="AE41" s="54"/>
      <c r="AF41" s="54"/>
      <c r="AG41" s="54"/>
      <c r="AH41" s="54"/>
      <c r="AI41" s="54"/>
      <c r="AJ41" s="54"/>
      <c r="AK41" s="54"/>
      <c r="AL41" s="54"/>
    </row>
    <row r="42" spans="1:38" ht="15.5" x14ac:dyDescent="0.35">
      <c r="A42" s="1"/>
      <c r="B42" s="1"/>
      <c r="C42" s="280"/>
      <c r="D42" s="280"/>
      <c r="E42" s="1"/>
      <c r="F42" s="1"/>
      <c r="G42" s="1"/>
      <c r="H42" s="1"/>
      <c r="I42" s="1"/>
      <c r="J42" s="27"/>
      <c r="K42" s="1"/>
      <c r="L42" s="1"/>
      <c r="M42" s="1"/>
      <c r="N42" s="1"/>
      <c r="O42" s="1"/>
      <c r="P42" s="228"/>
      <c r="Q42" s="27"/>
      <c r="R42" s="228"/>
      <c r="S42" s="1"/>
      <c r="T42" s="372"/>
      <c r="U42" s="255"/>
      <c r="V42" s="406"/>
      <c r="W42" s="240"/>
      <c r="X42" s="240"/>
      <c r="Y42" s="120"/>
      <c r="Z42" s="120"/>
      <c r="AA42" s="55"/>
      <c r="AB42" s="55"/>
      <c r="AC42" s="55"/>
      <c r="AD42" s="55"/>
      <c r="AE42" s="54"/>
      <c r="AF42" s="54"/>
      <c r="AG42" s="54"/>
      <c r="AH42" s="54"/>
      <c r="AI42" s="54"/>
      <c r="AJ42" s="54"/>
      <c r="AK42" s="54"/>
      <c r="AL42" s="54"/>
    </row>
    <row r="43" spans="1:38" ht="15.5" x14ac:dyDescent="0.35">
      <c r="A43" s="22"/>
      <c r="B43" s="22"/>
      <c r="C43" s="215" t="s">
        <v>40</v>
      </c>
      <c r="D43" s="281"/>
      <c r="E43" s="281"/>
      <c r="F43" s="280"/>
      <c r="G43" s="280"/>
      <c r="I43" s="280"/>
      <c r="J43" s="27"/>
      <c r="K43" s="1"/>
      <c r="L43" s="28"/>
      <c r="M43" s="28"/>
      <c r="N43" s="28"/>
      <c r="P43" s="28"/>
      <c r="Q43" s="27"/>
      <c r="R43" s="28"/>
      <c r="S43" s="228"/>
      <c r="T43" s="372"/>
      <c r="U43" s="1"/>
      <c r="V43" s="1"/>
      <c r="W43" s="1"/>
      <c r="X43" s="1"/>
      <c r="Y43" s="120"/>
      <c r="Z43" s="120"/>
      <c r="AA43" s="55"/>
      <c r="AB43" s="55"/>
      <c r="AC43" s="55"/>
      <c r="AD43" s="55"/>
      <c r="AE43" s="54"/>
      <c r="AF43" s="54"/>
      <c r="AG43" s="54"/>
      <c r="AH43" s="54"/>
      <c r="AI43" s="54"/>
      <c r="AJ43" s="54"/>
      <c r="AK43" s="54"/>
      <c r="AL43" s="54"/>
    </row>
    <row r="44" spans="1:38" ht="15.5" x14ac:dyDescent="0.35">
      <c r="A44" s="22"/>
      <c r="B44" s="22"/>
      <c r="C44" s="457" t="s">
        <v>41</v>
      </c>
      <c r="D44" s="283" t="str">
        <f>D$26</f>
        <v>$ million</v>
      </c>
      <c r="E44" s="284">
        <f>SUM(E36:H36)</f>
        <v>54.431826083449948</v>
      </c>
      <c r="F44" s="1"/>
      <c r="G44" s="1"/>
      <c r="H44" s="1"/>
      <c r="I44" s="1"/>
      <c r="J44" s="27"/>
      <c r="K44" s="1"/>
      <c r="L44" s="284">
        <f>SUM(K36:O36)</f>
        <v>1.2539096297544741</v>
      </c>
      <c r="M44" s="285"/>
      <c r="N44" s="28"/>
      <c r="O44" s="1"/>
      <c r="P44" s="28"/>
      <c r="Q44" s="27"/>
      <c r="R44" s="28"/>
      <c r="S44" s="228"/>
      <c r="T44" s="372"/>
      <c r="U44" s="257" t="s">
        <v>39</v>
      </c>
      <c r="V44" s="277" t="s">
        <v>133</v>
      </c>
      <c r="W44" s="240"/>
      <c r="X44" s="240"/>
      <c r="Y44" s="120"/>
      <c r="Z44" s="120"/>
      <c r="AA44" s="55"/>
      <c r="AB44" s="120"/>
      <c r="AC44" s="55"/>
      <c r="AD44" s="22"/>
      <c r="AE44" s="54"/>
      <c r="AF44" s="54"/>
      <c r="AG44" s="54"/>
      <c r="AH44" s="54"/>
      <c r="AI44" s="54"/>
      <c r="AJ44" s="54"/>
      <c r="AK44" s="54"/>
      <c r="AL44" s="54"/>
    </row>
    <row r="45" spans="1:38" ht="15.5" x14ac:dyDescent="0.35">
      <c r="A45" s="22"/>
      <c r="B45" s="22"/>
      <c r="C45" s="282" t="s">
        <v>43</v>
      </c>
      <c r="D45" s="286"/>
      <c r="E45" s="287">
        <v>0.2</v>
      </c>
      <c r="F45" s="1"/>
      <c r="G45" s="1"/>
      <c r="H45" s="1"/>
      <c r="I45" s="1"/>
      <c r="J45" s="27"/>
      <c r="K45" s="1"/>
      <c r="L45" s="288">
        <f>$E$45</f>
        <v>0.2</v>
      </c>
      <c r="M45" s="289"/>
      <c r="N45" s="28"/>
      <c r="O45" s="28"/>
      <c r="P45" s="28"/>
      <c r="Q45" s="27"/>
      <c r="R45" s="28"/>
      <c r="S45" s="228"/>
      <c r="T45" s="228"/>
      <c r="U45" s="1"/>
      <c r="V45" s="1"/>
      <c r="W45" s="280"/>
      <c r="X45" s="1"/>
      <c r="Y45" s="22"/>
      <c r="Z45" s="22"/>
      <c r="AA45" s="22"/>
      <c r="AB45" s="22"/>
      <c r="AC45" s="22"/>
      <c r="AD45" s="22"/>
      <c r="AE45" s="54"/>
      <c r="AF45" s="54"/>
      <c r="AG45" s="54"/>
      <c r="AH45" s="54"/>
      <c r="AI45" s="54"/>
      <c r="AJ45" s="54"/>
      <c r="AK45" s="54"/>
      <c r="AL45" s="54"/>
    </row>
    <row r="46" spans="1:38" ht="15.5" x14ac:dyDescent="0.35">
      <c r="A46" s="22"/>
      <c r="B46" s="22"/>
      <c r="C46" s="272" t="s">
        <v>44</v>
      </c>
      <c r="D46" s="290" t="str">
        <f>D$26</f>
        <v>$ million</v>
      </c>
      <c r="E46" s="291">
        <f>(1-E45)*E44</f>
        <v>43.54546086675996</v>
      </c>
      <c r="F46" s="1"/>
      <c r="G46" s="1"/>
      <c r="H46" s="1"/>
      <c r="I46" s="1"/>
      <c r="J46" s="27"/>
      <c r="K46" s="1"/>
      <c r="L46" s="291">
        <f>(1-L45)*L44</f>
        <v>1.0031277038035793</v>
      </c>
      <c r="M46" s="285"/>
      <c r="N46" s="47"/>
      <c r="O46" s="292" t="s">
        <v>45</v>
      </c>
      <c r="P46" s="28"/>
      <c r="Q46" s="27"/>
      <c r="R46" s="28"/>
      <c r="S46" s="228"/>
      <c r="T46" s="228"/>
      <c r="U46" s="257" t="s">
        <v>42</v>
      </c>
      <c r="V46" s="277" t="s">
        <v>130</v>
      </c>
      <c r="W46" s="280"/>
      <c r="X46" s="1"/>
      <c r="Y46" s="22"/>
      <c r="Z46" s="22"/>
      <c r="AA46" s="22"/>
      <c r="AB46" s="22"/>
      <c r="AC46" s="22"/>
      <c r="AD46" s="22"/>
      <c r="AE46" s="54"/>
      <c r="AF46" s="54"/>
      <c r="AG46" s="54"/>
      <c r="AH46" s="54"/>
      <c r="AI46" s="54"/>
      <c r="AJ46" s="54"/>
      <c r="AK46" s="54"/>
      <c r="AL46" s="54"/>
    </row>
    <row r="47" spans="1:38" ht="15.5" x14ac:dyDescent="0.35">
      <c r="A47" s="22"/>
      <c r="B47" s="22"/>
      <c r="C47" s="243" t="s">
        <v>46</v>
      </c>
      <c r="D47" s="293" t="str">
        <f>D$26</f>
        <v>$ million</v>
      </c>
      <c r="E47" s="294">
        <f>E45*E44</f>
        <v>10.88636521668999</v>
      </c>
      <c r="F47" s="1"/>
      <c r="G47" s="1"/>
      <c r="H47" s="1"/>
      <c r="I47" s="1"/>
      <c r="J47" s="27"/>
      <c r="K47" s="1"/>
      <c r="L47" s="294">
        <f>L45*L44</f>
        <v>0.25078192595089482</v>
      </c>
      <c r="M47" s="285"/>
      <c r="N47" s="47"/>
      <c r="O47" s="434">
        <f>E47+L47/(1+L27)^$P$19</f>
        <v>11.092489679514348</v>
      </c>
      <c r="P47" s="28"/>
      <c r="Q47" s="27"/>
      <c r="R47" s="28"/>
      <c r="S47" s="228"/>
      <c r="T47" s="228"/>
      <c r="U47" s="257" t="s">
        <v>47</v>
      </c>
      <c r="V47" s="277" t="s">
        <v>131</v>
      </c>
      <c r="W47" s="240"/>
      <c r="X47" s="240"/>
      <c r="Y47" s="120"/>
      <c r="Z47" s="120"/>
      <c r="AA47" s="55"/>
      <c r="AB47" s="120"/>
      <c r="AC47" s="55"/>
      <c r="AD47" s="22"/>
      <c r="AE47" s="54"/>
      <c r="AF47" s="54"/>
      <c r="AG47" s="54"/>
      <c r="AH47" s="54"/>
      <c r="AI47" s="54"/>
      <c r="AJ47" s="54"/>
      <c r="AK47" s="54"/>
      <c r="AL47" s="54"/>
    </row>
    <row r="48" spans="1:38" ht="15.5" x14ac:dyDescent="0.35">
      <c r="A48" s="22"/>
      <c r="B48" s="22"/>
      <c r="C48" s="282" t="s">
        <v>48</v>
      </c>
      <c r="D48" s="283" t="str">
        <f>D$26</f>
        <v>$ million</v>
      </c>
      <c r="E48" s="284">
        <f>SUM(E29:I29)</f>
        <v>7.9032730219157852</v>
      </c>
      <c r="F48" s="1"/>
      <c r="G48" s="1"/>
      <c r="H48" s="1"/>
      <c r="I48" s="1"/>
      <c r="J48" s="27"/>
      <c r="K48" s="1"/>
      <c r="L48" s="295">
        <f>SUM(K29:P29)</f>
        <v>1.3813851175942995</v>
      </c>
      <c r="M48" s="285"/>
      <c r="N48" s="47"/>
      <c r="O48" s="47"/>
      <c r="P48" s="28"/>
      <c r="Q48" s="27"/>
      <c r="R48" s="28"/>
      <c r="S48" s="228"/>
      <c r="T48" s="228"/>
      <c r="U48" s="257" t="s">
        <v>49</v>
      </c>
      <c r="V48" s="277" t="s">
        <v>106</v>
      </c>
      <c r="W48" s="240"/>
      <c r="X48" s="240"/>
      <c r="Y48" s="120"/>
      <c r="Z48" s="120"/>
      <c r="AA48" s="55"/>
      <c r="AB48" s="120"/>
      <c r="AC48" s="55"/>
      <c r="AD48" s="22"/>
      <c r="AE48" s="54"/>
      <c r="AF48" s="54"/>
      <c r="AG48" s="54"/>
      <c r="AH48" s="54"/>
      <c r="AI48" s="54"/>
      <c r="AJ48" s="54"/>
      <c r="AK48" s="54"/>
      <c r="AL48" s="54"/>
    </row>
    <row r="49" spans="1:38" ht="14" x14ac:dyDescent="0.3">
      <c r="A49" s="22"/>
      <c r="B49" s="22"/>
      <c r="C49" s="282" t="s">
        <v>75</v>
      </c>
      <c r="D49" s="283" t="str">
        <f>D$26</f>
        <v>$ million</v>
      </c>
      <c r="E49" s="296">
        <f>E47-E48</f>
        <v>2.9830921947742048</v>
      </c>
      <c r="F49" s="1"/>
      <c r="G49" s="1"/>
      <c r="H49" s="1"/>
      <c r="I49" s="1"/>
      <c r="J49" s="1"/>
      <c r="K49" s="1"/>
      <c r="L49" s="297">
        <f>L47-L48</f>
        <v>-1.1306031916434047</v>
      </c>
      <c r="M49" s="285"/>
      <c r="N49" s="47"/>
      <c r="O49" s="292"/>
      <c r="P49" s="28"/>
      <c r="Q49" s="1"/>
      <c r="R49" s="28"/>
      <c r="S49" s="228"/>
      <c r="T49" s="228"/>
      <c r="U49" s="257" t="s">
        <v>51</v>
      </c>
      <c r="V49" s="485" t="s">
        <v>108</v>
      </c>
      <c r="W49" s="240"/>
      <c r="X49" s="240"/>
      <c r="Y49" s="120"/>
      <c r="Z49" s="120"/>
      <c r="AA49" s="55"/>
      <c r="AB49" s="120"/>
      <c r="AC49" s="55"/>
      <c r="AD49" s="22"/>
      <c r="AE49" s="54"/>
      <c r="AF49" s="54"/>
      <c r="AG49" s="54"/>
      <c r="AH49" s="54"/>
      <c r="AI49" s="54"/>
      <c r="AJ49" s="54"/>
      <c r="AK49" s="54"/>
      <c r="AL49" s="54"/>
    </row>
    <row r="50" spans="1:38" ht="14" x14ac:dyDescent="0.3">
      <c r="A50" s="22"/>
      <c r="B50" s="22"/>
      <c r="C50" s="298"/>
      <c r="D50" s="299"/>
      <c r="E50" s="300"/>
      <c r="F50" s="1"/>
      <c r="G50" s="1"/>
      <c r="H50" s="230"/>
      <c r="I50" s="230"/>
      <c r="J50" s="230"/>
      <c r="K50" s="228"/>
      <c r="L50" s="301"/>
      <c r="M50" s="285"/>
      <c r="N50" s="301"/>
      <c r="O50" s="301"/>
      <c r="P50" s="228"/>
      <c r="Q50" s="230"/>
      <c r="R50" s="228"/>
      <c r="S50" s="228"/>
      <c r="T50" s="228"/>
      <c r="U50" s="228"/>
      <c r="V50" s="228"/>
      <c r="W50" s="228"/>
      <c r="X50" s="228"/>
      <c r="Y50" s="228"/>
      <c r="Z50" s="22"/>
      <c r="AA50" s="22"/>
      <c r="AB50" s="22"/>
      <c r="AC50" s="22"/>
      <c r="AD50" s="22"/>
      <c r="AE50" s="54"/>
      <c r="AF50" s="54"/>
      <c r="AG50" s="54"/>
      <c r="AH50" s="54"/>
      <c r="AI50" s="54"/>
      <c r="AJ50" s="54"/>
      <c r="AK50" s="54"/>
      <c r="AL50" s="54"/>
    </row>
    <row r="51" spans="1:38" ht="14" x14ac:dyDescent="0.3">
      <c r="A51" s="22"/>
      <c r="B51" s="22"/>
      <c r="C51" s="302" t="str">
        <f>"NPV of ODI payments at 30 June "&amp;'EBSS '!$E$11&amp;", $"&amp;'EBSS '!$E$11&amp;"-"&amp;RIGHT('EBSS '!$E$11-1,2)</f>
        <v>NPV of ODI payments at 30 June 2026, $2026-25</v>
      </c>
      <c r="D51" s="283" t="str">
        <f>D$26</f>
        <v>$ million</v>
      </c>
      <c r="E51" s="296">
        <f>E49</f>
        <v>2.9830921947742048</v>
      </c>
      <c r="F51" s="1"/>
      <c r="G51" s="1"/>
      <c r="H51" s="230"/>
      <c r="I51" s="230"/>
      <c r="J51" s="230"/>
      <c r="K51" s="228"/>
      <c r="L51" s="228"/>
      <c r="M51" s="228"/>
      <c r="N51" s="228"/>
      <c r="O51" s="228"/>
      <c r="P51" s="228"/>
      <c r="Q51" s="230"/>
      <c r="R51" s="228"/>
      <c r="S51" s="228"/>
      <c r="T51" s="228"/>
      <c r="U51" s="228"/>
      <c r="V51" s="1"/>
      <c r="W51" s="1"/>
      <c r="X51" s="1"/>
      <c r="Y51" s="22"/>
      <c r="Z51" s="22"/>
      <c r="AA51" s="22"/>
      <c r="AB51" s="22"/>
      <c r="AC51" s="22"/>
      <c r="AD51" s="22"/>
      <c r="AE51" s="54"/>
      <c r="AF51" s="54"/>
      <c r="AG51" s="54"/>
      <c r="AH51" s="54"/>
      <c r="AI51" s="54"/>
      <c r="AJ51" s="54"/>
      <c r="AK51" s="54"/>
      <c r="AL51" s="54"/>
    </row>
    <row r="52" spans="1:38" ht="14" x14ac:dyDescent="0.3">
      <c r="A52" s="22"/>
      <c r="B52" s="22"/>
      <c r="D52" s="298"/>
      <c r="E52" s="303"/>
      <c r="F52" s="1"/>
      <c r="G52" s="1"/>
      <c r="H52" s="230"/>
      <c r="I52" s="230"/>
      <c r="J52" s="230"/>
      <c r="K52" s="228"/>
      <c r="L52" s="228"/>
      <c r="M52" s="228"/>
      <c r="N52" s="228"/>
      <c r="O52" s="228"/>
      <c r="P52" s="228"/>
      <c r="Q52" s="230"/>
      <c r="R52" s="228"/>
      <c r="S52" s="228"/>
      <c r="T52" s="228"/>
      <c r="U52" s="228"/>
      <c r="V52" s="228"/>
      <c r="W52" s="228"/>
      <c r="X52" s="228"/>
      <c r="Y52" s="22"/>
      <c r="Z52" s="22"/>
      <c r="AA52" s="22"/>
      <c r="AB52" s="22"/>
      <c r="AC52" s="22"/>
      <c r="AD52" s="22"/>
      <c r="AE52" s="54"/>
      <c r="AF52" s="54"/>
      <c r="AG52" s="54"/>
      <c r="AH52" s="54"/>
      <c r="AI52" s="54"/>
      <c r="AJ52" s="54"/>
      <c r="AK52" s="54"/>
      <c r="AL52" s="54"/>
    </row>
    <row r="53" spans="1:38" ht="14" x14ac:dyDescent="0.25">
      <c r="A53" s="22"/>
      <c r="B53" s="22"/>
      <c r="C53" s="22"/>
      <c r="D53" s="22"/>
      <c r="E53" s="22"/>
      <c r="F53" s="22"/>
      <c r="G53" s="22"/>
      <c r="H53" s="22"/>
      <c r="I53" s="22"/>
      <c r="J53" s="22"/>
      <c r="K53" s="22"/>
      <c r="L53" s="22"/>
      <c r="M53" s="22"/>
      <c r="N53" s="22"/>
      <c r="O53" s="22"/>
      <c r="P53" s="22"/>
      <c r="Q53" s="22"/>
      <c r="R53" s="22"/>
      <c r="S53" s="22"/>
      <c r="T53" s="22"/>
      <c r="U53" s="22"/>
      <c r="V53" s="22"/>
      <c r="W53" s="22"/>
      <c r="X53" s="22"/>
      <c r="Y53" s="22"/>
      <c r="Z53" s="22"/>
      <c r="AA53" s="22"/>
      <c r="AB53" s="22"/>
      <c r="AC53" s="22"/>
      <c r="AD53" s="22"/>
      <c r="AE53" s="54"/>
      <c r="AF53" s="54"/>
      <c r="AG53" s="54"/>
      <c r="AH53" s="54"/>
      <c r="AI53" s="54"/>
      <c r="AJ53" s="54"/>
      <c r="AK53" s="54"/>
      <c r="AL53" s="54"/>
    </row>
    <row r="54" spans="1:38" ht="14" x14ac:dyDescent="0.25">
      <c r="A54" s="22"/>
      <c r="B54" s="22"/>
      <c r="C54" s="32" t="s">
        <v>52</v>
      </c>
      <c r="D54" s="53"/>
      <c r="E54" s="22"/>
      <c r="F54" s="22"/>
      <c r="G54" s="22"/>
      <c r="H54" s="22"/>
      <c r="I54" s="22"/>
      <c r="J54" s="22"/>
      <c r="K54" s="22"/>
      <c r="L54" s="22"/>
      <c r="M54" s="22"/>
      <c r="N54" s="22"/>
      <c r="O54" s="22"/>
      <c r="P54" s="22"/>
      <c r="Q54" s="22"/>
      <c r="R54" s="22"/>
      <c r="S54" s="22"/>
      <c r="T54" s="22"/>
      <c r="U54" s="22"/>
      <c r="V54" s="22"/>
      <c r="W54" s="22"/>
      <c r="X54" s="22"/>
      <c r="Y54" s="22"/>
      <c r="Z54" s="22"/>
      <c r="AA54" s="22"/>
      <c r="AB54" s="22"/>
      <c r="AC54" s="22"/>
      <c r="AD54" s="22"/>
      <c r="AE54" s="54"/>
      <c r="AF54" s="54"/>
      <c r="AG54" s="54"/>
      <c r="AH54" s="54"/>
      <c r="AI54" s="54"/>
      <c r="AJ54" s="54"/>
      <c r="AK54" s="54"/>
      <c r="AL54" s="54"/>
    </row>
    <row r="55" spans="1:38" ht="14" x14ac:dyDescent="0.25">
      <c r="A55" s="22"/>
      <c r="B55" s="22"/>
      <c r="C55" s="44" t="s">
        <v>53</v>
      </c>
      <c r="D55" s="26"/>
      <c r="E55" s="22"/>
      <c r="F55" s="22"/>
      <c r="G55" s="22"/>
      <c r="H55" s="22"/>
      <c r="I55" s="22"/>
      <c r="J55" s="22"/>
      <c r="K55" s="22"/>
      <c r="L55" s="395"/>
      <c r="M55" s="395"/>
      <c r="N55" s="395"/>
      <c r="O55" s="395"/>
      <c r="P55" s="395"/>
      <c r="Q55" s="22"/>
      <c r="R55" s="22"/>
      <c r="S55" s="22"/>
      <c r="T55" s="22"/>
      <c r="U55" s="22"/>
      <c r="V55" s="22"/>
      <c r="W55" s="22"/>
      <c r="X55" s="22"/>
      <c r="Y55" s="22"/>
      <c r="Z55" s="22"/>
      <c r="AA55" s="22"/>
      <c r="AB55" s="22"/>
      <c r="AC55" s="22"/>
      <c r="AD55" s="22"/>
      <c r="AE55" s="54"/>
      <c r="AF55" s="54"/>
      <c r="AG55" s="54"/>
      <c r="AH55" s="54"/>
      <c r="AI55" s="54"/>
      <c r="AJ55" s="54"/>
      <c r="AK55" s="54"/>
      <c r="AL55" s="54"/>
    </row>
    <row r="56" spans="1:38" ht="14" x14ac:dyDescent="0.25">
      <c r="A56" s="22"/>
      <c r="B56" s="22"/>
      <c r="C56" s="454" t="str">
        <f>"Assume ODI payment received 1 July "&amp;K16</f>
        <v>Assume ODI payment received 1 July 2030</v>
      </c>
      <c r="D56" s="26"/>
      <c r="E56" s="22"/>
      <c r="F56" s="22"/>
      <c r="G56" s="22"/>
      <c r="H56" s="22"/>
      <c r="I56" s="22"/>
      <c r="J56" s="22"/>
      <c r="K56" s="22"/>
      <c r="L56" s="22"/>
      <c r="M56" s="22"/>
      <c r="N56" s="22"/>
      <c r="O56" s="22"/>
      <c r="P56" s="22"/>
      <c r="Q56" s="22"/>
      <c r="R56" s="22"/>
      <c r="S56" s="22"/>
      <c r="T56" s="22"/>
      <c r="U56" s="22"/>
      <c r="V56" s="22"/>
      <c r="W56" s="22"/>
      <c r="X56" s="22"/>
      <c r="Y56" s="22"/>
      <c r="Z56" s="22"/>
      <c r="AA56" s="22"/>
      <c r="AB56" s="22"/>
      <c r="AC56" s="22"/>
      <c r="AD56" s="22"/>
      <c r="AE56" s="54"/>
      <c r="AF56" s="54"/>
      <c r="AG56" s="54"/>
      <c r="AH56" s="54"/>
      <c r="AI56" s="54"/>
      <c r="AJ56" s="54"/>
      <c r="AK56" s="54"/>
      <c r="AL56" s="54"/>
    </row>
    <row r="57" spans="1:38" ht="14" x14ac:dyDescent="0.25">
      <c r="A57" s="22"/>
      <c r="B57" s="22"/>
      <c r="C57" s="44"/>
      <c r="D57" s="26"/>
      <c r="E57" s="22"/>
      <c r="F57" s="22"/>
      <c r="G57" s="22"/>
      <c r="H57" s="22"/>
      <c r="I57" s="22"/>
      <c r="J57" s="22"/>
      <c r="K57" s="22"/>
      <c r="L57" s="22"/>
      <c r="M57" s="22"/>
      <c r="N57" s="22"/>
      <c r="O57" s="22"/>
      <c r="P57" s="22"/>
      <c r="Q57" s="22"/>
      <c r="R57" s="22"/>
      <c r="S57" s="22"/>
      <c r="T57" s="22"/>
      <c r="U57" s="22"/>
      <c r="V57" s="22"/>
      <c r="W57" s="22"/>
      <c r="X57" s="22"/>
      <c r="Y57" s="22"/>
      <c r="Z57" s="22"/>
      <c r="AA57" s="22"/>
      <c r="AB57" s="22"/>
      <c r="AC57" s="22"/>
      <c r="AD57" s="22"/>
      <c r="AE57" s="54"/>
      <c r="AF57" s="54"/>
      <c r="AG57" s="54"/>
      <c r="AH57" s="54"/>
      <c r="AI57" s="54"/>
      <c r="AJ57" s="54"/>
      <c r="AK57" s="54"/>
      <c r="AL57" s="54"/>
    </row>
    <row r="58" spans="1:38" ht="14" x14ac:dyDescent="0.25">
      <c r="A58" s="22"/>
      <c r="B58" s="22"/>
      <c r="C58" s="22"/>
      <c r="D58" s="22"/>
      <c r="E58" s="22"/>
      <c r="F58" s="22"/>
      <c r="G58" s="22"/>
      <c r="H58" s="22"/>
      <c r="I58" s="22"/>
      <c r="J58" s="22"/>
      <c r="K58" s="22"/>
      <c r="L58" s="22"/>
      <c r="M58" s="22"/>
      <c r="N58" s="22"/>
      <c r="O58" s="22"/>
      <c r="P58" s="22"/>
      <c r="Q58" s="22"/>
      <c r="R58" s="22"/>
      <c r="S58" s="22"/>
      <c r="T58" s="22"/>
      <c r="U58" s="22"/>
      <c r="V58" s="22"/>
      <c r="W58" s="22"/>
      <c r="X58" s="22"/>
      <c r="Y58" s="22"/>
      <c r="Z58" s="22"/>
      <c r="AA58" s="22"/>
      <c r="AB58" s="22"/>
      <c r="AC58" s="22"/>
      <c r="AD58" s="22"/>
      <c r="AE58" s="54"/>
      <c r="AF58" s="54"/>
      <c r="AG58" s="54"/>
      <c r="AH58" s="54"/>
      <c r="AI58" s="54"/>
      <c r="AJ58" s="54"/>
      <c r="AK58" s="54"/>
      <c r="AL58" s="54"/>
    </row>
    <row r="59" spans="1:38" ht="14" x14ac:dyDescent="0.25">
      <c r="A59" s="22"/>
      <c r="B59" s="22"/>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54"/>
      <c r="AF59" s="54"/>
      <c r="AG59" s="54"/>
      <c r="AH59" s="54"/>
      <c r="AI59" s="54"/>
      <c r="AJ59" s="54"/>
      <c r="AK59" s="54"/>
      <c r="AL59" s="54"/>
    </row>
    <row r="60" spans="1:38" ht="14" x14ac:dyDescent="0.25">
      <c r="A60" s="22"/>
      <c r="B60" s="22"/>
      <c r="C60" s="22"/>
      <c r="D60" s="22"/>
      <c r="E60" s="22"/>
      <c r="F60" s="22"/>
      <c r="G60" s="22"/>
      <c r="H60" s="22"/>
      <c r="I60" s="22"/>
      <c r="J60" s="22"/>
      <c r="K60" s="22"/>
      <c r="L60" s="22"/>
      <c r="M60" s="22"/>
      <c r="N60" s="22"/>
      <c r="O60" s="22"/>
      <c r="P60" s="22"/>
      <c r="Q60" s="22"/>
      <c r="R60" s="22"/>
      <c r="S60" s="22"/>
      <c r="T60" s="22"/>
      <c r="U60" s="22"/>
      <c r="V60" s="22"/>
      <c r="W60" s="22"/>
      <c r="X60" s="22"/>
      <c r="Y60" s="22"/>
      <c r="Z60" s="22"/>
      <c r="AA60" s="22"/>
      <c r="AB60" s="22"/>
      <c r="AC60" s="22"/>
      <c r="AD60" s="22"/>
      <c r="AE60" s="54"/>
      <c r="AF60" s="54"/>
      <c r="AG60" s="54"/>
      <c r="AH60" s="54"/>
      <c r="AI60" s="54"/>
      <c r="AJ60" s="54"/>
      <c r="AK60" s="54"/>
      <c r="AL60" s="54"/>
    </row>
    <row r="61" spans="1:38" ht="14" x14ac:dyDescent="0.25">
      <c r="A61" s="35"/>
      <c r="B61" s="34"/>
      <c r="C61" s="36"/>
      <c r="D61" s="36"/>
      <c r="E61" s="36"/>
      <c r="F61" s="36"/>
      <c r="G61" s="36"/>
      <c r="H61" s="36"/>
      <c r="I61" s="36"/>
      <c r="J61" s="36"/>
      <c r="K61" s="37"/>
      <c r="L61" s="35"/>
      <c r="M61" s="35"/>
      <c r="N61" s="35"/>
      <c r="O61" s="35"/>
      <c r="P61" s="35"/>
      <c r="Q61" s="36"/>
      <c r="R61" s="35"/>
      <c r="S61" s="35"/>
      <c r="T61" s="35"/>
      <c r="U61" s="35"/>
      <c r="V61" s="35"/>
      <c r="W61" s="370"/>
      <c r="X61" s="370"/>
      <c r="Y61" s="370"/>
      <c r="Z61" s="370"/>
      <c r="AA61" s="370"/>
      <c r="AB61" s="370"/>
      <c r="AC61" s="370"/>
      <c r="AD61" s="370"/>
    </row>
    <row r="62" spans="1:38" ht="14" x14ac:dyDescent="0.25">
      <c r="A62" s="22"/>
      <c r="B62" s="22"/>
      <c r="C62" s="26"/>
      <c r="D62" s="26"/>
      <c r="E62" s="22"/>
      <c r="F62" s="22"/>
      <c r="G62" s="22"/>
      <c r="H62" s="22"/>
      <c r="I62" s="22"/>
      <c r="J62" s="22"/>
      <c r="K62" s="22"/>
      <c r="L62" s="22"/>
      <c r="M62" s="22"/>
      <c r="N62" s="22"/>
      <c r="O62" s="22"/>
      <c r="P62" s="22"/>
      <c r="Q62" s="22"/>
      <c r="R62" s="22"/>
      <c r="S62" s="22"/>
      <c r="T62" s="22"/>
      <c r="U62" s="22"/>
      <c r="V62" s="22"/>
      <c r="W62" s="22"/>
      <c r="X62" s="22"/>
      <c r="Y62" s="22"/>
      <c r="Z62" s="22"/>
      <c r="AA62" s="22"/>
      <c r="AB62" s="22"/>
      <c r="AC62" s="22"/>
      <c r="AD62" s="22"/>
      <c r="AE62" s="54"/>
      <c r="AF62" s="54"/>
      <c r="AG62" s="54"/>
      <c r="AH62" s="54"/>
      <c r="AI62" s="54"/>
      <c r="AJ62" s="54"/>
      <c r="AK62" s="54"/>
      <c r="AL62" s="54"/>
    </row>
    <row r="63" spans="1:38" ht="14" x14ac:dyDescent="0.25">
      <c r="A63" s="22"/>
      <c r="B63" s="22"/>
      <c r="C63" s="26"/>
      <c r="D63" s="26"/>
      <c r="E63" s="22"/>
      <c r="F63" s="22"/>
      <c r="G63" s="22"/>
      <c r="H63" s="22"/>
      <c r="I63" s="22"/>
      <c r="J63" s="22"/>
      <c r="K63" s="22"/>
      <c r="L63" s="22"/>
      <c r="M63" s="22"/>
      <c r="N63" s="22"/>
      <c r="O63" s="22"/>
      <c r="P63" s="22"/>
      <c r="Q63" s="22"/>
      <c r="R63" s="22"/>
      <c r="S63" s="22"/>
      <c r="T63" s="22"/>
      <c r="U63" s="22"/>
      <c r="V63" s="22"/>
      <c r="W63" s="22"/>
      <c r="X63" s="22"/>
      <c r="Y63" s="22"/>
      <c r="Z63" s="22"/>
      <c r="AA63" s="22"/>
      <c r="AB63" s="22"/>
      <c r="AC63" s="22"/>
      <c r="AD63" s="22"/>
      <c r="AE63" s="54"/>
      <c r="AF63" s="54"/>
      <c r="AG63" s="54"/>
      <c r="AH63" s="54"/>
      <c r="AI63" s="54"/>
      <c r="AJ63" s="54"/>
      <c r="AK63" s="54"/>
      <c r="AL63" s="54"/>
    </row>
    <row r="64" spans="1:38" ht="14" x14ac:dyDescent="0.25">
      <c r="A64" s="22"/>
      <c r="B64" s="22"/>
      <c r="C64" s="26"/>
      <c r="D64" s="26"/>
      <c r="E64" s="22"/>
      <c r="F64" s="22"/>
      <c r="G64" s="22"/>
      <c r="H64" s="22"/>
      <c r="I64" s="22"/>
      <c r="J64" s="22"/>
      <c r="K64" s="22"/>
      <c r="L64" s="22"/>
      <c r="M64" s="22"/>
      <c r="N64" s="22"/>
      <c r="O64" s="22"/>
      <c r="P64" s="22"/>
      <c r="Q64" s="22"/>
      <c r="R64" s="22"/>
      <c r="S64" s="22"/>
      <c r="T64" s="22"/>
      <c r="U64" s="22"/>
      <c r="V64" s="22"/>
      <c r="W64" s="22"/>
      <c r="X64" s="22"/>
      <c r="Y64" s="22"/>
      <c r="Z64" s="22"/>
      <c r="AA64" s="22"/>
      <c r="AB64" s="22"/>
      <c r="AC64" s="22"/>
      <c r="AD64" s="22"/>
      <c r="AE64" s="54"/>
      <c r="AF64" s="54"/>
      <c r="AG64" s="54"/>
      <c r="AH64" s="54"/>
      <c r="AI64" s="54"/>
      <c r="AJ64" s="54"/>
      <c r="AK64" s="54"/>
      <c r="AL64" s="54"/>
    </row>
    <row r="65" spans="1:38" ht="14" x14ac:dyDescent="0.25">
      <c r="A65" s="22"/>
      <c r="B65" s="22"/>
      <c r="C65" s="26"/>
      <c r="D65" s="26"/>
      <c r="E65" s="22"/>
      <c r="F65" s="22"/>
      <c r="G65" s="22"/>
      <c r="H65" s="22"/>
      <c r="I65" s="22"/>
      <c r="J65" s="22"/>
      <c r="K65" s="22"/>
      <c r="L65" s="22"/>
      <c r="M65" s="22"/>
      <c r="N65" s="22"/>
      <c r="O65" s="22"/>
      <c r="P65" s="22"/>
      <c r="Q65" s="22"/>
      <c r="R65" s="22"/>
      <c r="S65" s="22"/>
      <c r="T65" s="22"/>
      <c r="U65" s="22"/>
      <c r="V65" s="22"/>
      <c r="W65" s="22"/>
      <c r="X65" s="22"/>
      <c r="Y65" s="22"/>
      <c r="Z65" s="22"/>
      <c r="AA65" s="22"/>
      <c r="AB65" s="22"/>
      <c r="AC65" s="22"/>
      <c r="AD65" s="22"/>
      <c r="AE65" s="54"/>
      <c r="AF65" s="54"/>
      <c r="AG65" s="54"/>
      <c r="AH65" s="54"/>
      <c r="AI65" s="54"/>
      <c r="AJ65" s="54"/>
      <c r="AK65" s="54"/>
      <c r="AL65" s="54"/>
    </row>
    <row r="66" spans="1:38" ht="14" x14ac:dyDescent="0.25">
      <c r="A66" s="22"/>
      <c r="B66" s="22"/>
      <c r="C66" s="26"/>
      <c r="D66" s="26"/>
      <c r="E66" s="22"/>
      <c r="F66" s="22"/>
      <c r="G66" s="22"/>
      <c r="H66" s="22"/>
      <c r="I66" s="22"/>
      <c r="J66" s="22"/>
      <c r="K66" s="22"/>
      <c r="L66" s="22"/>
      <c r="M66" s="22"/>
      <c r="N66" s="22"/>
      <c r="O66" s="22"/>
      <c r="P66" s="22"/>
      <c r="Q66" s="22"/>
      <c r="R66" s="22"/>
      <c r="S66" s="22"/>
      <c r="T66" s="22"/>
      <c r="U66" s="22"/>
      <c r="V66" s="22"/>
      <c r="W66" s="22"/>
      <c r="X66" s="22"/>
      <c r="Y66" s="22"/>
      <c r="Z66" s="22"/>
      <c r="AA66" s="22"/>
      <c r="AB66" s="22"/>
      <c r="AC66" s="22"/>
      <c r="AD66" s="22"/>
      <c r="AE66" s="54"/>
      <c r="AF66" s="54"/>
      <c r="AG66" s="54"/>
      <c r="AH66" s="54"/>
      <c r="AI66" s="54"/>
      <c r="AJ66" s="54"/>
      <c r="AK66" s="54"/>
      <c r="AL66" s="54"/>
    </row>
    <row r="67" spans="1:38" ht="14" x14ac:dyDescent="0.25">
      <c r="A67" s="22"/>
      <c r="B67" s="22"/>
      <c r="C67" s="26"/>
      <c r="D67" s="26"/>
      <c r="E67" s="22"/>
      <c r="F67" s="22"/>
      <c r="G67" s="22"/>
      <c r="H67" s="22"/>
      <c r="I67" s="22"/>
      <c r="J67" s="22"/>
      <c r="K67" s="22"/>
      <c r="L67" s="22"/>
      <c r="M67" s="22"/>
      <c r="N67" s="22"/>
      <c r="O67" s="22"/>
      <c r="P67" s="22"/>
      <c r="Q67" s="22"/>
      <c r="R67" s="22"/>
      <c r="S67" s="22"/>
      <c r="T67" s="22"/>
      <c r="U67" s="22"/>
      <c r="V67" s="22"/>
      <c r="W67" s="22"/>
      <c r="X67" s="22"/>
      <c r="Y67" s="22"/>
      <c r="Z67" s="22"/>
      <c r="AA67" s="22"/>
      <c r="AB67" s="22"/>
      <c r="AC67" s="22"/>
      <c r="AD67" s="22"/>
      <c r="AE67" s="54"/>
      <c r="AF67" s="54"/>
      <c r="AG67" s="54"/>
      <c r="AH67" s="54"/>
      <c r="AI67" s="54"/>
      <c r="AJ67" s="54"/>
      <c r="AK67" s="54"/>
      <c r="AL67" s="54"/>
    </row>
    <row r="68" spans="1:38" ht="14" x14ac:dyDescent="0.25">
      <c r="A68" s="22"/>
      <c r="B68" s="22"/>
      <c r="C68" s="26"/>
      <c r="D68" s="26"/>
      <c r="E68" s="22"/>
      <c r="F68" s="22"/>
      <c r="G68" s="22"/>
      <c r="H68" s="22"/>
      <c r="I68" s="22"/>
      <c r="J68" s="22"/>
      <c r="K68" s="22"/>
      <c r="L68" s="22"/>
      <c r="M68" s="22"/>
      <c r="N68" s="22"/>
      <c r="O68" s="22"/>
      <c r="P68" s="22"/>
      <c r="Q68" s="22"/>
      <c r="R68" s="22"/>
      <c r="S68" s="22"/>
      <c r="T68" s="22"/>
      <c r="U68" s="22"/>
      <c r="V68" s="22"/>
      <c r="W68" s="22"/>
      <c r="X68" s="22"/>
      <c r="Y68" s="22"/>
      <c r="Z68" s="22"/>
      <c r="AA68" s="22"/>
      <c r="AB68" s="22"/>
      <c r="AC68" s="22"/>
      <c r="AD68" s="22"/>
      <c r="AE68" s="54"/>
      <c r="AF68" s="54"/>
      <c r="AG68" s="54"/>
      <c r="AH68" s="54"/>
      <c r="AI68" s="54"/>
      <c r="AJ68" s="54"/>
      <c r="AK68" s="54"/>
      <c r="AL68" s="54"/>
    </row>
    <row r="69" spans="1:38" ht="14" x14ac:dyDescent="0.25">
      <c r="A69" s="22"/>
      <c r="B69" s="22"/>
      <c r="C69" s="26"/>
      <c r="D69" s="26"/>
      <c r="E69" s="22"/>
      <c r="F69" s="22"/>
      <c r="G69" s="22"/>
      <c r="H69" s="22"/>
      <c r="I69" s="22"/>
      <c r="J69" s="22"/>
      <c r="K69" s="22"/>
      <c r="L69" s="22"/>
      <c r="M69" s="22"/>
      <c r="N69" s="22"/>
      <c r="O69" s="22"/>
      <c r="P69" s="22"/>
      <c r="Q69" s="22"/>
      <c r="R69" s="22"/>
      <c r="S69" s="22"/>
      <c r="T69" s="22"/>
      <c r="U69" s="22"/>
      <c r="V69" s="22"/>
      <c r="W69" s="22"/>
      <c r="X69" s="22"/>
      <c r="Y69" s="22"/>
      <c r="Z69" s="22"/>
      <c r="AA69" s="22"/>
      <c r="AB69" s="22"/>
      <c r="AC69" s="22"/>
      <c r="AD69" s="22"/>
      <c r="AE69" s="54"/>
      <c r="AF69" s="54"/>
      <c r="AG69" s="54"/>
      <c r="AH69" s="54"/>
      <c r="AI69" s="54"/>
      <c r="AJ69" s="54"/>
      <c r="AK69" s="54"/>
      <c r="AL69" s="54"/>
    </row>
    <row r="70" spans="1:38" ht="14" x14ac:dyDescent="0.25">
      <c r="A70" s="22"/>
      <c r="B70" s="22"/>
      <c r="C70" s="26"/>
      <c r="D70" s="26"/>
      <c r="E70" s="22"/>
      <c r="F70" s="22"/>
      <c r="G70" s="22"/>
      <c r="H70" s="22"/>
      <c r="I70" s="22"/>
      <c r="J70" s="22"/>
      <c r="K70" s="22"/>
      <c r="L70" s="22"/>
      <c r="M70" s="22"/>
      <c r="N70" s="22"/>
      <c r="O70" s="22"/>
      <c r="P70" s="22"/>
      <c r="Q70" s="22"/>
      <c r="R70" s="22"/>
      <c r="S70" s="22"/>
      <c r="T70" s="22"/>
      <c r="U70" s="22"/>
      <c r="V70" s="22"/>
      <c r="W70" s="22"/>
      <c r="X70" s="22"/>
      <c r="Y70" s="22"/>
      <c r="Z70" s="22"/>
      <c r="AA70" s="22"/>
      <c r="AB70" s="22"/>
      <c r="AC70" s="22"/>
      <c r="AD70" s="22"/>
      <c r="AE70" s="54"/>
      <c r="AF70" s="54"/>
      <c r="AG70" s="54"/>
      <c r="AH70" s="54"/>
      <c r="AI70" s="54"/>
      <c r="AJ70" s="54"/>
      <c r="AK70" s="54"/>
      <c r="AL70" s="54"/>
    </row>
    <row r="71" spans="1:38" ht="14" x14ac:dyDescent="0.25">
      <c r="A71" s="22"/>
      <c r="B71" s="22"/>
      <c r="C71" s="26"/>
      <c r="D71" s="26"/>
      <c r="E71" s="22"/>
      <c r="F71" s="22"/>
      <c r="G71" s="22"/>
      <c r="H71" s="22"/>
      <c r="I71" s="22"/>
      <c r="J71" s="22"/>
      <c r="K71" s="22"/>
      <c r="L71" s="22"/>
      <c r="M71" s="22"/>
      <c r="N71" s="22"/>
      <c r="O71" s="22"/>
      <c r="P71" s="22"/>
      <c r="Q71" s="22"/>
      <c r="R71" s="22"/>
      <c r="S71" s="22"/>
      <c r="T71" s="22"/>
      <c r="U71" s="22"/>
      <c r="V71" s="22"/>
      <c r="W71" s="22"/>
      <c r="X71" s="22"/>
      <c r="Y71" s="22"/>
      <c r="Z71" s="22"/>
      <c r="AA71" s="22"/>
      <c r="AB71" s="22"/>
      <c r="AC71" s="22"/>
      <c r="AD71" s="22"/>
      <c r="AE71" s="54"/>
      <c r="AF71" s="54"/>
      <c r="AG71" s="54"/>
      <c r="AH71" s="54"/>
      <c r="AI71" s="54"/>
      <c r="AJ71" s="54"/>
      <c r="AK71" s="54"/>
      <c r="AL71" s="54"/>
    </row>
    <row r="72" spans="1:38" ht="14" x14ac:dyDescent="0.25">
      <c r="A72" s="22"/>
      <c r="B72" s="22"/>
      <c r="C72" s="26"/>
      <c r="D72" s="26"/>
      <c r="E72" s="22"/>
      <c r="F72" s="22"/>
      <c r="G72" s="22"/>
      <c r="H72" s="22"/>
      <c r="I72" s="22"/>
      <c r="J72" s="22"/>
      <c r="K72" s="22"/>
      <c r="L72" s="22"/>
      <c r="M72" s="22"/>
      <c r="N72" s="22"/>
      <c r="O72" s="22"/>
      <c r="P72" s="22"/>
      <c r="Q72" s="22"/>
      <c r="R72" s="22"/>
      <c r="S72" s="22"/>
      <c r="T72" s="22"/>
      <c r="U72" s="22"/>
      <c r="V72" s="22"/>
      <c r="W72" s="22"/>
      <c r="X72" s="22"/>
      <c r="Y72" s="22"/>
      <c r="Z72" s="22"/>
      <c r="AA72" s="22"/>
      <c r="AB72" s="22"/>
      <c r="AC72" s="22"/>
      <c r="AD72" s="22"/>
      <c r="AE72" s="54"/>
      <c r="AF72" s="54"/>
      <c r="AG72" s="54"/>
      <c r="AH72" s="54"/>
      <c r="AI72" s="54"/>
      <c r="AJ72" s="54"/>
      <c r="AK72" s="54"/>
      <c r="AL72" s="54"/>
    </row>
    <row r="73" spans="1:38" ht="14" x14ac:dyDescent="0.25">
      <c r="A73" s="22"/>
      <c r="B73" s="22"/>
      <c r="C73" s="26"/>
      <c r="D73" s="26"/>
      <c r="E73" s="22"/>
      <c r="F73" s="22"/>
      <c r="G73" s="22"/>
      <c r="H73" s="22"/>
      <c r="I73" s="22"/>
      <c r="J73" s="22"/>
      <c r="K73" s="22"/>
      <c r="L73" s="22"/>
      <c r="M73" s="22"/>
      <c r="N73" s="22"/>
      <c r="O73" s="22"/>
      <c r="P73" s="22"/>
      <c r="Q73" s="22"/>
      <c r="R73" s="22"/>
      <c r="S73" s="22"/>
      <c r="T73" s="22"/>
      <c r="U73" s="22"/>
      <c r="V73" s="22"/>
      <c r="W73" s="22"/>
      <c r="X73" s="22"/>
      <c r="Y73" s="22"/>
      <c r="Z73" s="22"/>
      <c r="AA73" s="22"/>
      <c r="AB73" s="22"/>
      <c r="AC73" s="22"/>
      <c r="AD73" s="22"/>
      <c r="AE73" s="54"/>
      <c r="AF73" s="54"/>
      <c r="AG73" s="54"/>
      <c r="AH73" s="54"/>
      <c r="AI73" s="54"/>
      <c r="AJ73" s="54"/>
      <c r="AK73" s="54"/>
      <c r="AL73" s="54"/>
    </row>
    <row r="74" spans="1:38" ht="14" x14ac:dyDescent="0.25">
      <c r="A74" s="22"/>
      <c r="B74" s="22"/>
      <c r="C74" s="26"/>
      <c r="D74" s="26"/>
      <c r="E74" s="22"/>
      <c r="F74" s="22"/>
      <c r="G74" s="22"/>
      <c r="H74" s="22"/>
      <c r="I74" s="22"/>
      <c r="J74" s="22"/>
      <c r="K74" s="22"/>
      <c r="L74" s="22"/>
      <c r="M74" s="22"/>
      <c r="N74" s="22"/>
      <c r="O74" s="22"/>
      <c r="P74" s="22"/>
      <c r="Q74" s="22"/>
      <c r="R74" s="22"/>
      <c r="S74" s="22"/>
      <c r="T74" s="22"/>
      <c r="U74" s="22"/>
      <c r="V74" s="22"/>
      <c r="W74" s="22"/>
      <c r="X74" s="22"/>
      <c r="Y74" s="22"/>
      <c r="Z74" s="22"/>
      <c r="AA74" s="22"/>
      <c r="AB74" s="22"/>
      <c r="AC74" s="22"/>
      <c r="AD74" s="22"/>
      <c r="AE74" s="54"/>
      <c r="AF74" s="54"/>
      <c r="AG74" s="54"/>
      <c r="AH74" s="54"/>
      <c r="AI74" s="54"/>
      <c r="AJ74" s="54"/>
      <c r="AK74" s="54"/>
      <c r="AL74" s="54"/>
    </row>
    <row r="75" spans="1:38" ht="14" x14ac:dyDescent="0.25">
      <c r="A75" s="22"/>
      <c r="B75" s="22"/>
      <c r="C75" s="26"/>
      <c r="D75" s="26"/>
      <c r="E75" s="22"/>
      <c r="F75" s="22"/>
      <c r="G75" s="22"/>
      <c r="H75" s="22"/>
      <c r="I75" s="22"/>
      <c r="J75" s="22"/>
      <c r="K75" s="22"/>
      <c r="L75" s="22"/>
      <c r="M75" s="22"/>
      <c r="N75" s="22"/>
      <c r="O75" s="22"/>
      <c r="P75" s="22"/>
      <c r="Q75" s="22"/>
      <c r="R75" s="22"/>
      <c r="S75" s="22"/>
      <c r="T75" s="22"/>
      <c r="U75" s="22"/>
      <c r="V75" s="22"/>
      <c r="W75" s="22"/>
      <c r="X75" s="22"/>
      <c r="Y75" s="22"/>
      <c r="Z75" s="22"/>
      <c r="AA75" s="22"/>
      <c r="AB75" s="22"/>
      <c r="AC75" s="22"/>
      <c r="AD75" s="22"/>
      <c r="AE75" s="54"/>
      <c r="AF75" s="54"/>
      <c r="AG75" s="54"/>
      <c r="AH75" s="54"/>
      <c r="AI75" s="54"/>
      <c r="AJ75" s="54"/>
      <c r="AK75" s="54"/>
      <c r="AL75" s="54"/>
    </row>
    <row r="76" spans="1:38" ht="14" x14ac:dyDescent="0.25">
      <c r="A76" s="22"/>
      <c r="B76" s="22"/>
      <c r="C76" s="26"/>
      <c r="D76" s="26"/>
      <c r="E76" s="22"/>
      <c r="F76" s="22"/>
      <c r="G76" s="22"/>
      <c r="H76" s="22"/>
      <c r="I76" s="22"/>
      <c r="J76" s="22"/>
      <c r="K76" s="22"/>
      <c r="L76" s="22"/>
      <c r="M76" s="22"/>
      <c r="N76" s="22"/>
      <c r="O76" s="22"/>
      <c r="P76" s="22"/>
      <c r="Q76" s="22"/>
      <c r="R76" s="22"/>
      <c r="S76" s="22"/>
      <c r="T76" s="22"/>
      <c r="U76" s="22"/>
      <c r="V76" s="22"/>
      <c r="W76" s="22"/>
      <c r="X76" s="22"/>
      <c r="Y76" s="22"/>
      <c r="Z76" s="22"/>
      <c r="AA76" s="22"/>
      <c r="AB76" s="22"/>
      <c r="AC76" s="22"/>
      <c r="AD76" s="22"/>
      <c r="AE76" s="54"/>
      <c r="AF76" s="54"/>
      <c r="AG76" s="54"/>
      <c r="AH76" s="54"/>
      <c r="AI76" s="54"/>
      <c r="AJ76" s="54"/>
      <c r="AK76" s="54"/>
      <c r="AL76" s="54"/>
    </row>
    <row r="77" spans="1:38" ht="14" x14ac:dyDescent="0.25">
      <c r="A77" s="22"/>
      <c r="B77" s="22"/>
      <c r="C77" s="26"/>
      <c r="D77" s="26"/>
      <c r="E77" s="22"/>
      <c r="F77" s="22"/>
      <c r="G77" s="22"/>
      <c r="H77" s="22"/>
      <c r="I77" s="22"/>
      <c r="J77" s="22"/>
      <c r="K77" s="22"/>
      <c r="L77" s="22"/>
      <c r="M77" s="22"/>
      <c r="N77" s="22"/>
      <c r="O77" s="22"/>
      <c r="P77" s="22"/>
      <c r="Q77" s="22"/>
      <c r="R77" s="22"/>
      <c r="S77" s="22"/>
      <c r="T77" s="22"/>
      <c r="U77" s="22"/>
      <c r="V77" s="22"/>
      <c r="W77" s="22"/>
      <c r="X77" s="22"/>
      <c r="Y77" s="22"/>
      <c r="Z77" s="22"/>
      <c r="AA77" s="22"/>
      <c r="AB77" s="22"/>
      <c r="AC77" s="22"/>
      <c r="AD77" s="22"/>
      <c r="AE77" s="54"/>
      <c r="AF77" s="54"/>
      <c r="AG77" s="54"/>
      <c r="AH77" s="54"/>
      <c r="AI77" s="54"/>
      <c r="AJ77" s="54"/>
      <c r="AK77" s="54"/>
      <c r="AL77" s="54"/>
    </row>
    <row r="78" spans="1:38" ht="14" x14ac:dyDescent="0.25">
      <c r="A78" s="22"/>
      <c r="B78" s="22"/>
      <c r="C78" s="26"/>
      <c r="D78" s="26"/>
      <c r="E78" s="22"/>
      <c r="F78" s="22"/>
      <c r="G78" s="22"/>
      <c r="H78" s="22"/>
      <c r="I78" s="22"/>
      <c r="J78" s="22"/>
      <c r="K78" s="22"/>
      <c r="L78" s="22"/>
      <c r="M78" s="22"/>
      <c r="N78" s="22"/>
      <c r="O78" s="22"/>
      <c r="P78" s="22"/>
      <c r="Q78" s="22"/>
      <c r="R78" s="22"/>
      <c r="S78" s="22"/>
      <c r="T78" s="22"/>
      <c r="U78" s="22"/>
      <c r="V78" s="22"/>
      <c r="W78" s="22"/>
      <c r="X78" s="22"/>
      <c r="Y78" s="22"/>
      <c r="Z78" s="22"/>
      <c r="AA78" s="22"/>
      <c r="AB78" s="22"/>
      <c r="AC78" s="22"/>
      <c r="AD78" s="22"/>
      <c r="AE78" s="54"/>
      <c r="AF78" s="54"/>
      <c r="AG78" s="54"/>
      <c r="AH78" s="54"/>
      <c r="AI78" s="54"/>
      <c r="AJ78" s="54"/>
      <c r="AK78" s="54"/>
      <c r="AL78" s="54"/>
    </row>
    <row r="79" spans="1:38" ht="14" x14ac:dyDescent="0.25">
      <c r="A79" s="22"/>
      <c r="B79" s="22"/>
      <c r="C79" s="26"/>
      <c r="D79" s="26"/>
      <c r="E79" s="22"/>
      <c r="F79" s="22"/>
      <c r="G79" s="22"/>
      <c r="H79" s="22"/>
      <c r="I79" s="22"/>
      <c r="J79" s="22"/>
      <c r="K79" s="22"/>
      <c r="L79" s="22"/>
      <c r="M79" s="22"/>
      <c r="N79" s="22"/>
      <c r="O79" s="22"/>
      <c r="P79" s="22"/>
      <c r="Q79" s="22"/>
      <c r="R79" s="22"/>
      <c r="S79" s="22"/>
      <c r="T79" s="22"/>
      <c r="U79" s="22"/>
      <c r="V79" s="22"/>
      <c r="W79" s="22"/>
      <c r="X79" s="22"/>
      <c r="Y79" s="22"/>
      <c r="Z79" s="22"/>
      <c r="AA79" s="22"/>
      <c r="AB79" s="22"/>
      <c r="AC79" s="22"/>
      <c r="AD79" s="22"/>
      <c r="AE79" s="54"/>
      <c r="AF79" s="54"/>
      <c r="AG79" s="54"/>
      <c r="AH79" s="54"/>
      <c r="AI79" s="54"/>
      <c r="AJ79" s="54"/>
      <c r="AK79" s="54"/>
      <c r="AL79" s="54"/>
    </row>
    <row r="80" spans="1:38" ht="14" x14ac:dyDescent="0.25">
      <c r="A80" s="22"/>
      <c r="B80" s="22"/>
      <c r="C80" s="26"/>
      <c r="D80" s="26"/>
      <c r="E80" s="22"/>
      <c r="F80" s="22"/>
      <c r="G80" s="22"/>
      <c r="H80" s="22"/>
      <c r="I80" s="22"/>
      <c r="J80" s="22"/>
      <c r="K80" s="22"/>
      <c r="L80" s="22"/>
      <c r="M80" s="22"/>
      <c r="N80" s="22"/>
      <c r="O80" s="22"/>
      <c r="P80" s="22"/>
      <c r="Q80" s="22"/>
      <c r="R80" s="22"/>
      <c r="S80" s="22"/>
      <c r="T80" s="22"/>
      <c r="U80" s="22"/>
      <c r="V80" s="22"/>
      <c r="W80" s="22"/>
      <c r="X80" s="22"/>
      <c r="Y80" s="22"/>
      <c r="Z80" s="22"/>
      <c r="AA80" s="22"/>
      <c r="AB80" s="22"/>
      <c r="AC80" s="22"/>
      <c r="AD80" s="22"/>
      <c r="AE80" s="54"/>
      <c r="AF80" s="54"/>
      <c r="AG80" s="54"/>
      <c r="AH80" s="54"/>
      <c r="AI80" s="54"/>
      <c r="AJ80" s="54"/>
      <c r="AK80" s="54"/>
      <c r="AL80" s="54"/>
    </row>
  </sheetData>
  <pageMargins left="0.7" right="0.7" top="0.75" bottom="0.75" header="0.3" footer="0.3"/>
  <pageSetup scale="50" orientation="landscape" horizontalDpi="200" verticalDpi="200"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E3804B-722E-4F1F-AEF2-ED0E5FAE591C}">
  <sheetPr>
    <tabColor theme="3" tint="9.9978637043366805E-2"/>
  </sheetPr>
  <dimension ref="A1:AL65"/>
  <sheetViews>
    <sheetView workbookViewId="0"/>
  </sheetViews>
  <sheetFormatPr defaultRowHeight="11.5" x14ac:dyDescent="0.25"/>
  <cols>
    <col min="1" max="1" width="2.3984375" customWidth="1"/>
    <col min="2" max="2" width="3.09765625" customWidth="1"/>
    <col min="3" max="3" width="41.296875" customWidth="1"/>
    <col min="4" max="4" width="10.59765625" customWidth="1"/>
    <col min="5" max="5" width="8.3984375" customWidth="1"/>
  </cols>
  <sheetData>
    <row r="1" spans="1:38" x14ac:dyDescent="0.25">
      <c r="A1" s="1"/>
      <c r="B1" s="1" t="str">
        <f>Cover!B3</f>
        <v xml:space="preserve">IPART simplified incentive scheme template </v>
      </c>
      <c r="D1" s="1"/>
      <c r="E1" s="1"/>
      <c r="F1" s="1"/>
      <c r="G1" s="1"/>
      <c r="H1" s="1"/>
      <c r="I1" s="1"/>
      <c r="J1" s="1"/>
      <c r="K1" s="1"/>
      <c r="L1" s="1"/>
      <c r="M1" s="1"/>
      <c r="N1" s="1"/>
      <c r="O1" s="1"/>
      <c r="P1" s="1"/>
      <c r="Q1" s="1"/>
      <c r="R1" s="1"/>
      <c r="S1" s="1"/>
      <c r="T1" s="1"/>
      <c r="U1" s="1"/>
      <c r="V1" s="1"/>
      <c r="W1" s="1"/>
      <c r="X1" s="1"/>
      <c r="Y1" s="1"/>
      <c r="Z1" s="1"/>
      <c r="AA1" s="1"/>
      <c r="AB1" s="1"/>
      <c r="AC1" s="1"/>
      <c r="AD1" s="1"/>
      <c r="AE1" s="1"/>
      <c r="AF1" s="1"/>
    </row>
    <row r="2" spans="1:38" x14ac:dyDescent="0.25">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1:38" ht="18" x14ac:dyDescent="0.25">
      <c r="A3" s="1"/>
      <c r="B3" s="161" t="s">
        <v>76</v>
      </c>
      <c r="D3" s="23"/>
      <c r="E3" s="23"/>
      <c r="F3" s="1"/>
      <c r="G3" s="1"/>
      <c r="H3" s="1"/>
      <c r="I3" s="1"/>
      <c r="J3" s="1"/>
      <c r="K3" s="1"/>
      <c r="L3" s="1"/>
      <c r="M3" s="1"/>
      <c r="N3" s="1"/>
      <c r="O3" s="1"/>
      <c r="P3" s="1"/>
      <c r="Q3" s="1"/>
      <c r="R3" s="1"/>
      <c r="S3" s="1"/>
      <c r="T3" s="1"/>
      <c r="U3" s="1"/>
      <c r="V3" s="1"/>
      <c r="W3" s="1"/>
      <c r="X3" s="1"/>
      <c r="Y3" s="1"/>
      <c r="Z3" s="1"/>
      <c r="AA3" s="1"/>
      <c r="AB3" s="1"/>
      <c r="AC3" s="1"/>
      <c r="AD3" s="1"/>
      <c r="AE3" s="1"/>
      <c r="AF3" s="1"/>
    </row>
    <row r="4" spans="1:38" ht="14" x14ac:dyDescent="0.25">
      <c r="A4" s="22"/>
      <c r="B4" s="22"/>
      <c r="C4" s="26"/>
      <c r="D4" s="26"/>
      <c r="E4" s="22"/>
      <c r="F4" s="22"/>
      <c r="G4" s="22"/>
      <c r="H4" s="22"/>
      <c r="I4" s="22"/>
      <c r="J4" s="22"/>
      <c r="K4" s="25"/>
      <c r="L4" s="22"/>
      <c r="M4" s="22"/>
      <c r="N4" s="22"/>
      <c r="O4" s="22"/>
      <c r="P4" s="22"/>
      <c r="Q4" s="22"/>
      <c r="R4" s="22"/>
      <c r="S4" s="22"/>
      <c r="T4" s="22"/>
      <c r="U4" s="25"/>
      <c r="V4" s="22"/>
      <c r="W4" s="22"/>
      <c r="X4" s="22"/>
      <c r="Y4" s="22"/>
      <c r="Z4" s="22"/>
      <c r="AA4" s="22"/>
      <c r="AB4" s="22"/>
      <c r="AC4" s="22"/>
      <c r="AD4" s="22"/>
      <c r="AE4" s="1"/>
      <c r="AF4" s="1"/>
      <c r="AG4" s="1"/>
      <c r="AH4" s="1"/>
      <c r="AI4" s="1"/>
      <c r="AJ4" s="1"/>
      <c r="AK4" s="1"/>
      <c r="AL4" s="1"/>
    </row>
    <row r="5" spans="1:38" ht="14" x14ac:dyDescent="0.25">
      <c r="A5" s="35"/>
      <c r="B5" s="34"/>
      <c r="C5" s="35"/>
      <c r="D5" s="35"/>
      <c r="E5" s="35"/>
      <c r="F5" s="35"/>
      <c r="G5" s="35"/>
      <c r="H5" s="35"/>
      <c r="I5" s="35"/>
      <c r="J5" s="35"/>
      <c r="K5" s="37"/>
      <c r="L5" s="35"/>
      <c r="M5" s="35"/>
      <c r="N5" s="35"/>
      <c r="O5" s="35"/>
      <c r="P5" s="35"/>
      <c r="Q5" s="35"/>
      <c r="R5" s="35"/>
      <c r="S5" s="35"/>
      <c r="T5" s="35"/>
      <c r="U5" s="35"/>
      <c r="V5" s="35"/>
      <c r="W5" s="35"/>
      <c r="X5" s="35"/>
      <c r="Y5" s="35"/>
      <c r="Z5" s="35"/>
      <c r="AA5" s="35"/>
      <c r="AB5" s="35"/>
      <c r="AC5" s="35"/>
      <c r="AD5" s="35"/>
      <c r="AE5" s="1"/>
      <c r="AF5" s="1"/>
      <c r="AG5" s="1"/>
      <c r="AH5" s="1"/>
      <c r="AI5" s="1"/>
      <c r="AJ5" s="1"/>
      <c r="AK5" s="1"/>
      <c r="AL5" s="1"/>
    </row>
    <row r="6" spans="1:38" ht="15.5" x14ac:dyDescent="0.35">
      <c r="A6" s="22"/>
      <c r="B6" s="22"/>
      <c r="C6" s="27"/>
      <c r="D6" s="27"/>
      <c r="E6" s="27"/>
      <c r="F6" s="27"/>
      <c r="G6" s="27"/>
      <c r="H6" s="27"/>
      <c r="I6" s="27"/>
      <c r="J6" s="27"/>
      <c r="K6" s="1"/>
      <c r="L6" s="1"/>
      <c r="M6" s="1"/>
      <c r="N6" s="1"/>
      <c r="O6" s="1"/>
      <c r="P6" s="1"/>
      <c r="Q6" s="27"/>
      <c r="R6" s="1"/>
      <c r="S6" s="22"/>
      <c r="T6" s="22"/>
      <c r="U6" s="29"/>
      <c r="V6" s="29"/>
      <c r="W6" s="22"/>
      <c r="X6" s="22"/>
      <c r="Y6" s="22"/>
      <c r="Z6" s="22"/>
      <c r="AA6" s="22"/>
      <c r="AB6" s="22"/>
      <c r="AC6" s="22"/>
      <c r="AD6" s="22"/>
      <c r="AE6" s="54"/>
      <c r="AF6" s="54"/>
      <c r="AG6" s="54"/>
      <c r="AH6" s="54"/>
      <c r="AI6" s="54"/>
      <c r="AJ6" s="54"/>
      <c r="AK6" s="54"/>
      <c r="AL6" s="54"/>
    </row>
    <row r="7" spans="1:38" x14ac:dyDescent="0.25">
      <c r="A7" s="1"/>
      <c r="B7" s="1"/>
      <c r="C7" s="1"/>
      <c r="D7" s="1"/>
      <c r="E7" s="1"/>
      <c r="F7" s="1"/>
      <c r="G7" s="1"/>
      <c r="H7" s="1"/>
      <c r="I7" s="1"/>
      <c r="J7" s="1"/>
      <c r="K7" s="1"/>
      <c r="L7" s="1"/>
      <c r="M7" s="1"/>
      <c r="N7" s="1"/>
      <c r="O7" s="1"/>
      <c r="P7" s="1"/>
      <c r="Q7" s="1"/>
      <c r="R7" s="1"/>
      <c r="S7" s="1"/>
      <c r="T7" s="1"/>
      <c r="U7" s="1"/>
      <c r="V7" s="1"/>
      <c r="W7" s="1"/>
      <c r="X7" s="1"/>
      <c r="Y7" s="1"/>
      <c r="Z7" s="1"/>
      <c r="AA7" s="1"/>
      <c r="AB7" s="1"/>
      <c r="AC7" s="1"/>
      <c r="AD7" s="1"/>
      <c r="AE7" s="1"/>
      <c r="AF7" s="1"/>
    </row>
    <row r="8" spans="1:38" x14ac:dyDescent="0.25">
      <c r="A8" s="1"/>
      <c r="B8" s="1"/>
      <c r="C8" s="48" t="s">
        <v>77</v>
      </c>
      <c r="D8" s="1"/>
      <c r="E8" s="1"/>
      <c r="F8" s="1"/>
      <c r="G8" s="1"/>
      <c r="H8" s="1"/>
      <c r="I8" s="1"/>
      <c r="J8" s="1"/>
      <c r="K8" s="1"/>
      <c r="L8" s="1"/>
      <c r="M8" s="1"/>
      <c r="N8" s="1"/>
      <c r="O8" s="1"/>
      <c r="P8" s="1"/>
      <c r="Q8" s="1"/>
      <c r="R8" s="1"/>
      <c r="S8" s="1"/>
      <c r="T8" s="1"/>
      <c r="U8" s="1"/>
      <c r="V8" s="1"/>
      <c r="W8" s="1"/>
      <c r="X8" s="1"/>
      <c r="Y8" s="1"/>
      <c r="Z8" s="1"/>
      <c r="AA8" s="1"/>
      <c r="AB8" s="1"/>
      <c r="AC8" s="1"/>
      <c r="AD8" s="1"/>
      <c r="AE8" s="1"/>
      <c r="AF8" s="1"/>
    </row>
    <row r="9" spans="1:38" x14ac:dyDescent="0.25">
      <c r="A9" s="1"/>
      <c r="B9" s="1"/>
      <c r="C9" s="72"/>
      <c r="D9" s="70"/>
      <c r="E9" s="71"/>
      <c r="F9" s="93"/>
      <c r="G9" s="513" t="s">
        <v>115</v>
      </c>
      <c r="H9" s="513"/>
      <c r="I9" s="513"/>
      <c r="J9" s="513"/>
      <c r="K9" s="514"/>
      <c r="L9" s="515" t="s">
        <v>116</v>
      </c>
      <c r="M9" s="513"/>
      <c r="N9" s="513"/>
      <c r="O9" s="513"/>
      <c r="P9" s="514"/>
      <c r="Q9" s="1"/>
      <c r="R9" s="1"/>
      <c r="S9" s="1"/>
      <c r="T9" s="1"/>
      <c r="U9" s="1"/>
      <c r="V9" s="1"/>
      <c r="W9" s="1"/>
      <c r="X9" s="1"/>
      <c r="Y9" s="1"/>
      <c r="Z9" s="1"/>
      <c r="AA9" s="1"/>
      <c r="AB9" s="1"/>
      <c r="AC9" s="1"/>
      <c r="AD9" s="1"/>
      <c r="AE9" s="1"/>
      <c r="AF9" s="1"/>
    </row>
    <row r="10" spans="1:38" x14ac:dyDescent="0.25">
      <c r="A10" s="1"/>
      <c r="B10" s="1"/>
      <c r="C10" s="30" t="s">
        <v>102</v>
      </c>
      <c r="D10" s="49"/>
      <c r="E10" s="49"/>
      <c r="F10" s="113" t="str">
        <f>'EBSS '!E11-2&amp;"-"&amp;RIGHT('EBSS '!E11-1,2)</f>
        <v>2024-25</v>
      </c>
      <c r="G10" s="111" t="str">
        <f>'EBSS '!E13</f>
        <v>2025-26</v>
      </c>
      <c r="H10" s="111" t="str">
        <f>'EBSS '!F13</f>
        <v>2026-27</v>
      </c>
      <c r="I10" s="111" t="str">
        <f>'EBSS '!G13</f>
        <v>2027-28</v>
      </c>
      <c r="J10" s="111" t="str">
        <f>'EBSS '!H13</f>
        <v>2028-29</v>
      </c>
      <c r="K10" s="112" t="str">
        <f>'EBSS '!I13</f>
        <v>2029-30</v>
      </c>
      <c r="L10" s="111" t="str">
        <f>'EBSS '!L13</f>
        <v>2030-31</v>
      </c>
      <c r="M10" s="111" t="str">
        <f>'EBSS '!M13</f>
        <v>2031-32</v>
      </c>
      <c r="N10" s="111" t="str">
        <f>'EBSS '!N13</f>
        <v>2032-33</v>
      </c>
      <c r="O10" s="111" t="str">
        <f>'EBSS '!O13</f>
        <v>2033-34</v>
      </c>
      <c r="P10" s="112" t="str">
        <f>'EBSS '!P13</f>
        <v>2034-35</v>
      </c>
      <c r="Q10" s="1"/>
      <c r="R10" s="1"/>
      <c r="S10" s="1"/>
      <c r="T10" s="1"/>
      <c r="U10" s="1"/>
      <c r="V10" s="1"/>
      <c r="W10" s="1"/>
      <c r="X10" s="1"/>
      <c r="Y10" s="1"/>
      <c r="Z10" s="1"/>
      <c r="AA10" s="1"/>
      <c r="AB10" s="1"/>
      <c r="AC10" s="1"/>
      <c r="AD10" s="1"/>
      <c r="AE10" s="1"/>
      <c r="AF10" s="1"/>
    </row>
    <row r="11" spans="1:38" x14ac:dyDescent="0.25">
      <c r="A11" s="1"/>
      <c r="B11" s="1"/>
      <c r="C11" s="149" t="s">
        <v>117</v>
      </c>
      <c r="D11" s="52"/>
      <c r="E11" s="52"/>
      <c r="F11" s="116"/>
      <c r="G11" s="115">
        <f>'EBSS '!E14</f>
        <v>1</v>
      </c>
      <c r="H11" s="115">
        <f>'EBSS '!F14</f>
        <v>2</v>
      </c>
      <c r="I11" s="115">
        <f>'EBSS '!G14</f>
        <v>3</v>
      </c>
      <c r="J11" s="115">
        <f>'EBSS '!H14</f>
        <v>4</v>
      </c>
      <c r="K11" s="114">
        <f>'EBSS '!I14</f>
        <v>5</v>
      </c>
      <c r="L11" s="115">
        <f>'EBSS '!L14</f>
        <v>1</v>
      </c>
      <c r="M11" s="115">
        <f>'EBSS '!M14</f>
        <v>2</v>
      </c>
      <c r="N11" s="115">
        <f>'EBSS '!N14</f>
        <v>3</v>
      </c>
      <c r="O11" s="115">
        <f>'EBSS '!O14</f>
        <v>4</v>
      </c>
      <c r="P11" s="114">
        <f>'EBSS '!P14</f>
        <v>5</v>
      </c>
      <c r="Q11" s="1"/>
      <c r="R11" s="1"/>
      <c r="S11" s="1"/>
      <c r="T11" s="1"/>
      <c r="U11" s="1"/>
      <c r="V11" s="1"/>
      <c r="W11" s="1"/>
      <c r="X11" s="1"/>
      <c r="Y11" s="1"/>
      <c r="Z11" s="1"/>
      <c r="AA11" s="1"/>
      <c r="AB11" s="1"/>
      <c r="AC11" s="1"/>
      <c r="AD11" s="1"/>
      <c r="AE11" s="1"/>
      <c r="AF11" s="1"/>
    </row>
    <row r="12" spans="1:38" x14ac:dyDescent="0.25">
      <c r="A12" s="1"/>
      <c r="B12" s="1"/>
      <c r="C12" s="50"/>
      <c r="D12" s="1"/>
      <c r="E12" s="1"/>
      <c r="F12" s="207"/>
      <c r="G12" s="119"/>
      <c r="H12" s="119"/>
      <c r="I12" s="119"/>
      <c r="J12" s="119"/>
      <c r="K12" s="206"/>
      <c r="L12" s="119"/>
      <c r="M12" s="119"/>
      <c r="N12" s="119"/>
      <c r="O12" s="119"/>
      <c r="P12" s="206"/>
      <c r="Q12" s="1"/>
      <c r="R12" s="1"/>
      <c r="S12" s="1"/>
      <c r="T12" s="1"/>
      <c r="U12" s="1"/>
      <c r="V12" s="1"/>
      <c r="W12" s="1"/>
      <c r="X12" s="1"/>
      <c r="Y12" s="1"/>
      <c r="Z12" s="1"/>
      <c r="AA12" s="1"/>
      <c r="AB12" s="1"/>
      <c r="AC12" s="1"/>
      <c r="AD12" s="1"/>
      <c r="AE12" s="1"/>
      <c r="AF12" s="1"/>
    </row>
    <row r="13" spans="1:38" x14ac:dyDescent="0.25">
      <c r="A13" s="1"/>
      <c r="B13" s="1"/>
      <c r="C13" s="83" t="s">
        <v>78</v>
      </c>
      <c r="D13" s="1"/>
      <c r="E13" s="1"/>
      <c r="F13" s="94"/>
      <c r="G13" s="1"/>
      <c r="H13" s="1"/>
      <c r="I13" s="1"/>
      <c r="J13" s="1"/>
      <c r="K13" s="84"/>
      <c r="L13" s="1"/>
      <c r="M13" s="1"/>
      <c r="N13" s="1"/>
      <c r="O13" s="1"/>
      <c r="P13" s="84"/>
      <c r="Q13" s="1"/>
      <c r="R13" s="1"/>
      <c r="S13" s="1"/>
      <c r="T13" s="1"/>
      <c r="U13" s="1"/>
      <c r="V13" s="1"/>
      <c r="W13" s="1"/>
      <c r="X13" s="1"/>
      <c r="Y13" s="1"/>
      <c r="Z13" s="1"/>
      <c r="AA13" s="1"/>
      <c r="AB13" s="1"/>
      <c r="AC13" s="1"/>
      <c r="AD13" s="1"/>
      <c r="AE13" s="1"/>
      <c r="AF13" s="1"/>
    </row>
    <row r="14" spans="1:38" x14ac:dyDescent="0.25">
      <c r="A14" s="1"/>
      <c r="B14" s="1"/>
      <c r="C14" s="50" t="s">
        <v>79</v>
      </c>
      <c r="D14" s="1" t="s">
        <v>24</v>
      </c>
      <c r="E14" s="1"/>
      <c r="F14" s="94"/>
      <c r="G14" s="75">
        <v>2.5000000000000001E-2</v>
      </c>
      <c r="H14" s="75">
        <v>2.5000000000000001E-2</v>
      </c>
      <c r="I14" s="75">
        <v>2.5000000000000001E-2</v>
      </c>
      <c r="J14" s="75">
        <v>2.5000000000000001E-2</v>
      </c>
      <c r="K14" s="76">
        <v>2.5000000000000001E-2</v>
      </c>
      <c r="L14" s="86"/>
      <c r="M14" s="86"/>
      <c r="N14" s="86" t="s">
        <v>80</v>
      </c>
      <c r="O14" s="86"/>
      <c r="P14" s="87"/>
      <c r="Q14" s="1"/>
      <c r="R14" s="1"/>
      <c r="S14" s="1"/>
      <c r="T14" s="1"/>
      <c r="U14" s="1"/>
      <c r="V14" s="1"/>
      <c r="W14" s="1"/>
      <c r="X14" s="1"/>
      <c r="Y14" s="1"/>
      <c r="Z14" s="1"/>
      <c r="AA14" s="1"/>
      <c r="AB14" s="1"/>
      <c r="AC14" s="1"/>
      <c r="AD14" s="1"/>
      <c r="AE14" s="1"/>
      <c r="AF14" s="1"/>
    </row>
    <row r="15" spans="1:38" x14ac:dyDescent="0.25">
      <c r="A15" s="1"/>
      <c r="B15" s="1"/>
      <c r="C15" s="50" t="s">
        <v>81</v>
      </c>
      <c r="D15" s="1" t="s">
        <v>27</v>
      </c>
      <c r="E15" s="1"/>
      <c r="F15" s="95">
        <v>1</v>
      </c>
      <c r="G15" s="42">
        <f>F15*(1+G14)</f>
        <v>1.0249999999999999</v>
      </c>
      <c r="H15" s="42">
        <f t="shared" ref="H15:K15" si="0">G15*(1+H14)</f>
        <v>1.0506249999999999</v>
      </c>
      <c r="I15" s="42">
        <f t="shared" si="0"/>
        <v>1.0768906249999999</v>
      </c>
      <c r="J15" s="42">
        <f t="shared" si="0"/>
        <v>1.1038128906249998</v>
      </c>
      <c r="K15" s="85">
        <f t="shared" si="0"/>
        <v>1.1314082128906247</v>
      </c>
      <c r="L15" s="86"/>
      <c r="M15" s="86"/>
      <c r="N15" s="86"/>
      <c r="O15" s="86"/>
      <c r="P15" s="87"/>
      <c r="Q15" s="1"/>
      <c r="R15" s="1"/>
      <c r="S15" s="1"/>
      <c r="T15" s="1"/>
      <c r="U15" s="1"/>
      <c r="V15" s="1"/>
      <c r="W15" s="1"/>
      <c r="X15" s="1"/>
      <c r="Y15" s="1"/>
      <c r="Z15" s="1"/>
      <c r="AA15" s="1"/>
      <c r="AB15" s="1"/>
      <c r="AC15" s="1"/>
      <c r="AD15" s="1"/>
      <c r="AE15" s="1"/>
      <c r="AF15" s="1"/>
    </row>
    <row r="16" spans="1:38" x14ac:dyDescent="0.25">
      <c r="A16" s="1"/>
      <c r="B16" s="1"/>
      <c r="C16" s="50"/>
      <c r="D16" s="1"/>
      <c r="E16" s="1"/>
      <c r="F16" s="95"/>
      <c r="G16" s="42"/>
      <c r="H16" s="42"/>
      <c r="I16" s="42"/>
      <c r="J16" s="42"/>
      <c r="K16" s="85"/>
      <c r="L16" s="1"/>
      <c r="M16" s="1"/>
      <c r="N16" s="1"/>
      <c r="O16" s="1"/>
      <c r="P16" s="84"/>
      <c r="Q16" s="1"/>
      <c r="R16" s="1"/>
      <c r="S16" s="1"/>
      <c r="T16" s="1"/>
      <c r="U16" s="1"/>
      <c r="V16" s="1"/>
      <c r="W16" s="1"/>
      <c r="X16" s="1"/>
      <c r="Y16" s="1"/>
      <c r="Z16" s="1"/>
      <c r="AA16" s="1"/>
      <c r="AB16" s="1"/>
      <c r="AC16" s="1"/>
      <c r="AD16" s="1"/>
      <c r="AE16" s="1"/>
      <c r="AF16" s="1"/>
    </row>
    <row r="17" spans="1:32" x14ac:dyDescent="0.25">
      <c r="A17" s="1"/>
      <c r="B17" s="1"/>
      <c r="C17" s="83" t="str">
        <f>"Notional revenue requirement before EBSS, CESS and ODI adjustments (NRR), $"&amp;""&amp;$K$10</f>
        <v>Notional revenue requirement before EBSS, CESS and ODI adjustments (NRR), $2029-30</v>
      </c>
      <c r="D17" s="1"/>
      <c r="E17" s="1"/>
      <c r="F17" s="96"/>
      <c r="G17" s="42"/>
      <c r="H17" s="42"/>
      <c r="I17" s="42"/>
      <c r="J17" s="42"/>
      <c r="K17" s="85"/>
      <c r="L17" s="1"/>
      <c r="M17" s="1"/>
      <c r="N17" s="1"/>
      <c r="O17" s="1"/>
      <c r="P17" s="84"/>
      <c r="Q17" s="1"/>
      <c r="R17" s="1"/>
      <c r="S17" s="1"/>
      <c r="T17" s="1"/>
      <c r="U17" s="1"/>
      <c r="V17" s="1"/>
      <c r="W17" s="1"/>
      <c r="X17" s="1"/>
      <c r="Y17" s="1"/>
      <c r="Z17" s="1"/>
      <c r="AA17" s="1"/>
      <c r="AB17" s="1"/>
      <c r="AC17" s="1"/>
      <c r="AD17" s="1"/>
      <c r="AE17" s="1"/>
      <c r="AF17" s="1"/>
    </row>
    <row r="18" spans="1:32" x14ac:dyDescent="0.25">
      <c r="A18" s="1"/>
      <c r="B18" s="1"/>
      <c r="C18" s="50" t="str">
        <f>"Annual NRR, $"&amp;""&amp;$K$10</f>
        <v>Annual NRR, $2029-30</v>
      </c>
      <c r="D18" s="47" t="str">
        <f>'EBSS '!$D$15</f>
        <v>$ million</v>
      </c>
      <c r="E18" s="1"/>
      <c r="F18" s="94"/>
      <c r="G18" s="86"/>
      <c r="H18" s="86"/>
      <c r="I18" s="86" t="s">
        <v>80</v>
      </c>
      <c r="J18" s="86"/>
      <c r="K18" s="87"/>
      <c r="L18" s="89">
        <v>200</v>
      </c>
      <c r="M18" s="89">
        <v>200.1</v>
      </c>
      <c r="N18" s="89">
        <v>200.2</v>
      </c>
      <c r="O18" s="89">
        <v>200.29999999999998</v>
      </c>
      <c r="P18" s="90">
        <v>200.39999999999998</v>
      </c>
      <c r="Q18" s="1"/>
      <c r="R18" s="1"/>
      <c r="S18" s="1"/>
      <c r="T18" s="1"/>
      <c r="U18" s="1"/>
      <c r="V18" s="1"/>
      <c r="W18" s="1"/>
      <c r="X18" s="1"/>
      <c r="Y18" s="1"/>
      <c r="Z18" s="1"/>
      <c r="AA18" s="1"/>
      <c r="AB18" s="1"/>
      <c r="AC18" s="1"/>
      <c r="AD18" s="1"/>
      <c r="AE18" s="1"/>
      <c r="AF18" s="1"/>
    </row>
    <row r="19" spans="1:32" x14ac:dyDescent="0.25">
      <c r="A19" s="1"/>
      <c r="B19" s="1"/>
      <c r="C19" s="50" t="str">
        <f>"Cumulative NRR, $"&amp;""&amp;$K$10</f>
        <v>Cumulative NRR, $2029-30</v>
      </c>
      <c r="D19" s="47" t="str">
        <f>$D$18</f>
        <v>$ million</v>
      </c>
      <c r="E19" s="1"/>
      <c r="F19" s="94"/>
      <c r="G19" s="86"/>
      <c r="H19" s="86"/>
      <c r="I19" s="86"/>
      <c r="J19" s="86"/>
      <c r="K19" s="87"/>
      <c r="L19" s="91">
        <f>L18</f>
        <v>200</v>
      </c>
      <c r="M19" s="91">
        <f>L19+M18</f>
        <v>400.1</v>
      </c>
      <c r="N19" s="91">
        <f t="shared" ref="N19:O19" si="1">M19+N18</f>
        <v>600.29999999999995</v>
      </c>
      <c r="O19" s="91">
        <f t="shared" si="1"/>
        <v>800.59999999999991</v>
      </c>
      <c r="P19" s="92">
        <f>O19+P18</f>
        <v>1000.9999999999999</v>
      </c>
      <c r="Q19" s="1"/>
      <c r="R19" s="1"/>
      <c r="S19" s="1"/>
      <c r="T19" s="1"/>
      <c r="U19" s="1"/>
      <c r="V19" s="1"/>
      <c r="W19" s="1"/>
      <c r="X19" s="1"/>
      <c r="Y19" s="1"/>
      <c r="Z19" s="1"/>
      <c r="AA19" s="1"/>
      <c r="AB19" s="1"/>
      <c r="AC19" s="1"/>
      <c r="AD19" s="1"/>
      <c r="AE19" s="1"/>
      <c r="AF19" s="1"/>
    </row>
    <row r="20" spans="1:32" x14ac:dyDescent="0.25">
      <c r="A20" s="1"/>
      <c r="B20" s="1"/>
      <c r="C20" s="50"/>
      <c r="D20" s="47"/>
      <c r="E20" s="1"/>
      <c r="F20" s="94"/>
      <c r="G20" s="42"/>
      <c r="H20" s="42"/>
      <c r="I20" s="42"/>
      <c r="J20" s="42"/>
      <c r="K20" s="85"/>
      <c r="L20" s="91"/>
      <c r="M20" s="91"/>
      <c r="N20" s="91"/>
      <c r="O20" s="91"/>
      <c r="P20" s="92"/>
      <c r="Q20" s="1"/>
      <c r="R20" s="1"/>
      <c r="S20" s="1"/>
      <c r="T20" s="1"/>
      <c r="U20" s="1"/>
      <c r="V20" s="1"/>
      <c r="W20" s="1"/>
      <c r="X20" s="1"/>
      <c r="Y20" s="1"/>
      <c r="Z20" s="1"/>
      <c r="AA20" s="1"/>
      <c r="AB20" s="1"/>
      <c r="AC20" s="1"/>
      <c r="AD20" s="1"/>
      <c r="AE20" s="1"/>
      <c r="AF20" s="1"/>
    </row>
    <row r="21" spans="1:32" x14ac:dyDescent="0.25">
      <c r="A21" s="1"/>
      <c r="B21" s="1"/>
      <c r="C21" s="83" t="s">
        <v>82</v>
      </c>
      <c r="D21" s="47"/>
      <c r="F21" s="94"/>
      <c r="G21" s="42"/>
      <c r="H21" s="42"/>
      <c r="I21" s="42"/>
      <c r="J21" s="42"/>
      <c r="K21" s="85"/>
      <c r="L21" s="91"/>
      <c r="M21" s="91"/>
      <c r="N21" s="91"/>
      <c r="O21" s="91"/>
      <c r="P21" s="92"/>
      <c r="Q21" s="1"/>
      <c r="R21" s="1"/>
      <c r="S21" s="1"/>
      <c r="T21" s="1"/>
      <c r="U21" s="1"/>
      <c r="V21" s="1"/>
      <c r="W21" s="1"/>
      <c r="X21" s="1"/>
      <c r="Y21" s="1"/>
      <c r="Z21" s="1"/>
      <c r="AA21" s="1"/>
      <c r="AB21" s="1"/>
      <c r="AC21" s="1"/>
      <c r="AD21" s="1"/>
      <c r="AE21" s="1"/>
      <c r="AF21" s="1"/>
    </row>
    <row r="22" spans="1:32" x14ac:dyDescent="0.25">
      <c r="A22" s="1"/>
      <c r="B22" s="1"/>
      <c r="C22" s="50" t="s">
        <v>83</v>
      </c>
      <c r="D22" s="47" t="s">
        <v>24</v>
      </c>
      <c r="E22" s="75">
        <v>0.01</v>
      </c>
      <c r="F22" s="94"/>
      <c r="G22" s="42"/>
      <c r="H22" s="42"/>
      <c r="I22" s="42"/>
      <c r="J22" s="42"/>
      <c r="K22" s="85"/>
      <c r="L22" s="91"/>
      <c r="M22" s="91"/>
      <c r="N22" s="91"/>
      <c r="O22" s="91"/>
      <c r="P22" s="92"/>
      <c r="Q22" s="1"/>
      <c r="R22" s="1"/>
      <c r="S22" s="1"/>
      <c r="T22" s="1"/>
      <c r="U22" s="1"/>
      <c r="V22" s="1"/>
      <c r="W22" s="1"/>
      <c r="X22" s="1"/>
      <c r="Y22" s="1"/>
      <c r="Z22" s="1"/>
      <c r="AA22" s="1"/>
      <c r="AB22" s="1"/>
      <c r="AC22" s="1"/>
      <c r="AD22" s="1"/>
      <c r="AE22" s="1"/>
      <c r="AF22" s="1"/>
    </row>
    <row r="23" spans="1:32" x14ac:dyDescent="0.25">
      <c r="A23" s="1"/>
      <c r="B23" s="1"/>
      <c r="C23" s="50" t="s">
        <v>84</v>
      </c>
      <c r="D23" s="47" t="str">
        <f t="shared" ref="D23:D24" si="2">$D$18</f>
        <v>$ million</v>
      </c>
      <c r="E23" s="88">
        <f>$E$22*P$19</f>
        <v>10.01</v>
      </c>
      <c r="F23" s="94"/>
      <c r="G23" s="42"/>
      <c r="H23" s="42"/>
      <c r="I23" s="42"/>
      <c r="J23" s="42"/>
      <c r="K23" s="85"/>
      <c r="L23" s="91"/>
      <c r="M23" s="91"/>
      <c r="N23" s="91"/>
      <c r="O23" s="91"/>
      <c r="P23" s="92"/>
      <c r="Q23" s="1"/>
      <c r="R23" s="1"/>
      <c r="S23" s="1"/>
      <c r="T23" s="1"/>
      <c r="U23" s="1"/>
      <c r="V23" s="1"/>
      <c r="W23" s="1"/>
      <c r="X23" s="1"/>
      <c r="Y23" s="1"/>
      <c r="Z23" s="1"/>
      <c r="AA23" s="1"/>
      <c r="AB23" s="1"/>
      <c r="AC23" s="1"/>
      <c r="AD23" s="1"/>
      <c r="AE23" s="1"/>
      <c r="AF23" s="1"/>
    </row>
    <row r="24" spans="1:32" x14ac:dyDescent="0.25">
      <c r="A24" s="1"/>
      <c r="B24" s="1"/>
      <c r="C24" s="50" t="s">
        <v>85</v>
      </c>
      <c r="D24" s="47" t="str">
        <f t="shared" si="2"/>
        <v>$ million</v>
      </c>
      <c r="E24" s="88">
        <f>-$E$22*P$19</f>
        <v>-10.01</v>
      </c>
      <c r="F24" s="94"/>
      <c r="G24" s="42"/>
      <c r="H24" s="42"/>
      <c r="I24" s="42"/>
      <c r="J24" s="42"/>
      <c r="K24" s="85"/>
      <c r="L24" s="91"/>
      <c r="M24" s="91"/>
      <c r="N24" s="91"/>
      <c r="O24" s="91"/>
      <c r="P24" s="92"/>
      <c r="Q24" s="1"/>
      <c r="R24" s="1"/>
      <c r="S24" s="1"/>
      <c r="T24" s="1"/>
      <c r="U24" s="1"/>
      <c r="V24" s="1"/>
      <c r="W24" s="1"/>
      <c r="X24" s="1"/>
      <c r="Y24" s="1"/>
      <c r="Z24" s="1"/>
      <c r="AA24" s="1"/>
      <c r="AB24" s="1"/>
      <c r="AC24" s="1"/>
      <c r="AD24" s="1"/>
      <c r="AE24" s="1"/>
      <c r="AF24" s="1"/>
    </row>
    <row r="25" spans="1:32" ht="6" customHeight="1" x14ac:dyDescent="0.25">
      <c r="A25" s="1"/>
      <c r="B25" s="1"/>
      <c r="C25" s="51"/>
      <c r="D25" s="52"/>
      <c r="E25" s="125"/>
      <c r="F25" s="73"/>
      <c r="G25" s="52"/>
      <c r="H25" s="52"/>
      <c r="I25" s="52"/>
      <c r="J25" s="52"/>
      <c r="K25" s="74"/>
      <c r="L25" s="52"/>
      <c r="M25" s="52"/>
      <c r="N25" s="52"/>
      <c r="O25" s="52"/>
      <c r="P25" s="74"/>
      <c r="Q25" s="1"/>
      <c r="R25" s="1"/>
      <c r="S25" s="1"/>
      <c r="T25" s="1"/>
      <c r="U25" s="1"/>
      <c r="V25" s="1"/>
      <c r="W25" s="1"/>
      <c r="X25" s="1"/>
      <c r="Y25" s="1"/>
      <c r="Z25" s="1"/>
      <c r="AA25" s="1"/>
      <c r="AB25" s="1"/>
      <c r="AC25" s="1"/>
      <c r="AD25" s="1"/>
      <c r="AE25" s="1"/>
      <c r="AF25" s="1"/>
    </row>
    <row r="26" spans="1:32" ht="13.5" customHeight="1" x14ac:dyDescent="0.25">
      <c r="A26" s="1"/>
      <c r="B26" s="1"/>
      <c r="C26" s="1"/>
      <c r="D26" s="1"/>
      <c r="E26" s="47"/>
      <c r="F26" s="1"/>
      <c r="G26" s="1"/>
      <c r="H26" s="1"/>
      <c r="I26" s="1"/>
      <c r="J26" s="1"/>
      <c r="K26" s="1"/>
      <c r="L26" s="1"/>
      <c r="M26" s="1"/>
      <c r="N26" s="1"/>
      <c r="O26" s="1"/>
      <c r="P26" s="1"/>
      <c r="Q26" s="1"/>
      <c r="R26" s="1"/>
      <c r="S26" s="1"/>
      <c r="T26" s="1"/>
      <c r="U26" s="1"/>
      <c r="V26" s="1"/>
      <c r="W26" s="1"/>
      <c r="X26" s="1"/>
      <c r="Y26" s="1"/>
      <c r="Z26" s="1"/>
      <c r="AA26" s="1"/>
      <c r="AB26" s="1"/>
      <c r="AC26" s="1"/>
      <c r="AD26" s="1"/>
      <c r="AE26" s="1"/>
      <c r="AF26" s="1"/>
    </row>
    <row r="27" spans="1:32" x14ac:dyDescent="0.25">
      <c r="A27" s="1"/>
      <c r="B27" s="1"/>
      <c r="C27" s="1"/>
      <c r="D27" s="1"/>
      <c r="E27" s="47"/>
      <c r="F27" s="1"/>
      <c r="G27" s="1"/>
      <c r="H27" s="1"/>
      <c r="I27" s="1"/>
      <c r="J27" s="1"/>
      <c r="K27" s="1"/>
      <c r="L27" s="1"/>
      <c r="M27" s="1"/>
      <c r="N27" s="1"/>
      <c r="O27" s="1"/>
      <c r="P27" s="1"/>
      <c r="Q27" s="1"/>
      <c r="R27" s="1"/>
      <c r="S27" s="1"/>
      <c r="T27" s="1"/>
      <c r="U27" s="1"/>
      <c r="V27" s="1"/>
      <c r="W27" s="1"/>
      <c r="X27" s="1"/>
      <c r="Y27" s="1"/>
      <c r="Z27" s="1"/>
      <c r="AA27" s="1"/>
      <c r="AB27" s="1"/>
      <c r="AC27" s="1"/>
      <c r="AD27" s="1"/>
      <c r="AE27" s="1"/>
      <c r="AF27" s="1"/>
    </row>
    <row r="28" spans="1:32" x14ac:dyDescent="0.25">
      <c r="A28" s="1"/>
      <c r="B28" s="1"/>
      <c r="C28" s="48" t="s">
        <v>121</v>
      </c>
      <c r="D28" s="1"/>
      <c r="E28" s="47"/>
      <c r="F28" s="1"/>
      <c r="G28" s="1"/>
      <c r="H28" s="1"/>
      <c r="I28" s="1"/>
      <c r="J28" s="1"/>
      <c r="K28" s="1"/>
      <c r="L28" s="1"/>
      <c r="M28" s="1"/>
      <c r="N28" s="1"/>
      <c r="O28" s="1"/>
      <c r="P28" s="1"/>
      <c r="Q28" s="1"/>
      <c r="R28" s="1"/>
      <c r="S28" s="1"/>
      <c r="T28" s="1"/>
      <c r="U28" s="1"/>
      <c r="V28" s="1"/>
      <c r="W28" s="1"/>
      <c r="X28" s="1"/>
      <c r="Y28" s="1"/>
      <c r="Z28" s="1"/>
      <c r="AA28" s="1"/>
      <c r="AB28" s="1"/>
      <c r="AC28" s="1"/>
      <c r="AD28" s="1"/>
      <c r="AE28" s="1"/>
      <c r="AF28" s="1"/>
    </row>
    <row r="29" spans="1:32" x14ac:dyDescent="0.25">
      <c r="A29" s="1"/>
      <c r="B29" s="1"/>
      <c r="C29" s="97"/>
      <c r="D29" s="49"/>
      <c r="E29" s="126"/>
      <c r="F29" s="1"/>
      <c r="G29" s="42"/>
      <c r="H29" s="42"/>
      <c r="I29" s="42"/>
      <c r="J29" s="42"/>
      <c r="K29" s="42"/>
      <c r="L29" s="1"/>
      <c r="M29" s="1"/>
      <c r="N29" s="1"/>
      <c r="O29" s="1"/>
      <c r="P29" s="1"/>
      <c r="Q29" s="1"/>
      <c r="R29" s="1"/>
      <c r="S29" s="1"/>
      <c r="T29" s="1"/>
      <c r="U29" s="1"/>
      <c r="V29" s="1"/>
      <c r="W29" s="1"/>
      <c r="X29" s="1"/>
      <c r="Y29" s="1"/>
      <c r="Z29" s="1"/>
      <c r="AA29" s="1"/>
      <c r="AB29" s="1"/>
      <c r="AC29" s="1"/>
      <c r="AD29" s="1"/>
      <c r="AE29" s="1"/>
      <c r="AF29" s="1"/>
    </row>
    <row r="30" spans="1:32" x14ac:dyDescent="0.25">
      <c r="A30" s="1"/>
      <c r="B30" s="1"/>
      <c r="C30" s="50" t="str">
        <f>'EBSS '!C44</f>
        <v>NPV of EBSS payments at 30 June 2030, $2024-25</v>
      </c>
      <c r="D30" s="47" t="str">
        <f>D$18</f>
        <v>$ million</v>
      </c>
      <c r="E30" s="88">
        <f>'EBSS '!E44</f>
        <v>12.761418117058938</v>
      </c>
      <c r="F30" s="1"/>
      <c r="G30" s="42"/>
      <c r="H30" s="42"/>
      <c r="I30" s="42"/>
      <c r="J30" s="42"/>
      <c r="K30" s="42"/>
      <c r="L30" s="1"/>
      <c r="M30" s="1"/>
      <c r="N30" s="1"/>
      <c r="O30" s="1"/>
      <c r="P30" s="1"/>
      <c r="Q30" s="1"/>
      <c r="R30" s="1"/>
      <c r="S30" s="1"/>
      <c r="T30" s="1"/>
      <c r="U30" s="1"/>
      <c r="V30" s="1"/>
      <c r="W30" s="1"/>
      <c r="X30" s="1"/>
      <c r="Y30" s="1"/>
      <c r="Z30" s="1"/>
      <c r="AA30" s="1"/>
      <c r="AB30" s="1"/>
      <c r="AC30" s="1"/>
      <c r="AD30" s="1"/>
      <c r="AE30" s="1"/>
      <c r="AF30" s="1"/>
    </row>
    <row r="31" spans="1:32" x14ac:dyDescent="0.25">
      <c r="A31" s="1"/>
      <c r="B31" s="1"/>
      <c r="C31" s="50" t="str">
        <f>CESS!C50</f>
        <v>NPV of CESS payments at 30 June 2030, $2024-25</v>
      </c>
      <c r="D31" s="47" t="str">
        <f>D$18</f>
        <v>$ million</v>
      </c>
      <c r="E31" s="88">
        <f>CESS!E50</f>
        <v>-0.71201226627560199</v>
      </c>
      <c r="F31" s="1"/>
      <c r="G31" s="42"/>
      <c r="H31" s="42"/>
      <c r="I31" s="42"/>
      <c r="J31" s="42"/>
      <c r="K31" s="42"/>
      <c r="L31" s="1"/>
      <c r="M31" s="1"/>
      <c r="N31" s="1"/>
      <c r="O31" s="1"/>
      <c r="P31" s="1"/>
      <c r="Q31" s="1"/>
      <c r="R31" s="1"/>
      <c r="S31" s="1"/>
      <c r="T31" s="1"/>
      <c r="U31" s="1"/>
      <c r="V31" s="1"/>
      <c r="W31" s="1"/>
      <c r="X31" s="1"/>
      <c r="Y31" s="1"/>
      <c r="Z31" s="1"/>
      <c r="AA31" s="1"/>
      <c r="AB31" s="1"/>
      <c r="AC31" s="1"/>
      <c r="AD31" s="1"/>
      <c r="AE31" s="1"/>
      <c r="AF31" s="1"/>
    </row>
    <row r="32" spans="1:32" x14ac:dyDescent="0.25">
      <c r="A32" s="1"/>
      <c r="B32" s="1"/>
      <c r="C32" s="50" t="str">
        <f>ODI!C51</f>
        <v>NPV of ODI payments at 30 June 2026, $2026-25</v>
      </c>
      <c r="D32" s="47" t="str">
        <f>D$18</f>
        <v>$ million</v>
      </c>
      <c r="E32" s="127">
        <f>ODI!E51</f>
        <v>2.9830921947742048</v>
      </c>
      <c r="F32" s="1"/>
      <c r="G32" s="42"/>
      <c r="H32" s="42"/>
      <c r="I32" s="42"/>
      <c r="J32" s="42"/>
      <c r="K32" s="42"/>
      <c r="L32" s="1"/>
      <c r="M32" s="1"/>
      <c r="N32" s="1"/>
      <c r="O32" s="1"/>
      <c r="P32" s="1"/>
      <c r="Q32" s="1"/>
      <c r="R32" s="1"/>
      <c r="S32" s="1"/>
      <c r="T32" s="1"/>
      <c r="U32" s="1"/>
      <c r="V32" s="1"/>
      <c r="W32" s="1"/>
      <c r="X32" s="1"/>
      <c r="Y32" s="1"/>
      <c r="Z32" s="1"/>
      <c r="AA32" s="1"/>
      <c r="AB32" s="1"/>
      <c r="AC32" s="1"/>
      <c r="AD32" s="1"/>
      <c r="AE32" s="1"/>
      <c r="AF32" s="1"/>
    </row>
    <row r="33" spans="1:32" x14ac:dyDescent="0.25">
      <c r="A33" s="1"/>
      <c r="B33" s="1"/>
      <c r="C33" s="50" t="str">
        <f>"Grand total for Determination period 2, $"&amp;$F$10</f>
        <v>Grand total for Determination period 2, $2024-25</v>
      </c>
      <c r="D33" s="47" t="str">
        <f>D$18</f>
        <v>$ million</v>
      </c>
      <c r="E33" s="88">
        <f>SUM(E30:E32)</f>
        <v>15.03249804555754</v>
      </c>
      <c r="F33" s="1"/>
      <c r="G33" s="42"/>
      <c r="H33" s="42"/>
      <c r="I33" s="42"/>
      <c r="J33" s="42"/>
      <c r="K33" s="42"/>
      <c r="L33" s="1"/>
      <c r="M33" s="1"/>
      <c r="N33" s="1"/>
      <c r="O33" s="1"/>
      <c r="P33" s="1"/>
      <c r="Q33" s="1"/>
      <c r="R33" s="1"/>
      <c r="S33" s="1"/>
      <c r="T33" s="1"/>
      <c r="U33" s="1"/>
      <c r="V33" s="1"/>
      <c r="W33" s="1"/>
      <c r="X33" s="1"/>
      <c r="Y33" s="1"/>
      <c r="Z33" s="1"/>
      <c r="AA33" s="1"/>
      <c r="AB33" s="1"/>
      <c r="AC33" s="1"/>
      <c r="AD33" s="1"/>
      <c r="AE33" s="1"/>
      <c r="AF33" s="1"/>
    </row>
    <row r="34" spans="1:32" ht="5.25" customHeight="1" x14ac:dyDescent="0.25">
      <c r="A34" s="1"/>
      <c r="B34" s="1"/>
      <c r="C34" s="50"/>
      <c r="D34" s="47"/>
      <c r="E34" s="88"/>
      <c r="F34" s="1"/>
      <c r="G34" s="42"/>
      <c r="H34" s="42"/>
      <c r="I34" s="42"/>
      <c r="J34" s="42"/>
      <c r="K34" s="42"/>
      <c r="L34" s="1"/>
      <c r="M34" s="1"/>
      <c r="N34" s="1"/>
      <c r="O34" s="1"/>
      <c r="P34" s="1"/>
      <c r="Q34" s="1"/>
      <c r="R34" s="1"/>
      <c r="S34" s="1"/>
      <c r="T34" s="1"/>
      <c r="U34" s="1"/>
      <c r="V34" s="1"/>
      <c r="W34" s="1"/>
      <c r="X34" s="1"/>
      <c r="Y34" s="1"/>
      <c r="Z34" s="1"/>
      <c r="AA34" s="1"/>
      <c r="AB34" s="1"/>
      <c r="AC34" s="1"/>
      <c r="AD34" s="1"/>
      <c r="AE34" s="1"/>
      <c r="AF34" s="1"/>
    </row>
    <row r="35" spans="1:32" x14ac:dyDescent="0.25">
      <c r="A35" s="1"/>
      <c r="B35" s="1"/>
      <c r="C35" s="83" t="str">
        <f>"Grand total for Determination period 2, $"&amp;$K$10</f>
        <v>Grand total for Determination period 2, $2029-30</v>
      </c>
      <c r="D35" s="47" t="str">
        <f>D$18</f>
        <v>$ million</v>
      </c>
      <c r="E35" s="128">
        <f>E33*K15</f>
        <v>17.007891749006063</v>
      </c>
      <c r="F35" s="1"/>
      <c r="G35" s="1"/>
      <c r="H35" s="1"/>
      <c r="I35" s="1"/>
      <c r="J35" s="1"/>
      <c r="K35" s="1"/>
      <c r="L35" s="1"/>
      <c r="M35" s="1"/>
      <c r="N35" s="1"/>
      <c r="O35" s="1"/>
      <c r="P35" s="1"/>
      <c r="Q35" s="1"/>
      <c r="R35" s="1"/>
      <c r="S35" s="1"/>
      <c r="T35" s="1"/>
      <c r="U35" s="1"/>
      <c r="V35" s="1"/>
      <c r="W35" s="1"/>
      <c r="X35" s="1"/>
      <c r="Y35" s="1"/>
      <c r="Z35" s="1"/>
      <c r="AA35" s="1"/>
      <c r="AB35" s="1"/>
      <c r="AC35" s="1"/>
      <c r="AD35" s="1"/>
      <c r="AE35" s="1"/>
      <c r="AF35" s="1"/>
    </row>
    <row r="36" spans="1:32" x14ac:dyDescent="0.25">
      <c r="A36" s="1"/>
      <c r="B36" s="1"/>
      <c r="C36" s="50"/>
      <c r="D36" s="1"/>
      <c r="E36" s="88"/>
      <c r="F36" s="1"/>
      <c r="G36" s="1"/>
      <c r="H36" s="1"/>
      <c r="I36" s="1"/>
      <c r="J36" s="1"/>
      <c r="K36" s="1"/>
      <c r="L36" s="1"/>
      <c r="M36" s="1"/>
      <c r="N36" s="1"/>
      <c r="O36" s="1"/>
      <c r="P36" s="1"/>
      <c r="Q36" s="1"/>
      <c r="R36" s="1"/>
      <c r="S36" s="1"/>
      <c r="T36" s="1"/>
      <c r="U36" s="1"/>
      <c r="V36" s="1"/>
      <c r="W36" s="1"/>
      <c r="X36" s="1"/>
      <c r="Y36" s="1"/>
      <c r="Z36" s="1"/>
      <c r="AA36" s="1"/>
      <c r="AB36" s="1"/>
      <c r="AC36" s="1"/>
      <c r="AD36" s="1"/>
      <c r="AE36" s="1"/>
      <c r="AF36" s="1"/>
    </row>
    <row r="37" spans="1:32" x14ac:dyDescent="0.25">
      <c r="A37" s="1"/>
      <c r="B37" s="1"/>
      <c r="C37" s="83" t="str">
        <f>"Payment in Determination period 2, $"&amp;$K$10</f>
        <v>Payment in Determination period 2, $2029-30</v>
      </c>
      <c r="D37" s="98" t="str">
        <f>D$18</f>
        <v>$ million</v>
      </c>
      <c r="E37" s="129">
        <f>IF(ABS(E35)&lt;E23,E35,IF(E35&gt;E23,E23,IF(E35&lt;E24,E24)))</f>
        <v>10.01</v>
      </c>
      <c r="F37" s="1"/>
      <c r="G37" s="1"/>
      <c r="H37" s="1"/>
      <c r="I37" s="1"/>
      <c r="J37" s="1"/>
      <c r="K37" s="1"/>
      <c r="L37" s="1"/>
      <c r="M37" s="1"/>
      <c r="N37" s="1"/>
      <c r="O37" s="1"/>
      <c r="P37" s="1"/>
      <c r="Q37" s="1"/>
      <c r="R37" s="1"/>
      <c r="S37" s="1"/>
      <c r="T37" s="1"/>
      <c r="U37" s="1"/>
      <c r="V37" s="1"/>
      <c r="W37" s="1"/>
      <c r="X37" s="1"/>
      <c r="Y37" s="1"/>
      <c r="Z37" s="1"/>
      <c r="AA37" s="1"/>
      <c r="AB37" s="1"/>
      <c r="AC37" s="1"/>
      <c r="AD37" s="1"/>
      <c r="AE37" s="1"/>
      <c r="AF37" s="1"/>
    </row>
    <row r="38" spans="1:32" s="1" customFormat="1" x14ac:dyDescent="0.25">
      <c r="C38" s="51"/>
      <c r="D38" s="52"/>
      <c r="E38" s="74"/>
    </row>
    <row r="39" spans="1:32" s="1" customFormat="1" x14ac:dyDescent="0.25"/>
    <row r="40" spans="1:32" s="1" customFormat="1" ht="10.5" customHeight="1" x14ac:dyDescent="0.25">
      <c r="F40" s="42"/>
    </row>
    <row r="41" spans="1:32" s="1" customFormat="1" hidden="1" x14ac:dyDescent="0.25">
      <c r="C41" s="48" t="s">
        <v>86</v>
      </c>
      <c r="D41" s="48" t="s">
        <v>87</v>
      </c>
      <c r="E41" s="48"/>
      <c r="F41" s="77">
        <f>IF(ABS(E35)&lt;E38*E39,E35,IF(E35&gt;0,E38*E39,-E38*E39))</f>
        <v>0</v>
      </c>
    </row>
    <row r="42" spans="1:32" s="1" customFormat="1" hidden="1" x14ac:dyDescent="0.25">
      <c r="F42" s="42"/>
    </row>
    <row r="43" spans="1:32" s="1" customFormat="1" hidden="1" x14ac:dyDescent="0.25"/>
    <row r="44" spans="1:32" s="1" customFormat="1" hidden="1" x14ac:dyDescent="0.25"/>
    <row r="45" spans="1:32" s="1" customFormat="1" x14ac:dyDescent="0.25"/>
    <row r="46" spans="1:32" ht="14" x14ac:dyDescent="0.25">
      <c r="A46" s="35"/>
      <c r="B46" s="34"/>
      <c r="C46" s="36"/>
      <c r="D46" s="36"/>
      <c r="E46" s="36"/>
      <c r="F46" s="36"/>
      <c r="G46" s="36"/>
      <c r="H46" s="36"/>
      <c r="I46" s="36"/>
      <c r="J46" s="36"/>
      <c r="K46" s="36"/>
      <c r="L46" s="37"/>
      <c r="M46" s="35"/>
      <c r="N46" s="35"/>
      <c r="O46" s="35"/>
      <c r="P46" s="35"/>
      <c r="Q46" s="35"/>
      <c r="R46" s="37"/>
      <c r="S46" s="36"/>
    </row>
    <row r="47" spans="1:32" s="1" customFormat="1" x14ac:dyDescent="0.25"/>
    <row r="48" spans="1:32" s="1" customFormat="1" x14ac:dyDescent="0.25"/>
    <row r="49" spans="3:6" s="1" customFormat="1" x14ac:dyDescent="0.25"/>
    <row r="50" spans="3:6" s="1" customFormat="1" x14ac:dyDescent="0.25"/>
    <row r="51" spans="3:6" s="1" customFormat="1" x14ac:dyDescent="0.25"/>
    <row r="52" spans="3:6" s="1" customFormat="1" x14ac:dyDescent="0.25"/>
    <row r="53" spans="3:6" s="1" customFormat="1" x14ac:dyDescent="0.25"/>
    <row r="54" spans="3:6" s="1" customFormat="1" x14ac:dyDescent="0.25"/>
    <row r="55" spans="3:6" s="1" customFormat="1" x14ac:dyDescent="0.25"/>
    <row r="56" spans="3:6" s="1" customFormat="1" x14ac:dyDescent="0.25"/>
    <row r="57" spans="3:6" s="1" customFormat="1" x14ac:dyDescent="0.25"/>
    <row r="58" spans="3:6" s="1" customFormat="1" x14ac:dyDescent="0.25"/>
    <row r="59" spans="3:6" s="1" customFormat="1" x14ac:dyDescent="0.25"/>
    <row r="60" spans="3:6" s="1" customFormat="1" x14ac:dyDescent="0.25"/>
    <row r="61" spans="3:6" s="1" customFormat="1" x14ac:dyDescent="0.25"/>
    <row r="62" spans="3:6" s="1" customFormat="1" x14ac:dyDescent="0.25"/>
    <row r="63" spans="3:6" s="1" customFormat="1" x14ac:dyDescent="0.25"/>
    <row r="64" spans="3:6" x14ac:dyDescent="0.25">
      <c r="C64" s="1"/>
      <c r="D64" s="1"/>
      <c r="E64" s="1"/>
      <c r="F64" s="1"/>
    </row>
    <row r="65" spans="3:6" x14ac:dyDescent="0.25">
      <c r="C65" s="1"/>
      <c r="D65" s="1"/>
      <c r="E65" s="1"/>
      <c r="F65" s="1"/>
    </row>
  </sheetData>
  <mergeCells count="2">
    <mergeCell ref="G9:K9"/>
    <mergeCell ref="L9:P9"/>
  </mergeCells>
  <pageMargins left="0.7" right="0.7" top="0.75" bottom="0.75" header="0.3" footer="0.3"/>
  <pageSetup paperSize="9"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B8D82BB239A47C49BCE9CA51EAD3FD51" ma:contentTypeVersion="13" ma:contentTypeDescription="Create a new document." ma:contentTypeScope="" ma:versionID="de84129212a82c089f1b00f2418793cb">
  <xsd:schema xmlns:xsd="http://www.w3.org/2001/XMLSchema" xmlns:xs="http://www.w3.org/2001/XMLSchema" xmlns:p="http://schemas.microsoft.com/office/2006/metadata/properties" xmlns:ns2="5d3f516a-cf2f-41c7-a618-e05e171dd81d" xmlns:ns3="6150056e-9c4b-462a-9865-22492ca63a7d" targetNamespace="http://schemas.microsoft.com/office/2006/metadata/properties" ma:root="true" ma:fieldsID="25f1886a775ea6ef1cb9d4967de9cecd" ns2:_="" ns3:_="">
    <xsd:import namespace="5d3f516a-cf2f-41c7-a618-e05e171dd81d"/>
    <xsd:import namespace="6150056e-9c4b-462a-9865-22492ca63a7d"/>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d3f516a-cf2f-41c7-a618-e05e171dd81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dfc124ec-7ae3-4045-98fe-a0133c63a506"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6150056e-9c4b-462a-9865-22492ca63a7d"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11a6fa7a-839c-4532-a4be-c2e6ae048c5b}" ma:internalName="TaxCatchAll" ma:showField="CatchAllData" ma:web="6150056e-9c4b-462a-9865-22492ca63a7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5d3f516a-cf2f-41c7-a618-e05e171dd81d">
      <Terms xmlns="http://schemas.microsoft.com/office/infopath/2007/PartnerControls"/>
    </lcf76f155ced4ddcb4097134ff3c332f>
    <TaxCatchAll xmlns="6150056e-9c4b-462a-9865-22492ca63a7d" xsi:nil="true"/>
  </documentManagement>
</p:properties>
</file>

<file path=customXml/itemProps1.xml><?xml version="1.0" encoding="utf-8"?>
<ds:datastoreItem xmlns:ds="http://schemas.openxmlformats.org/officeDocument/2006/customXml" ds:itemID="{F7324545-89A4-45ED-9194-47AEDC4BF9A7}">
  <ds:schemaRefs>
    <ds:schemaRef ds:uri="http://schemas.microsoft.com/sharepoint/v3/contenttype/forms"/>
  </ds:schemaRefs>
</ds:datastoreItem>
</file>

<file path=customXml/itemProps2.xml><?xml version="1.0" encoding="utf-8"?>
<ds:datastoreItem xmlns:ds="http://schemas.openxmlformats.org/officeDocument/2006/customXml" ds:itemID="{C19D7FF8-0D62-48CA-8B07-060877DA2BD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d3f516a-cf2f-41c7-a618-e05e171dd81d"/>
    <ds:schemaRef ds:uri="6150056e-9c4b-462a-9865-22492ca63a7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E92686B-109C-4C2E-9EB9-58A7DA8EFFF0}">
  <ds:schemaRefs>
    <ds:schemaRef ds:uri="http://schemas.microsoft.com/office/infopath/2007/PartnerControls"/>
    <ds:schemaRef ds:uri="http://purl.org/dc/elements/1.1/"/>
    <ds:schemaRef ds:uri="http://schemas.microsoft.com/office/2006/metadata/properties"/>
    <ds:schemaRef ds:uri="5d3f516a-cf2f-41c7-a618-e05e171dd81d"/>
    <ds:schemaRef ds:uri="http://purl.org/dc/terms/"/>
    <ds:schemaRef ds:uri="http://schemas.openxmlformats.org/package/2006/metadata/core-properties"/>
    <ds:schemaRef ds:uri="http://schemas.microsoft.com/office/2006/documentManagement/types"/>
    <ds:schemaRef ds:uri="6150056e-9c4b-462a-9865-22492ca63a7d"/>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Cover</vt:lpstr>
      <vt:lpstr>EBSS </vt:lpstr>
      <vt:lpstr>CESS</vt:lpstr>
      <vt:lpstr>ODI</vt:lpstr>
      <vt:lpstr>Cap &amp; Collar</vt:lpstr>
      <vt:lpstr>Cover!Print_Area</vt:lpstr>
    </vt:vector>
  </TitlesOfParts>
  <Manager/>
  <Company>IPART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Luke Newman</dc:creator>
  <cp:keywords/>
  <dc:description/>
  <cp:lastModifiedBy>Maria Tortura</cp:lastModifiedBy>
  <cp:revision/>
  <dcterms:created xsi:type="dcterms:W3CDTF">2014-05-19T07:21:06Z</dcterms:created>
  <dcterms:modified xsi:type="dcterms:W3CDTF">2022-11-14T04:57:58Z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0x010100B8D82BB239A47C49BCE9CA51EAD3FD51</vt:lpwstr>
  </property>
  <property fmtid="{D5CDD505-2E9C-101B-9397-08002B2CF9AE}" pid="3" name="MediaServiceImageTags">
    <vt:lpwstr/>
  </property>
</Properties>
</file>