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nswgov-my.sharepoint.com/personal/chenille_farey_ipart_nsw_gov_au/Documents/Desktop/"/>
    </mc:Choice>
  </mc:AlternateContent>
  <xr:revisionPtr revIDLastSave="0" documentId="8_{23DC6699-4BB2-45A7-A2FD-302833A65BDC}" xr6:coauthVersionLast="47" xr6:coauthVersionMax="47" xr10:uidLastSave="{00000000-0000-0000-0000-000000000000}"/>
  <bookViews>
    <workbookView xWindow="-110" yWindow="-110" windowWidth="19420" windowHeight="11500" activeTab="2" xr2:uid="{00000000-000D-0000-FFFF-FFFF00000000}"/>
  </bookViews>
  <sheets>
    <sheet name="Instructions" sheetId="19" r:id="rId1"/>
    <sheet name="Utility name" sheetId="15" r:id="rId2"/>
    <sheet name="Performance indicators" sheetId="18" r:id="rId3"/>
    <sheet name="Lists " sheetId="17" state="hidden" r:id="rId4"/>
    <sheet name="Data" sheetId="13" state="hidden" r:id="rId5"/>
  </sheets>
  <externalReferences>
    <externalReference r:id="rId6"/>
  </externalReferences>
  <definedNames>
    <definedName name="BusinessPrimary">'Lists '!$C$11:$C$14</definedName>
    <definedName name="_xlnm.Print_Area" localSheetId="4">Data!$A$1:$S$69</definedName>
    <definedName name="_xlnm.Print_Area" localSheetId="0">Instructions!$A$2:$D$57</definedName>
    <definedName name="_xlnm.Print_Area" localSheetId="3">'Lists '!$B$1:$E$40</definedName>
    <definedName name="_xlnm.Print_Area" localSheetId="2">'Performance indicators'!$A$1:$J$35</definedName>
    <definedName name="_xlnm.Print_Area" localSheetId="1">'Utility name'!$C$1:$H$15</definedName>
    <definedName name="SchemeName">'Lists '!$C$19:$C$36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19" l="1"/>
  <c r="B35" i="19"/>
  <c r="B26" i="19"/>
  <c r="U47" i="13"/>
  <c r="U48" i="13"/>
  <c r="U49" i="13"/>
  <c r="U50" i="13"/>
  <c r="U51" i="13"/>
  <c r="U52" i="13"/>
  <c r="U53" i="13"/>
  <c r="U54" i="13"/>
  <c r="U55" i="13"/>
  <c r="B49" i="13"/>
  <c r="B50" i="13"/>
  <c r="B51" i="13"/>
  <c r="B52" i="13"/>
  <c r="B53" i="13"/>
  <c r="B54" i="13"/>
  <c r="B55" i="13"/>
  <c r="B48" i="13"/>
  <c r="U46" i="13" l="1"/>
  <c r="U45" i="13"/>
  <c r="U44" i="13"/>
  <c r="U43" i="13"/>
  <c r="U42" i="13"/>
  <c r="U41" i="13"/>
  <c r="U40" i="13"/>
  <c r="U39" i="13"/>
  <c r="U38" i="13"/>
  <c r="U37" i="13"/>
  <c r="U36" i="13"/>
  <c r="U35" i="13"/>
  <c r="U34" i="13"/>
  <c r="U33" i="13"/>
  <c r="U32" i="13"/>
  <c r="U31" i="13"/>
  <c r="U30" i="13"/>
  <c r="U29" i="13"/>
  <c r="U28" i="13"/>
  <c r="U27" i="13"/>
  <c r="U26" i="13"/>
  <c r="U25" i="13"/>
  <c r="U24" i="13"/>
  <c r="U23" i="13"/>
  <c r="U22" i="13"/>
  <c r="U21" i="13"/>
  <c r="U20" i="13"/>
  <c r="U19" i="13"/>
  <c r="U18" i="13"/>
  <c r="U17" i="13"/>
  <c r="A44" i="13"/>
  <c r="A43" i="13"/>
  <c r="A60" i="13"/>
  <c r="A59" i="13"/>
  <c r="B46" i="13"/>
  <c r="R38" i="13"/>
  <c r="Q38" i="13"/>
  <c r="P38" i="13"/>
  <c r="O38" i="13"/>
  <c r="N38" i="13"/>
  <c r="I62" i="13"/>
  <c r="J62" i="13"/>
  <c r="K62" i="13"/>
  <c r="L62" i="13"/>
  <c r="H62" i="13"/>
  <c r="B29" i="13" l="1"/>
  <c r="B30" i="13"/>
  <c r="B31" i="13"/>
  <c r="B32" i="13"/>
  <c r="B33" i="13"/>
  <c r="B34" i="13"/>
  <c r="B35" i="13"/>
  <c r="B36" i="13"/>
  <c r="B37" i="13"/>
  <c r="B38" i="13"/>
  <c r="B39" i="13"/>
  <c r="B40" i="13"/>
  <c r="B41" i="13"/>
  <c r="B42" i="13"/>
  <c r="B43" i="13"/>
  <c r="B44" i="13"/>
  <c r="B55" i="19" l="1"/>
  <c r="B6" i="19"/>
  <c r="B4" i="19"/>
  <c r="B2" i="19"/>
  <c r="T37" i="13" l="1"/>
  <c r="T36" i="13"/>
  <c r="T34" i="13"/>
  <c r="T31" i="13"/>
  <c r="T30" i="13"/>
  <c r="T27" i="13"/>
  <c r="T26" i="13"/>
  <c r="T25" i="13"/>
  <c r="T18" i="13"/>
  <c r="T17" i="13"/>
  <c r="L61" i="13" l="1"/>
  <c r="K61" i="13"/>
  <c r="J61" i="13"/>
  <c r="I61" i="13"/>
  <c r="H61" i="13"/>
  <c r="N44" i="13"/>
  <c r="O44" i="13"/>
  <c r="P44" i="13"/>
  <c r="Q44" i="13"/>
  <c r="R44" i="13"/>
  <c r="O28" i="13"/>
  <c r="N40" i="13" l="1"/>
  <c r="O40" i="13"/>
  <c r="P40" i="13"/>
  <c r="Q40" i="13"/>
  <c r="R40" i="13"/>
  <c r="N41" i="13"/>
  <c r="O41" i="13"/>
  <c r="P41" i="13"/>
  <c r="Q41" i="13"/>
  <c r="R41" i="13"/>
  <c r="B3" i="18" l="1"/>
  <c r="B2" i="18"/>
  <c r="B3" i="13"/>
  <c r="B2" i="13"/>
  <c r="B3" i="17"/>
  <c r="B2" i="17"/>
  <c r="B9" i="18"/>
  <c r="B5" i="18"/>
  <c r="B7" i="18"/>
  <c r="C8" i="18"/>
  <c r="C7" i="18"/>
  <c r="J16" i="18" s="1"/>
  <c r="J14" i="18" l="1"/>
  <c r="D15" i="18"/>
  <c r="F15" i="18"/>
  <c r="N16" i="13" l="1"/>
  <c r="O16" i="13"/>
  <c r="P16" i="13"/>
  <c r="Q16" i="13"/>
  <c r="R16" i="13"/>
  <c r="N17" i="13"/>
  <c r="O17" i="13"/>
  <c r="P17" i="13"/>
  <c r="Q17" i="13"/>
  <c r="R17" i="13"/>
  <c r="N18" i="13"/>
  <c r="O18" i="13"/>
  <c r="P18" i="13"/>
  <c r="Q18" i="13"/>
  <c r="R18" i="13"/>
  <c r="N19" i="13"/>
  <c r="O19" i="13"/>
  <c r="P19" i="13"/>
  <c r="Q19" i="13"/>
  <c r="R19" i="13"/>
  <c r="N20" i="13"/>
  <c r="O20" i="13"/>
  <c r="P20" i="13"/>
  <c r="Q20" i="13"/>
  <c r="R20" i="13"/>
  <c r="N21" i="13"/>
  <c r="O21" i="13"/>
  <c r="P21" i="13"/>
  <c r="Q21" i="13"/>
  <c r="R21" i="13"/>
  <c r="N22" i="13"/>
  <c r="O22" i="13"/>
  <c r="P22" i="13"/>
  <c r="Q22" i="13"/>
  <c r="R22" i="13"/>
  <c r="N23" i="13"/>
  <c r="O23" i="13"/>
  <c r="P23" i="13"/>
  <c r="Q23" i="13"/>
  <c r="R23" i="13"/>
  <c r="N24" i="13"/>
  <c r="O24" i="13"/>
  <c r="P24" i="13"/>
  <c r="Q24" i="13"/>
  <c r="R24" i="13"/>
  <c r="N25" i="13"/>
  <c r="O25" i="13"/>
  <c r="P25" i="13"/>
  <c r="Q25" i="13"/>
  <c r="R25" i="13"/>
  <c r="N26" i="13"/>
  <c r="O26" i="13"/>
  <c r="P26" i="13"/>
  <c r="Q26" i="13"/>
  <c r="R26" i="13"/>
  <c r="N27" i="13"/>
  <c r="O27" i="13"/>
  <c r="P27" i="13"/>
  <c r="Q27" i="13"/>
  <c r="R27" i="13"/>
  <c r="N28" i="13"/>
  <c r="P28" i="13"/>
  <c r="Q28" i="13"/>
  <c r="R28" i="13"/>
  <c r="N29" i="13"/>
  <c r="O29" i="13"/>
  <c r="P29" i="13"/>
  <c r="Q29" i="13"/>
  <c r="R29" i="13"/>
  <c r="N30" i="13"/>
  <c r="O30" i="13"/>
  <c r="P30" i="13"/>
  <c r="Q30" i="13"/>
  <c r="R30" i="13"/>
  <c r="N31" i="13"/>
  <c r="O31" i="13"/>
  <c r="P31" i="13"/>
  <c r="Q31" i="13"/>
  <c r="R31" i="13"/>
  <c r="N32" i="13"/>
  <c r="O32" i="13"/>
  <c r="P32" i="13"/>
  <c r="Q32" i="13"/>
  <c r="R32" i="13"/>
  <c r="N33" i="13"/>
  <c r="O33" i="13"/>
  <c r="P33" i="13"/>
  <c r="Q33" i="13"/>
  <c r="R33" i="13"/>
  <c r="N34" i="13"/>
  <c r="O34" i="13"/>
  <c r="P34" i="13"/>
  <c r="Q34" i="13"/>
  <c r="R34" i="13"/>
  <c r="N35" i="13"/>
  <c r="O35" i="13"/>
  <c r="P35" i="13"/>
  <c r="Q35" i="13"/>
  <c r="R35" i="13"/>
  <c r="N36" i="13"/>
  <c r="O36" i="13"/>
  <c r="P36" i="13"/>
  <c r="Q36" i="13"/>
  <c r="R36" i="13"/>
  <c r="N37" i="13"/>
  <c r="O37" i="13"/>
  <c r="P37" i="13"/>
  <c r="Q37" i="13"/>
  <c r="R37" i="13"/>
  <c r="N39" i="13"/>
  <c r="O39" i="13"/>
  <c r="P39" i="13"/>
  <c r="Q39" i="13"/>
  <c r="R39" i="13"/>
  <c r="N42" i="13"/>
  <c r="O42" i="13"/>
  <c r="P42" i="13"/>
  <c r="Q42" i="13"/>
  <c r="R42" i="13"/>
  <c r="N43" i="13"/>
  <c r="O43" i="13"/>
  <c r="P43" i="13"/>
  <c r="Q43" i="13"/>
  <c r="R43" i="13"/>
  <c r="N45" i="13"/>
  <c r="O45" i="13"/>
  <c r="P45" i="13"/>
  <c r="Q45" i="13"/>
  <c r="R45" i="13"/>
  <c r="N46" i="13"/>
  <c r="O46" i="13"/>
  <c r="P46" i="13"/>
  <c r="Q46" i="13"/>
  <c r="R46" i="13"/>
  <c r="N47" i="13"/>
  <c r="O47" i="13"/>
  <c r="P47" i="13"/>
  <c r="Q47" i="13"/>
  <c r="R47" i="13"/>
  <c r="N48" i="13"/>
  <c r="O48" i="13"/>
  <c r="P48" i="13"/>
  <c r="Q48" i="13"/>
  <c r="R48" i="13"/>
  <c r="N49" i="13"/>
  <c r="O49" i="13"/>
  <c r="P49" i="13"/>
  <c r="Q49" i="13"/>
  <c r="R49" i="13"/>
  <c r="N50" i="13"/>
  <c r="O50" i="13"/>
  <c r="P50" i="13"/>
  <c r="Q50" i="13"/>
  <c r="R50" i="13"/>
  <c r="N51" i="13"/>
  <c r="O51" i="13"/>
  <c r="P51" i="13"/>
  <c r="Q51" i="13"/>
  <c r="R51" i="13"/>
  <c r="N52" i="13"/>
  <c r="O52" i="13"/>
  <c r="P52" i="13"/>
  <c r="Q52" i="13"/>
  <c r="R52" i="13"/>
  <c r="N53" i="13"/>
  <c r="O53" i="13"/>
  <c r="P53" i="13"/>
  <c r="Q53" i="13"/>
  <c r="R53" i="13"/>
  <c r="N54" i="13"/>
  <c r="O54" i="13"/>
  <c r="P54" i="13"/>
  <c r="Q54" i="13"/>
  <c r="R54" i="13"/>
  <c r="N55" i="13"/>
  <c r="O55" i="13"/>
  <c r="P55" i="13"/>
  <c r="Q55" i="13"/>
  <c r="R55" i="13"/>
  <c r="N56" i="13"/>
  <c r="O56" i="13"/>
  <c r="P56" i="13"/>
  <c r="Q56" i="13"/>
  <c r="R56" i="13"/>
  <c r="N57" i="13"/>
  <c r="O57" i="13"/>
  <c r="P57" i="13"/>
  <c r="Q57" i="13"/>
  <c r="R57" i="13"/>
  <c r="N58" i="13"/>
  <c r="O58" i="13"/>
  <c r="P58" i="13"/>
  <c r="Q58" i="13"/>
  <c r="R58" i="13"/>
  <c r="N59" i="13"/>
  <c r="O59" i="13"/>
  <c r="P59" i="13"/>
  <c r="Q59" i="13"/>
  <c r="R59" i="13"/>
  <c r="N60" i="13"/>
  <c r="O60" i="13"/>
  <c r="P60" i="13"/>
  <c r="Q60" i="13"/>
  <c r="R60" i="13"/>
  <c r="C14" i="18"/>
  <c r="H14" i="18"/>
  <c r="I14" i="18"/>
  <c r="B14" i="18"/>
  <c r="B17" i="13"/>
  <c r="B18" i="13" s="1"/>
  <c r="B19" i="13" s="1"/>
  <c r="B20" i="13" s="1"/>
  <c r="B21" i="13" s="1"/>
  <c r="B22" i="13" s="1"/>
  <c r="B23" i="13" s="1"/>
  <c r="B24" i="13" s="1"/>
  <c r="B25" i="13" s="1"/>
  <c r="B26" i="13" s="1"/>
  <c r="B27" i="13" s="1"/>
  <c r="B12" i="17"/>
  <c r="R62" i="13" l="1"/>
  <c r="Q62" i="13"/>
  <c r="P62" i="13"/>
  <c r="N62" i="13"/>
  <c r="O62" i="13"/>
  <c r="B13" i="17"/>
  <c r="B14" i="17" s="1"/>
  <c r="R61" i="13"/>
  <c r="N61" i="13"/>
  <c r="Q61" i="13"/>
  <c r="P61" i="13"/>
  <c r="O61" i="13"/>
  <c r="E11" i="17"/>
  <c r="E20" i="17" l="1"/>
  <c r="E28" i="17"/>
  <c r="E36" i="17"/>
  <c r="E32" i="17"/>
  <c r="E33" i="17"/>
  <c r="E34" i="17"/>
  <c r="E21" i="17"/>
  <c r="E29" i="17"/>
  <c r="E19" i="17"/>
  <c r="E25" i="17"/>
  <c r="E27" i="17"/>
  <c r="E22" i="17"/>
  <c r="E30" i="17"/>
  <c r="E31" i="17"/>
  <c r="E24" i="17"/>
  <c r="E26" i="17"/>
  <c r="E35" i="17"/>
  <c r="E23" i="17"/>
  <c r="N15" i="13" a="1"/>
  <c r="D11" i="17"/>
  <c r="C10" i="15" s="1"/>
  <c r="S14" i="13"/>
  <c r="R14" i="13"/>
  <c r="O14" i="13"/>
  <c r="P14" i="13"/>
  <c r="Q14" i="13"/>
  <c r="N14" i="13"/>
  <c r="S15" i="13" l="1"/>
  <c r="N15" i="13"/>
  <c r="R15" i="13"/>
  <c r="Q15" i="13"/>
  <c r="P15" i="13"/>
  <c r="O15" i="13"/>
  <c r="R63" i="13"/>
  <c r="N63" i="13"/>
  <c r="Q63" i="13"/>
  <c r="P63" i="13"/>
  <c r="S38" i="13" l="1"/>
  <c r="E10" i="15"/>
  <c r="B8" i="18"/>
  <c r="S62" i="13"/>
  <c r="S56" i="13"/>
  <c r="S45" i="13"/>
  <c r="S54" i="13"/>
  <c r="S22" i="13"/>
  <c r="S30" i="13"/>
  <c r="S39" i="13"/>
  <c r="S23" i="13"/>
  <c r="S31" i="13"/>
  <c r="S42" i="13"/>
  <c r="S19" i="13"/>
  <c r="S35" i="13"/>
  <c r="S49" i="13"/>
  <c r="S46" i="13"/>
  <c r="S16" i="13"/>
  <c r="S24" i="13"/>
  <c r="S32" i="13"/>
  <c r="S43" i="13"/>
  <c r="S37" i="13"/>
  <c r="S57" i="13"/>
  <c r="S27" i="13"/>
  <c r="S40" i="13"/>
  <c r="S17" i="13"/>
  <c r="S25" i="13"/>
  <c r="S33" i="13"/>
  <c r="S50" i="13"/>
  <c r="S41" i="13"/>
  <c r="S47" i="13"/>
  <c r="S51" i="13"/>
  <c r="S18" i="13"/>
  <c r="S26" i="13"/>
  <c r="S34" i="13"/>
  <c r="S55" i="13"/>
  <c r="S59" i="13"/>
  <c r="S21" i="13"/>
  <c r="S29" i="13"/>
  <c r="S44" i="13"/>
  <c r="S58" i="13"/>
  <c r="S52" i="13"/>
  <c r="S20" i="13"/>
  <c r="S28" i="13"/>
  <c r="S36" i="13"/>
  <c r="S48" i="13"/>
  <c r="S60" i="13"/>
  <c r="S53" i="13"/>
  <c r="O63" i="13"/>
  <c r="S61" i="13"/>
  <c r="C9" i="18" l="1"/>
  <c r="D11" i="15" s="1"/>
  <c r="N15" i="18"/>
  <c r="N16" i="18" s="1"/>
  <c r="P16" i="18" l="1"/>
  <c r="I16" i="18"/>
  <c r="H16" i="18"/>
  <c r="O16" i="18"/>
  <c r="E16" i="18" s="1"/>
  <c r="C16" i="18"/>
  <c r="B16" i="18"/>
  <c r="N17" i="18"/>
  <c r="J17" i="18" s="1"/>
  <c r="P17" i="18" l="1"/>
  <c r="H17" i="18"/>
  <c r="O17" i="18"/>
  <c r="E17" i="18" s="1"/>
  <c r="I17" i="18"/>
  <c r="C17" i="18"/>
  <c r="B17" i="18"/>
  <c r="N18" i="18"/>
  <c r="J18" i="18" s="1"/>
  <c r="P18" i="18" l="1"/>
  <c r="B18" i="18"/>
  <c r="I18" i="18"/>
  <c r="H18" i="18"/>
  <c r="O18" i="18"/>
  <c r="E18" i="18" s="1"/>
  <c r="C18" i="18"/>
  <c r="N19" i="18"/>
  <c r="J19" i="18" s="1"/>
  <c r="P19" i="18" l="1"/>
  <c r="H19" i="18"/>
  <c r="O19" i="18"/>
  <c r="E19" i="18" s="1"/>
  <c r="B19" i="18"/>
  <c r="C19" i="18"/>
  <c r="I19" i="18"/>
  <c r="N20" i="18"/>
  <c r="J20" i="18" s="1"/>
  <c r="P20" i="18" l="1"/>
  <c r="B20" i="18"/>
  <c r="I20" i="18"/>
  <c r="H20" i="18"/>
  <c r="O20" i="18"/>
  <c r="E20" i="18" s="1"/>
  <c r="C20" i="18"/>
  <c r="N21" i="18"/>
  <c r="J21" i="18" s="1"/>
  <c r="O21" i="18" l="1"/>
  <c r="E21" i="18" s="1"/>
  <c r="P21" i="18"/>
  <c r="H21" i="18"/>
  <c r="C21" i="18"/>
  <c r="I21" i="18"/>
  <c r="B21" i="18"/>
  <c r="N22" i="18"/>
  <c r="J22" i="18" s="1"/>
  <c r="O22" i="18" l="1"/>
  <c r="E22" i="18" s="1"/>
  <c r="P22" i="18"/>
  <c r="I22" i="18"/>
  <c r="H22" i="18"/>
  <c r="B22" i="18"/>
  <c r="C22" i="18"/>
  <c r="N23" i="18"/>
  <c r="J23" i="18" s="1"/>
  <c r="O23" i="18" l="1"/>
  <c r="E23" i="18" s="1"/>
  <c r="P23" i="18"/>
  <c r="H23" i="18"/>
  <c r="C23" i="18"/>
  <c r="B23" i="18"/>
  <c r="I23" i="18"/>
  <c r="N24" i="18"/>
  <c r="J24" i="18" s="1"/>
  <c r="P24" i="18" l="1"/>
  <c r="O24" i="18"/>
  <c r="E24" i="18" s="1"/>
  <c r="I24" i="18"/>
  <c r="H24" i="18"/>
  <c r="C24" i="18"/>
  <c r="B24" i="18"/>
  <c r="N25" i="18"/>
  <c r="J25" i="18" s="1"/>
  <c r="O25" i="18" l="1"/>
  <c r="E25" i="18" s="1"/>
  <c r="P25" i="18"/>
  <c r="H25" i="18"/>
  <c r="B25" i="18"/>
  <c r="C25" i="18"/>
  <c r="I25" i="18"/>
  <c r="N26" i="18"/>
  <c r="J26" i="18" s="1"/>
  <c r="O26" i="18" l="1"/>
  <c r="E26" i="18" s="1"/>
  <c r="B26" i="18"/>
  <c r="I26" i="18"/>
  <c r="H26" i="18"/>
  <c r="C26" i="18"/>
  <c r="N27" i="18"/>
  <c r="J27" i="18" s="1"/>
  <c r="O27" i="18" l="1"/>
  <c r="E27" i="18" s="1"/>
  <c r="H27" i="18"/>
  <c r="I27" i="18"/>
  <c r="C27" i="18"/>
  <c r="B27" i="18"/>
  <c r="N28" i="18"/>
  <c r="J28" i="18" s="1"/>
  <c r="O28" i="18" l="1"/>
  <c r="E28" i="18" s="1"/>
  <c r="I28" i="18"/>
  <c r="H28" i="18"/>
  <c r="C28" i="18"/>
  <c r="B28" i="18"/>
  <c r="N29" i="18"/>
  <c r="J29" i="18" s="1"/>
  <c r="O29" i="18" l="1"/>
  <c r="E29" i="18" s="1"/>
  <c r="I29" i="18"/>
  <c r="H29" i="18"/>
  <c r="C29" i="18"/>
  <c r="B29" i="18"/>
  <c r="N30" i="18"/>
  <c r="J30" i="18" s="1"/>
  <c r="O30" i="18" l="1"/>
  <c r="E30" i="18" s="1"/>
  <c r="H30" i="18"/>
  <c r="I30" i="18"/>
  <c r="C30" i="18"/>
  <c r="B30" i="18"/>
  <c r="N31" i="18"/>
  <c r="J31" i="18" s="1"/>
  <c r="O31" i="18" l="1"/>
  <c r="E31" i="18" s="1"/>
  <c r="B31" i="18"/>
  <c r="I31" i="18"/>
  <c r="H31" i="18"/>
  <c r="C31" i="18"/>
  <c r="N32" i="18"/>
  <c r="J32" i="18" s="1"/>
  <c r="O32" i="18" l="1"/>
  <c r="E32" i="18" s="1"/>
  <c r="C32" i="18"/>
  <c r="B32" i="18"/>
  <c r="H32" i="18"/>
  <c r="I32" i="18"/>
  <c r="N33" i="18"/>
  <c r="J33" i="18" s="1"/>
  <c r="O33" i="18" l="1"/>
  <c r="E33" i="18" s="1"/>
  <c r="I33" i="18"/>
  <c r="H33" i="18"/>
  <c r="B33" i="18"/>
  <c r="C33" i="18"/>
  <c r="N34" i="18"/>
  <c r="J34" i="18" s="1"/>
  <c r="O34" i="18" l="1"/>
  <c r="E34" i="18" s="1"/>
  <c r="P34" i="18"/>
  <c r="C34" i="18"/>
  <c r="H34" i="18"/>
  <c r="B34" i="18"/>
  <c r="I34" i="18"/>
  <c r="N35" i="18"/>
  <c r="J35" i="18" s="1"/>
  <c r="P35" i="18" l="1"/>
  <c r="O35" i="18"/>
  <c r="E35" i="18" s="1"/>
  <c r="I35" i="18"/>
  <c r="H35" i="18"/>
  <c r="C35" i="18"/>
  <c r="B35" i="18"/>
  <c r="N36" i="18"/>
  <c r="J36" i="18" s="1"/>
  <c r="P36" i="18" l="1"/>
  <c r="O36" i="18"/>
  <c r="E36" i="18" s="1"/>
  <c r="C36" i="18"/>
  <c r="H36" i="18"/>
  <c r="I36" i="18"/>
  <c r="B36" i="18"/>
  <c r="N37" i="18"/>
  <c r="J37" i="18" s="1"/>
  <c r="O37" i="18" l="1"/>
  <c r="E37" i="18" s="1"/>
  <c r="P37" i="18"/>
  <c r="N38" i="18"/>
  <c r="J38" i="18" s="1"/>
  <c r="B37" i="18"/>
  <c r="I37" i="18"/>
  <c r="H37" i="18"/>
  <c r="C37" i="18"/>
  <c r="O38" i="18" l="1"/>
  <c r="E38" i="18" s="1"/>
  <c r="P38" i="18"/>
  <c r="N39" i="18"/>
  <c r="J39" i="18" s="1"/>
  <c r="I38" i="18"/>
  <c r="B38" i="18"/>
  <c r="H38" i="18"/>
  <c r="C38" i="18"/>
  <c r="O39" i="18" l="1"/>
  <c r="E39" i="18" s="1"/>
  <c r="P39" i="18"/>
  <c r="N40" i="18"/>
  <c r="J40" i="18" s="1"/>
  <c r="B39" i="18"/>
  <c r="C39" i="18"/>
  <c r="I39" i="18"/>
  <c r="H39" i="18"/>
  <c r="O40" i="18" l="1"/>
  <c r="E40" i="18" s="1"/>
  <c r="P40" i="18"/>
  <c r="N41" i="18"/>
  <c r="J41" i="18" s="1"/>
  <c r="B40" i="18"/>
  <c r="I40" i="18"/>
  <c r="H40" i="18"/>
  <c r="C40" i="18"/>
  <c r="P41" i="18" l="1"/>
  <c r="O41" i="18"/>
  <c r="E41" i="18" s="1"/>
  <c r="N42" i="18"/>
  <c r="J42" i="18" s="1"/>
  <c r="H41" i="18"/>
  <c r="C41" i="18"/>
  <c r="B41" i="18"/>
  <c r="I41" i="18"/>
  <c r="P42" i="18" l="1"/>
  <c r="O42" i="18"/>
  <c r="E42" i="18" s="1"/>
  <c r="N43" i="18"/>
  <c r="J43" i="18" s="1"/>
  <c r="B42" i="18"/>
  <c r="I42" i="18"/>
  <c r="H42" i="18"/>
  <c r="C42" i="18"/>
  <c r="P43" i="18" l="1"/>
  <c r="O43" i="18"/>
  <c r="E43" i="18" s="1"/>
  <c r="N44" i="18"/>
  <c r="J44" i="18" s="1"/>
  <c r="I43" i="18"/>
  <c r="H43" i="18"/>
  <c r="C43" i="18"/>
  <c r="B43" i="18"/>
  <c r="P44" i="18" l="1"/>
  <c r="O44" i="18"/>
  <c r="E44" i="18" s="1"/>
  <c r="N45" i="18"/>
  <c r="J45" i="18" s="1"/>
  <c r="C44" i="18"/>
  <c r="B44" i="18"/>
  <c r="H44" i="18"/>
  <c r="I44" i="18"/>
  <c r="O45" i="18" l="1"/>
  <c r="E45" i="18" s="1"/>
  <c r="P45" i="18"/>
  <c r="N46" i="18"/>
  <c r="J46" i="18" s="1"/>
  <c r="I45" i="18"/>
  <c r="B45" i="18"/>
  <c r="H45" i="18"/>
  <c r="C45" i="18"/>
  <c r="O46" i="18" l="1"/>
  <c r="E46" i="18" s="1"/>
  <c r="P46" i="18"/>
  <c r="N47" i="18"/>
  <c r="J47" i="18" s="1"/>
  <c r="I46" i="18"/>
  <c r="B46" i="18"/>
  <c r="H46" i="18"/>
  <c r="C46" i="18"/>
  <c r="O47" i="18" l="1"/>
  <c r="E47" i="18" s="1"/>
  <c r="P47" i="18"/>
  <c r="N48" i="18"/>
  <c r="J48" i="18" s="1"/>
  <c r="B47" i="18"/>
  <c r="C47" i="18"/>
  <c r="I47" i="18"/>
  <c r="H47" i="18"/>
  <c r="O48" i="18" l="1"/>
  <c r="E48" i="18" s="1"/>
  <c r="P48" i="18"/>
  <c r="N49" i="18"/>
  <c r="J49" i="18" s="1"/>
  <c r="I48" i="18"/>
  <c r="B48" i="18"/>
  <c r="H48" i="18"/>
  <c r="C48" i="18"/>
  <c r="O49" i="18" l="1"/>
  <c r="E49" i="18" s="1"/>
  <c r="P49" i="18"/>
  <c r="N50" i="18"/>
  <c r="J50" i="18" s="1"/>
  <c r="H49" i="18"/>
  <c r="C49" i="18"/>
  <c r="I49" i="18"/>
  <c r="B49" i="18"/>
  <c r="O50" i="18" l="1"/>
  <c r="E50" i="18" s="1"/>
  <c r="P50" i="18"/>
  <c r="N51" i="18"/>
  <c r="J51" i="18" s="1"/>
  <c r="I50" i="18"/>
  <c r="B50" i="18"/>
  <c r="H50" i="18"/>
  <c r="C50" i="18"/>
  <c r="P51" i="18" l="1"/>
  <c r="O51" i="18"/>
  <c r="E51" i="18" s="1"/>
  <c r="N52" i="18"/>
  <c r="J52" i="18" s="1"/>
  <c r="I51" i="18"/>
  <c r="H51" i="18"/>
  <c r="C51" i="18"/>
  <c r="B51" i="18"/>
  <c r="O52" i="18" l="1"/>
  <c r="E52" i="18" s="1"/>
  <c r="P52" i="18"/>
  <c r="N53" i="18"/>
  <c r="J53" i="18" s="1"/>
  <c r="C52" i="18"/>
  <c r="H52" i="18"/>
  <c r="I52" i="18"/>
  <c r="B52" i="18"/>
  <c r="O53" i="18" l="1"/>
  <c r="E53" i="18" s="1"/>
  <c r="P53" i="18"/>
  <c r="N54" i="18"/>
  <c r="J54" i="18" s="1"/>
  <c r="I53" i="18"/>
  <c r="H53" i="18"/>
  <c r="C53" i="18"/>
  <c r="B53" i="18"/>
  <c r="O54" i="18" l="1"/>
  <c r="E54" i="18" s="1"/>
  <c r="P54" i="18"/>
  <c r="N55" i="18"/>
  <c r="J55" i="18" s="1"/>
  <c r="I54" i="18"/>
  <c r="B54" i="18"/>
  <c r="H54" i="18"/>
  <c r="C54" i="18"/>
  <c r="O55" i="18" l="1"/>
  <c r="E55" i="18" s="1"/>
  <c r="P55" i="18"/>
  <c r="N56" i="18"/>
  <c r="J56" i="18" s="1"/>
  <c r="B55" i="18"/>
  <c r="C55" i="18"/>
  <c r="I55" i="18"/>
  <c r="H55" i="18"/>
  <c r="P56" i="18" l="1"/>
  <c r="O56" i="18"/>
  <c r="E56" i="18" s="1"/>
  <c r="N57" i="18"/>
  <c r="J57" i="18" s="1"/>
  <c r="B56" i="18"/>
  <c r="I56" i="18"/>
  <c r="H56" i="18"/>
  <c r="C56" i="18"/>
  <c r="P57" i="18" l="1"/>
  <c r="O57" i="18"/>
  <c r="E57" i="18" s="1"/>
  <c r="N58" i="18"/>
  <c r="J58" i="18" s="1"/>
  <c r="H57" i="18"/>
  <c r="C57" i="18"/>
  <c r="I57" i="18"/>
  <c r="B57" i="18"/>
  <c r="P58" i="18" l="1"/>
  <c r="O58" i="18"/>
  <c r="E58" i="18" s="1"/>
  <c r="N59" i="18"/>
  <c r="J59" i="18" s="1"/>
  <c r="B58" i="18"/>
  <c r="I58" i="18"/>
  <c r="H58" i="18"/>
  <c r="C58" i="18"/>
  <c r="O59" i="18" l="1"/>
  <c r="E59" i="18" s="1"/>
  <c r="P59" i="18"/>
  <c r="I59" i="18"/>
  <c r="H59" i="18"/>
  <c r="C59" i="18"/>
  <c r="B59" i="18"/>
  <c r="P32" i="18" l="1"/>
  <c r="P28" i="18"/>
  <c r="P33" i="18"/>
  <c r="P29" i="18"/>
  <c r="P30" i="18"/>
  <c r="P26" i="18"/>
  <c r="P31" i="18"/>
  <c r="P27" i="18"/>
</calcChain>
</file>

<file path=xl/sharedStrings.xml><?xml version="1.0" encoding="utf-8"?>
<sst xmlns="http://schemas.openxmlformats.org/spreadsheetml/2006/main" count="375" uniqueCount="237">
  <si>
    <t>%</t>
  </si>
  <si>
    <t>Indicator set</t>
  </si>
  <si>
    <t>Performance Indicator number</t>
  </si>
  <si>
    <t>Report in relation to indicator</t>
  </si>
  <si>
    <t>Indicator</t>
  </si>
  <si>
    <t>Definition</t>
  </si>
  <si>
    <t>HW</t>
  </si>
  <si>
    <t>SW</t>
  </si>
  <si>
    <t>WNSW</t>
  </si>
  <si>
    <t>W1</t>
  </si>
  <si>
    <t>W2</t>
  </si>
  <si>
    <t>Assets</t>
  </si>
  <si>
    <t>A1</t>
  </si>
  <si>
    <t>Number of properties that experience an unplanned water interruption that lasts for more than five continuous hours</t>
  </si>
  <si>
    <t xml:space="preserve">Number of properties that experience an unplanned water interruption that lasts for more than five continuous hours in the financial year.  </t>
  </si>
  <si>
    <t>A2</t>
  </si>
  <si>
    <t>Number of properties that experience three or more unplanned water interruptions that each lasts for more than one hour</t>
  </si>
  <si>
    <t xml:space="preserve">Number of properties that experience three or more water interruptions that each lasts for more than one hour in the financial year.  </t>
  </si>
  <si>
    <t>A3</t>
  </si>
  <si>
    <t>Total number of unplanned water interruptions – water supply</t>
  </si>
  <si>
    <t>The total number of unplanned interruptions where customers are without potable water supply, during the reporting year (interruptions).</t>
  </si>
  <si>
    <t>A4</t>
  </si>
  <si>
    <t>Average duration of unplanned water interruptions – water supply</t>
  </si>
  <si>
    <t>A5</t>
  </si>
  <si>
    <t>Percent of Priority 6 breaks/leaks in Drinking Water mains that the water utility responded to within 3 hours</t>
  </si>
  <si>
    <t xml:space="preserve">Percent of Priority 6 breaks/leaks in Drinking Water mains that the water utility responded to within 3 hours in the financial year.  </t>
  </si>
  <si>
    <t>A6</t>
  </si>
  <si>
    <t>Percent of Priority 5 breaks/leaks in Drinking Water mains that the water utility responded to within 6 hours</t>
  </si>
  <si>
    <t xml:space="preserve">Percent of Priority 5 breaks/leaks in Drinking Water mains that the water utility responded to within 6 hours in the financial year.  </t>
  </si>
  <si>
    <t>A7</t>
  </si>
  <si>
    <t>Percent of Priority 5 breaks/leaks in Drinking Water mains that the water utility responded to within 24 hours</t>
  </si>
  <si>
    <t xml:space="preserve">Percent of Priority 5 breaks/leaks in Drinking Water mains that the water utility responded to within 24 hours in the financial year.  </t>
  </si>
  <si>
    <t>A8</t>
  </si>
  <si>
    <t>Percent of Priority 4 breaks/leaks in Drinking Water mains that the water utility responded to within 5 days</t>
  </si>
  <si>
    <t>Percent of Priority 4 breaks/leaks in Drinking Water mains that the water utility responded to within 5 days in the financial year.</t>
  </si>
  <si>
    <t>A9</t>
  </si>
  <si>
    <t>Percent of Water Orders rescheduled, which are rescheduled in consultation with an affected Customer within one working day of an expected water shortage, or other delivery delay</t>
  </si>
  <si>
    <t>Percent of Water Orders rescheduled, which are rescheduled in consultation with an affected Customer within one working day of an expected water shortage, or other delivery delay, calculated as a percentage of all Water Orders rescheduled in the financial year due to an expected shortage or Delivery delay.</t>
  </si>
  <si>
    <t>A10</t>
  </si>
  <si>
    <t>Number of properties that experience a water pressure failure</t>
  </si>
  <si>
    <t>Number of properties that experience a water pressure failure in the financial year.</t>
  </si>
  <si>
    <t>A11</t>
  </si>
  <si>
    <t>Number of properties (other than public properties) that experience an uncontrolled wastewater overflow in dry weather</t>
  </si>
  <si>
    <t xml:space="preserve">Number of properties (other than public properties) that experience an uncontrolled wastewater overflow in dry weather in the financial year.  </t>
  </si>
  <si>
    <t>A12</t>
  </si>
  <si>
    <t>Number of properties (other than public properties) that experience three or more uncontrolled wastewater overflows in dry weather</t>
  </si>
  <si>
    <t xml:space="preserve">Number of properties (other than public properties) that experience three or more uncontrolled wastewater overflows in dry weather in the financial year.  </t>
  </si>
  <si>
    <t>Environment</t>
  </si>
  <si>
    <t>E2</t>
  </si>
  <si>
    <t>Electricity consumption from renewable resources or generated by the water utility expressed as a total percentage of electricity consumption</t>
  </si>
  <si>
    <t>Electricity consumption from renewable resources or generated by the water utility expressed as a total percentage of electricity consumption in the financial year.</t>
  </si>
  <si>
    <t>E3</t>
  </si>
  <si>
    <t>E4</t>
  </si>
  <si>
    <t>E5</t>
  </si>
  <si>
    <t>E6</t>
  </si>
  <si>
    <t>Percent of solid waste recycled or reused expressed as a percentage of solid waste generated</t>
  </si>
  <si>
    <t>Percent of solid waste recycled or reused expressed as a percentage of solid waste generated in the financial year.</t>
  </si>
  <si>
    <t>E7</t>
  </si>
  <si>
    <t>E8</t>
  </si>
  <si>
    <t>Total area of clearing of native vegetation</t>
  </si>
  <si>
    <t>E9</t>
  </si>
  <si>
    <t>Total area of native vegetation rehabilitated, including due to replanting, weeding and protection by the water utility</t>
  </si>
  <si>
    <t>Total area of native vegetation rehabilitated, including due to replanting, weeding and protection by the water utility in the financial year.</t>
  </si>
  <si>
    <t>E10</t>
  </si>
  <si>
    <t>Total area of native vegetation gain due to rehabilitation, replanting, weeding and protection by the water utility</t>
  </si>
  <si>
    <t>Total area of native vegetation gain due to rehabilitation, replanting, weeding and protection by the water utility in the financial year.</t>
  </si>
  <si>
    <t>L1</t>
  </si>
  <si>
    <t>Total volume of water supplied (ML)</t>
  </si>
  <si>
    <t xml:space="preserve">The total volume of drinking and non-potable water supplied, including for environmental flows and bulk water exports in the financial year.  </t>
  </si>
  <si>
    <t>L2</t>
  </si>
  <si>
    <t>Total volume of non-potable water supplied (ML)</t>
  </si>
  <si>
    <t>The total volume of non-potable water supplied by the utility during the reporting year, in megalitres (ML).</t>
  </si>
  <si>
    <t>L3</t>
  </si>
  <si>
    <t>Total volume of wastewater collected (ML)</t>
  </si>
  <si>
    <t>The total volume of wastewater collected by the utility during the reporting year, in megalitres (ML).</t>
  </si>
  <si>
    <t>L4</t>
  </si>
  <si>
    <t>Connected residential properties – water supply (000s)</t>
  </si>
  <si>
    <t>The number of connected residential properties receiving water supply services from the utility during the reporting year (properties 000s).</t>
  </si>
  <si>
    <t>L5</t>
  </si>
  <si>
    <t>Connected non-residential properties – water supply (000s)</t>
  </si>
  <si>
    <t>The number of connected non-residential properties receiving water supply services from the utility during the reporting year (properties 000s).</t>
  </si>
  <si>
    <t>L6</t>
  </si>
  <si>
    <t>Connected residential properties – wastewater (000s)</t>
  </si>
  <si>
    <t>The number of connected residential properties receiving wastewater services from the utility during the reporting year (properties 000s).</t>
  </si>
  <si>
    <t>L7</t>
  </si>
  <si>
    <t>Connected non-residential properties – wastewater (000s)</t>
  </si>
  <si>
    <t>The number of connected non-residential properties receiving wastewater services from the utility during the reporting year (properties 000s).</t>
  </si>
  <si>
    <t>L8</t>
  </si>
  <si>
    <t>Connected residential properties – recycled water supply (000s)</t>
  </si>
  <si>
    <t>The number of connected residential properties receiving recycled water services from the utility during the reporting year (properties 000s).</t>
  </si>
  <si>
    <t>L9</t>
  </si>
  <si>
    <t>Connected non-residential properties – recycled water supply (000s)</t>
  </si>
  <si>
    <t>The number of connected non-residential properties receiving recycled water services from the utility during the reporting year (properties 000s).</t>
  </si>
  <si>
    <t>check = 0</t>
  </si>
  <si>
    <t xml:space="preserve">Number </t>
  </si>
  <si>
    <t>add more here</t>
  </si>
  <si>
    <t>Hunter Water</t>
  </si>
  <si>
    <t>Sydney Water</t>
  </si>
  <si>
    <t>WaterNSW</t>
  </si>
  <si>
    <t>Business category - primary list</t>
  </si>
  <si>
    <t>Selected</t>
  </si>
  <si>
    <t>Water utility</t>
  </si>
  <si>
    <t>Rank of indictors to be reported</t>
  </si>
  <si>
    <t>Indicators to report</t>
  </si>
  <si>
    <t>&lt;-----select name from drop-down box</t>
  </si>
  <si>
    <t>yes</t>
  </si>
  <si>
    <t>DO NOT DELETE OR CHANGE</t>
  </si>
  <si>
    <t>List performance indicators and identify those against which each utility must report</t>
  </si>
  <si>
    <t>Reporting Period</t>
  </si>
  <si>
    <t>Independent Pricing and Regulatory Tribunal of NSW</t>
  </si>
  <si>
    <t>Reporting template for water utility performance indicators and licence data</t>
  </si>
  <si>
    <t>Report  indicator? (select from dropdown box)</t>
  </si>
  <si>
    <t>Colour code</t>
  </si>
  <si>
    <t xml:space="preserve">Blue font means hard-coded inputs </t>
  </si>
  <si>
    <t>This colour shows that the item has been selected</t>
  </si>
  <si>
    <t>Please report in the blue cells</t>
  </si>
  <si>
    <t xml:space="preserve">IPART data </t>
  </si>
  <si>
    <t>Business names</t>
  </si>
  <si>
    <t>Table 1 - Performance indicators</t>
  </si>
  <si>
    <t>Total number of controlled wastewater overflows that occur in dry weather that are discharged to the environment, per km of sewer main</t>
  </si>
  <si>
    <t>Total number of uncontrolled wastewater overflows that occur in dry weather that are discharged to the environment, per km of sewer main</t>
  </si>
  <si>
    <t xml:space="preserve">Total number of controlled sewage overflows that occur in dry weather that are discharged to the environment, per km of sewer main in the financial year.  </t>
  </si>
  <si>
    <t xml:space="preserve">Total number of uncontrolled sewage overflows that occur in dry weather that are discharged to the environment, per km of sewer main in the financial year.  </t>
  </si>
  <si>
    <t>Total area of native vegetation that the water utility cleared in the financial year.</t>
  </si>
  <si>
    <t>The average duration for which a customer is without potable water, due to an unplanned supply interruption during the reporting year (minutes).</t>
  </si>
  <si>
    <t>minutes</t>
  </si>
  <si>
    <t>Units</t>
  </si>
  <si>
    <t>Total rows to report</t>
  </si>
  <si>
    <t>Total indicators to report</t>
  </si>
  <si>
    <t>Measure</t>
  </si>
  <si>
    <t>Type of waste</t>
  </si>
  <si>
    <t>dry tonnes</t>
  </si>
  <si>
    <t>ha</t>
  </si>
  <si>
    <t>number</t>
  </si>
  <si>
    <t>utility to enter</t>
  </si>
  <si>
    <t>Intermediate calculations</t>
  </si>
  <si>
    <t>ML</t>
  </si>
  <si>
    <t>waste</t>
  </si>
  <si>
    <t xml:space="preserve">Type of </t>
  </si>
  <si>
    <t>Items to report =</t>
  </si>
  <si>
    <t>Instructions</t>
  </si>
  <si>
    <t>Performance indicators (excluding environment indicators) and licence data reports are due on 1 September (all utilities).</t>
  </si>
  <si>
    <t>Environment performance indicators reports are due on 1 October (Sydney Water and WaterNSW only).</t>
  </si>
  <si>
    <t>For more information about your reporting obligations refer to your reporting manual.</t>
  </si>
  <si>
    <t>Water utilities are required to report on different performance indicators and licence data, instructions specific to each utility to complete this spreadsheet are below:</t>
  </si>
  <si>
    <t>1.       Go to the Utility name tab.</t>
  </si>
  <si>
    <t>2.       Select the ‘Water utility’ name or type from the drop down box.</t>
  </si>
  <si>
    <t>4.       Enter the information required for each performance indicator in the blue coloured cells (column G).</t>
  </si>
  <si>
    <t>4.       Enter the units on your energy bill for electricity, fuel and gas (indicator E1 or IPART E1) in the blue coloured cells (column D).</t>
  </si>
  <si>
    <t>5.       Enter the information required for each performance indicator in the blue coloured cells (column G).</t>
  </si>
  <si>
    <t>5.       Enter the type of waste (indicator IPART E3 and IPART E4) in the blue coloured cells (column F).</t>
  </si>
  <si>
    <t>6.       Enter the information required for each performance indicator in the blue coloured cells (column G).</t>
  </si>
  <si>
    <t>4.       Go to ‘Performance indicators’ tab, this will show only the performance indicators your water utility is required to report on.</t>
  </si>
  <si>
    <t>(Instructions for using WILMA)</t>
  </si>
  <si>
    <t>Estimated total mass of biosolids produced by the water utility</t>
  </si>
  <si>
    <t>Estimated total mass of biosolids produced by the water utility in the financial year.</t>
  </si>
  <si>
    <t>Estimated total mass of solid waste generated by the water utility</t>
  </si>
  <si>
    <t>Estimated total mass of solid waste generated by the water utility in the financial year.</t>
  </si>
  <si>
    <t>E11</t>
  </si>
  <si>
    <t>Progress towards achieving net zero emissions</t>
  </si>
  <si>
    <r>
      <t>Net zero emissions target for scope 1, 2 and 3 greenhouse gas (GHG) emissions; and for each scope, projected pathway to net zero in years and actual annual GHG emissions. Emissions to be expressed as kilotonnes of CO</t>
    </r>
    <r>
      <rPr>
        <vertAlign val="subscript"/>
        <sz val="9"/>
        <color rgb="FF0000FF"/>
        <rFont val="Arial"/>
        <family val="2"/>
      </rPr>
      <t>2</t>
    </r>
    <r>
      <rPr>
        <sz val="9"/>
        <color indexed="12"/>
        <rFont val="Arial"/>
        <family val="2"/>
      </rPr>
      <t xml:space="preserve"> equivalent. Include details on the greenhouse gases that are covered in the target. </t>
    </r>
  </si>
  <si>
    <t>E1</t>
  </si>
  <si>
    <t>WNSW E1</t>
  </si>
  <si>
    <t>WNSW E2</t>
  </si>
  <si>
    <t>WNSW E3</t>
  </si>
  <si>
    <t>WNSW E4</t>
  </si>
  <si>
    <t>WNSW E5</t>
  </si>
  <si>
    <t>WNSW E6</t>
  </si>
  <si>
    <t xml:space="preserve">Percentage of planned environmental water that is met at the location and times required in accordance with the applicable water sharing plan, the environmental water manager or the Minister with respect to volume. </t>
  </si>
  <si>
    <t xml:space="preserve">Percentage of planned environmental water that is met at the location and times required in accordance with the applicable water sharing plan, the environmental water manager or the Minister with respect to flow rates. </t>
  </si>
  <si>
    <t xml:space="preserve">Percentage of planned environmental water that is met at the location and times required in accordance with the applicable water sharing plan, the environmental water manager or the Minister with respect to flow thresholds. </t>
  </si>
  <si>
    <t xml:space="preserve">Percentage of held environmental water that is met at the location and times required by the customer, with respect to volume. </t>
  </si>
  <si>
    <t>Percentage of held environmental water that is met at the location and times required by the customer, with respect to flow rates</t>
  </si>
  <si>
    <t xml:space="preserve">Percentage of held environmental water that is met at the location and times required by the customer, with respect to flow thresholds. </t>
  </si>
  <si>
    <t xml:space="preserve">% PEW met for volume </t>
  </si>
  <si>
    <t xml:space="preserve">% PEW met for flow rates </t>
  </si>
  <si>
    <t xml:space="preserve">% PEW met for flow thresholds </t>
  </si>
  <si>
    <t xml:space="preserve">% HEW met for volume </t>
  </si>
  <si>
    <t xml:space="preserve">% HEW met for flow rates </t>
  </si>
  <si>
    <t xml:space="preserve">% HEW met for flow thresholds </t>
  </si>
  <si>
    <t>Water Conservation</t>
  </si>
  <si>
    <t>Quantity of drinking water drawn by the water utility from all sources during the financial year, expressed in litres per person per day (observed)</t>
  </si>
  <si>
    <t xml:space="preserve">Quantity of drinking water drawn by the water utility from all sources during the financial year, expressed in litres per person per day (observed) in the financial year. </t>
  </si>
  <si>
    <t>Quantity of drinking water drawn by the water utility from all sources during the financial year, expressed in litres per person per day (weather corrected)</t>
  </si>
  <si>
    <t xml:space="preserve">Quantity of drinking water drawn by the water utility from all sources during the financial year, expressed in litres per person per day (weather corrected) in the financial year. </t>
  </si>
  <si>
    <t>Add more</t>
  </si>
  <si>
    <t>above --&gt;</t>
  </si>
  <si>
    <t>litres</t>
  </si>
  <si>
    <t>N/A</t>
  </si>
  <si>
    <t>WIC Act reporting manual</t>
  </si>
  <si>
    <t>Sydney Water reporting manual</t>
  </si>
  <si>
    <t>Hunter Water reporting manual</t>
  </si>
  <si>
    <t>WaterNSW reporting manual</t>
  </si>
  <si>
    <t>8.       Submit completed spreadsheet as a notification via WILMA (notification type: "Notification - annual report").</t>
  </si>
  <si>
    <t>-</t>
  </si>
  <si>
    <t>Total energy consumption by the water utility (electricity, fuel and gas) in units provided on energy bills</t>
  </si>
  <si>
    <t>Total energy consumption by the water utility (electricity, fuel and gas) in units provided on energy bills in the financial year.</t>
  </si>
  <si>
    <t>kilotonnes of C02 equivalent</t>
  </si>
  <si>
    <t>WIC Act licensee</t>
  </si>
  <si>
    <t>Business names of WICA schemes</t>
  </si>
  <si>
    <t>Scheme name</t>
  </si>
  <si>
    <t>Ashbourne</t>
  </si>
  <si>
    <t>Barangaroo</t>
  </si>
  <si>
    <t>Box Hill North</t>
  </si>
  <si>
    <t>Catherine Hill Bay</t>
  </si>
  <si>
    <t>Central Park</t>
  </si>
  <si>
    <t>Cooranbong</t>
  </si>
  <si>
    <t>Discovery Point</t>
  </si>
  <si>
    <t>Glossodia</t>
  </si>
  <si>
    <t>Gundaroo</t>
  </si>
  <si>
    <t>Huntlee</t>
  </si>
  <si>
    <t>Kooragang</t>
  </si>
  <si>
    <t>Kurrajong</t>
  </si>
  <si>
    <t>Orchard Hills</t>
  </si>
  <si>
    <t>Pitt Town</t>
  </si>
  <si>
    <t>Rosehill</t>
  </si>
  <si>
    <t>Shepherds Bay</t>
  </si>
  <si>
    <t>Sydney Desalination Plant</t>
  </si>
  <si>
    <t>WICA licensee</t>
  </si>
  <si>
    <t>WICA</t>
  </si>
  <si>
    <t>Licence Data</t>
  </si>
  <si>
    <t>2025-26</t>
  </si>
  <si>
    <t>3.       Select ‘Scheme name’ from the drop down box.</t>
  </si>
  <si>
    <t>6.       WIC Act licensees are required to provide data for each scheme they operate.</t>
  </si>
  <si>
    <t>Additional guidance</t>
  </si>
  <si>
    <t xml:space="preserve">An unplanned interruption is considered a period of time where customers/properties do not have access or experience interruptions to their access to potable water. </t>
  </si>
  <si>
    <t>An unplanned interruption is considered a period of time where customers/properties do not have access or experience interruptions to their access to potable water.</t>
  </si>
  <si>
    <t xml:space="preserve">The total volume of wastewater collected includes trade wastewater collected. </t>
  </si>
  <si>
    <t xml:space="preserve">Please report the total number of connected properties for each indicator as a whole number (e.g. 1,300 connected properties would be reported as 1,300—not 1.3). </t>
  </si>
  <si>
    <t>whole number</t>
  </si>
  <si>
    <t>.</t>
  </si>
  <si>
    <t>An unplanned water interruption only applies to drinking water and is considered a period of time where properties had no access to services or experienced service disruptions.</t>
  </si>
  <si>
    <t xml:space="preserve">An unplanned water interruption only applies to drinking water and is considered a period of time where properties had no access to services or experienced service disruptions. </t>
  </si>
  <si>
    <t>3.       Go to ‘Performance indicators’ tab, this will show only the performance indicators and licence data your water utility is required to report on.</t>
  </si>
  <si>
    <t>6.       Email completed spreadsheet to compliance@ipart.nsw.gov.au</t>
  </si>
  <si>
    <t>7.       Email completed spreadsheet to compliance@ipart.nsw.gov.au</t>
  </si>
  <si>
    <t>8.   Email completed spreadsheet to compliance@ipart.nsw.gov.au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</si>
</sst>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 #,##0.00_);_(* \(#,##0.00\);_(* &quot;-&quot;_);_(@_)"/>
    <numFmt numFmtId="165" formatCode="0.0%"/>
    <numFmt numFmtId="166" formatCode="#,##0.0"/>
  </numFmts>
  <fonts count="20" x14ac:knownFonts="1">
    <font>
      <sz val="9"/>
      <name val="Arial"/>
      <family val="2"/>
    </font>
    <font>
      <sz val="9"/>
      <name val="Arial"/>
      <family val="2"/>
    </font>
    <font>
      <sz val="9"/>
      <color indexed="10"/>
      <name val="Arial"/>
      <family val="2"/>
    </font>
    <font>
      <sz val="9"/>
      <color indexed="12"/>
      <name val="Arial"/>
      <family val="2"/>
    </font>
    <font>
      <b/>
      <sz val="9"/>
      <color indexed="9"/>
      <name val="Arial"/>
      <family val="2"/>
    </font>
    <font>
      <b/>
      <sz val="9"/>
      <color indexed="57"/>
      <name val="Arial"/>
      <family val="2"/>
    </font>
    <font>
      <b/>
      <sz val="10"/>
      <name val="Arial"/>
      <family val="2"/>
    </font>
    <font>
      <b/>
      <sz val="12"/>
      <name val="Arial"/>
      <family val="2"/>
    </font>
    <font>
      <b/>
      <sz val="9"/>
      <name val="Arial"/>
      <family val="2"/>
    </font>
    <font>
      <u/>
      <sz val="9"/>
      <color theme="10"/>
      <name val="Arial"/>
      <family val="2"/>
    </font>
    <font>
      <b/>
      <sz val="9"/>
      <color rgb="FFFF0000"/>
      <name val="Arial"/>
      <family val="2"/>
    </font>
    <font>
      <sz val="10"/>
      <color indexed="9"/>
      <name val="Arial"/>
      <family val="2"/>
    </font>
    <font>
      <sz val="8"/>
      <name val="Arial"/>
      <family val="2"/>
    </font>
    <font>
      <sz val="8"/>
      <color indexed="14"/>
      <name val="Arial"/>
      <family val="2"/>
    </font>
    <font>
      <b/>
      <sz val="9"/>
      <color indexed="12"/>
      <name val="Arial"/>
      <family val="2"/>
    </font>
    <font>
      <sz val="9"/>
      <color theme="0" tint="-0.34998626667073579"/>
      <name val="Arial"/>
      <family val="2"/>
    </font>
    <font>
      <b/>
      <sz val="10"/>
      <color indexed="12"/>
      <name val="Arial"/>
      <family val="2"/>
    </font>
    <font>
      <sz val="8"/>
      <color theme="0" tint="-0.499984740745262"/>
      <name val="Arial"/>
      <family val="2"/>
    </font>
    <font>
      <sz val="8"/>
      <color theme="0" tint="-0.34998626667073579"/>
      <name val="Arial"/>
      <family val="2"/>
    </font>
    <font>
      <vertAlign val="subscript"/>
      <sz val="9"/>
      <color rgb="FF0000FF"/>
      <name val="Arial"/>
      <family val="2"/>
    </font>
  </fonts>
  <fills count="11">
    <fill>
      <patternFill patternType="none"/>
    </fill>
    <fill>
      <patternFill patternType="gray125"/>
    </fill>
    <fill>
      <patternFill patternType="lightGray">
        <fgColor indexed="13"/>
      </patternFill>
    </fill>
    <fill>
      <patternFill patternType="solid">
        <fgColor indexed="41"/>
        <bgColor indexed="64"/>
      </patternFill>
    </fill>
    <fill>
      <patternFill patternType="solid">
        <fgColor indexed="44"/>
        <bgColor indexed="64"/>
      </patternFill>
    </fill>
    <fill>
      <patternFill patternType="solid">
        <fgColor indexed="18"/>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tint="-0.499984740745262"/>
        <bgColor indexed="64"/>
      </patternFill>
    </fill>
  </fills>
  <borders count="52">
    <border>
      <left/>
      <right/>
      <top/>
      <bottom/>
      <diagonal/>
    </border>
    <border>
      <left/>
      <right style="double">
        <color theme="6"/>
      </right>
      <top/>
      <bottom/>
      <diagonal/>
    </border>
    <border>
      <left/>
      <right/>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64"/>
      </top>
      <bottom style="thin">
        <color indexed="64"/>
      </bottom>
      <diagonal/>
    </border>
    <border>
      <left/>
      <right style="thin">
        <color indexed="64"/>
      </right>
      <top/>
      <bottom/>
      <diagonal/>
    </border>
    <border>
      <left/>
      <right/>
      <top style="medium">
        <color theme="0" tint="-0.499984740745262"/>
      </top>
      <bottom/>
      <diagonal/>
    </border>
    <border>
      <left/>
      <right/>
      <top/>
      <bottom style="medium">
        <color theme="0" tint="-0.499984740745262"/>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theme="0" tint="-0.499984740745262"/>
      </left>
      <right style="hair">
        <color theme="0" tint="-0.499984740745262"/>
      </right>
      <top style="medium">
        <color theme="0" tint="-0.499984740745262"/>
      </top>
      <bottom/>
      <diagonal/>
    </border>
    <border>
      <left style="hair">
        <color theme="0" tint="-0.499984740745262"/>
      </left>
      <right style="hair">
        <color theme="0" tint="-0.499984740745262"/>
      </right>
      <top/>
      <bottom style="medium">
        <color theme="0" tint="-0.499984740745262"/>
      </bottom>
      <diagonal/>
    </border>
    <border>
      <left style="hair">
        <color theme="0" tint="-0.499984740745262"/>
      </left>
      <right style="hair">
        <color theme="0" tint="-0.499984740745262"/>
      </right>
      <top/>
      <bottom/>
      <diagonal/>
    </border>
    <border>
      <left style="hair">
        <color theme="0" tint="-0.499984740745262"/>
      </left>
      <right/>
      <top style="medium">
        <color theme="0" tint="-0.499984740745262"/>
      </top>
      <bottom/>
      <diagonal/>
    </border>
    <border>
      <left/>
      <right style="hair">
        <color theme="0" tint="-0.499984740745262"/>
      </right>
      <top style="medium">
        <color theme="0" tint="-0.499984740745262"/>
      </top>
      <bottom/>
      <diagonal/>
    </border>
    <border>
      <left style="hair">
        <color theme="0" tint="-0.499984740745262"/>
      </left>
      <right/>
      <top/>
      <bottom style="medium">
        <color theme="0" tint="-0.499984740745262"/>
      </bottom>
      <diagonal/>
    </border>
    <border>
      <left/>
      <right style="hair">
        <color theme="0" tint="-0.499984740745262"/>
      </right>
      <top/>
      <bottom style="medium">
        <color theme="0" tint="-0.499984740745262"/>
      </bottom>
      <diagonal/>
    </border>
    <border>
      <left style="hair">
        <color theme="0" tint="-0.499984740745262"/>
      </left>
      <right/>
      <top/>
      <bottom/>
      <diagonal/>
    </border>
    <border>
      <left/>
      <right style="hair">
        <color theme="0" tint="-0.499984740745262"/>
      </right>
      <top/>
      <bottom/>
      <diagonal/>
    </border>
    <border>
      <left/>
      <right/>
      <top style="medium">
        <color theme="0" tint="-0.24994659260841701"/>
      </top>
      <bottom/>
      <diagonal/>
    </border>
    <border>
      <left/>
      <right/>
      <top/>
      <bottom style="medium">
        <color theme="0" tint="-0.24994659260841701"/>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0" fontId="1" fillId="0" borderId="1" applyNumberFormat="0" applyFont="0" applyFill="0" applyAlignment="0" applyProtection="0"/>
    <xf numFmtId="164" fontId="13" fillId="0" borderId="0" applyNumberFormat="0" applyFill="0" applyBorder="0" applyAlignment="0">
      <alignment horizontal="left"/>
    </xf>
    <xf numFmtId="0" fontId="2" fillId="0" borderId="0" applyNumberFormat="0" applyFill="0" applyBorder="0" applyAlignment="0"/>
    <xf numFmtId="4" fontId="1" fillId="4" borderId="0" applyBorder="0" applyAlignment="0">
      <alignment horizontal="right"/>
      <protection locked="0"/>
    </xf>
    <xf numFmtId="165" fontId="1" fillId="4" borderId="0" applyBorder="0" applyAlignment="0">
      <alignment horizontal="right"/>
      <protection locked="0"/>
    </xf>
    <xf numFmtId="3" fontId="3" fillId="0" borderId="0" applyNumberFormat="0" applyFill="0" applyBorder="0" applyAlignment="0" applyProtection="0">
      <protection locked="0"/>
    </xf>
    <xf numFmtId="41" fontId="4" fillId="5" borderId="0" applyNumberFormat="0" applyBorder="0" applyAlignment="0"/>
    <xf numFmtId="0" fontId="5" fillId="0" borderId="0" applyNumberFormat="0" applyFill="0" applyBorder="0" applyAlignment="0" applyProtection="0"/>
    <xf numFmtId="0" fontId="9" fillId="0" borderId="0" applyNumberFormat="0" applyFill="0" applyBorder="0" applyAlignment="0" applyProtection="0"/>
    <xf numFmtId="166" fontId="1" fillId="2" borderId="0" applyBorder="0" applyAlignment="0">
      <alignment horizontal="right"/>
      <protection locked="0"/>
    </xf>
    <xf numFmtId="165" fontId="1" fillId="3" borderId="0" applyBorder="0" applyAlignment="0">
      <protection locked="0"/>
    </xf>
    <xf numFmtId="0" fontId="10" fillId="7" borderId="0" applyNumberFormat="0" applyBorder="0" applyAlignment="0" applyProtection="0"/>
    <xf numFmtId="165" fontId="1" fillId="2" borderId="0" applyBorder="0" applyAlignment="0">
      <alignment horizontal="left"/>
      <protection locked="0"/>
    </xf>
    <xf numFmtId="166" fontId="1" fillId="3" borderId="2" applyBorder="0" applyAlignment="0">
      <alignment horizontal="right"/>
      <protection locked="0"/>
    </xf>
    <xf numFmtId="9" fontId="11" fillId="0" borderId="0" applyFont="0" applyBorder="0" applyAlignment="0" applyProtection="0"/>
    <xf numFmtId="9" fontId="11" fillId="0" borderId="0" applyFont="0" applyBorder="0" applyAlignment="0" applyProtection="0"/>
  </cellStyleXfs>
  <cellXfs count="152">
    <xf numFmtId="0" fontId="0" fillId="0" borderId="0" xfId="0"/>
    <xf numFmtId="0" fontId="0" fillId="6" borderId="0" xfId="0" applyFill="1"/>
    <xf numFmtId="0" fontId="0" fillId="6" borderId="8" xfId="0" applyFill="1" applyBorder="1"/>
    <xf numFmtId="0" fontId="7" fillId="6" borderId="0" xfId="0" applyFont="1" applyFill="1"/>
    <xf numFmtId="0" fontId="0" fillId="0" borderId="14" xfId="0" applyBorder="1"/>
    <xf numFmtId="0" fontId="0" fillId="0" borderId="0" xfId="0" applyAlignment="1">
      <alignment horizontal="left"/>
    </xf>
    <xf numFmtId="0" fontId="0" fillId="6" borderId="0" xfId="0" applyFill="1" applyAlignment="1">
      <alignment horizontal="left"/>
    </xf>
    <xf numFmtId="0" fontId="8" fillId="6" borderId="0" xfId="0" applyFont="1" applyFill="1"/>
    <xf numFmtId="0" fontId="0" fillId="6" borderId="0" xfId="0" applyFill="1" applyAlignment="1">
      <alignment horizontal="center"/>
    </xf>
    <xf numFmtId="0" fontId="0" fillId="8" borderId="0" xfId="0" applyFill="1"/>
    <xf numFmtId="166" fontId="0" fillId="3" borderId="0" xfId="16" applyFont="1" applyBorder="1" applyAlignment="1">
      <protection locked="0"/>
    </xf>
    <xf numFmtId="0" fontId="0" fillId="6" borderId="0" xfId="0" applyFill="1" applyAlignment="1">
      <alignment horizontal="right"/>
    </xf>
    <xf numFmtId="0" fontId="12" fillId="6" borderId="0" xfId="0" applyFont="1" applyFill="1"/>
    <xf numFmtId="0" fontId="3" fillId="6" borderId="0" xfId="8" applyNumberFormat="1" applyFill="1" applyProtection="1"/>
    <xf numFmtId="0" fontId="15" fillId="6" borderId="0" xfId="0" applyFont="1" applyFill="1"/>
    <xf numFmtId="0" fontId="13" fillId="6" borderId="0" xfId="4" applyNumberFormat="1" applyFill="1" applyAlignment="1"/>
    <xf numFmtId="0" fontId="8" fillId="8" borderId="0" xfId="0" applyFont="1" applyFill="1"/>
    <xf numFmtId="0" fontId="0" fillId="6" borderId="0" xfId="0" applyFill="1" applyAlignment="1">
      <alignment vertical="top"/>
    </xf>
    <xf numFmtId="0" fontId="0" fillId="6" borderId="0" xfId="0" applyFill="1" applyAlignment="1">
      <alignment vertical="top" wrapText="1"/>
    </xf>
    <xf numFmtId="0" fontId="15" fillId="6" borderId="0" xfId="0" applyFont="1" applyFill="1" applyAlignment="1">
      <alignment vertical="top"/>
    </xf>
    <xf numFmtId="0" fontId="3" fillId="6" borderId="6" xfId="8" applyNumberFormat="1" applyFill="1" applyBorder="1" applyAlignment="1" applyProtection="1">
      <alignment horizontal="left"/>
    </xf>
    <xf numFmtId="0" fontId="3" fillId="6" borderId="7" xfId="8" applyNumberFormat="1" applyFill="1" applyBorder="1" applyAlignment="1" applyProtection="1">
      <alignment horizontal="left"/>
    </xf>
    <xf numFmtId="0" fontId="0" fillId="6" borderId="17" xfId="0" applyFill="1" applyBorder="1"/>
    <xf numFmtId="0" fontId="3" fillId="6" borderId="21" xfId="8" applyNumberFormat="1" applyFill="1" applyBorder="1" applyProtection="1"/>
    <xf numFmtId="0" fontId="3" fillId="6" borderId="21" xfId="8" applyNumberFormat="1" applyFill="1" applyBorder="1" applyAlignment="1" applyProtection="1">
      <alignment vertical="top" wrapText="1"/>
    </xf>
    <xf numFmtId="0" fontId="15" fillId="6" borderId="4" xfId="8" applyNumberFormat="1" applyFont="1" applyFill="1" applyBorder="1" applyAlignment="1" applyProtection="1">
      <alignment horizontal="center"/>
    </xf>
    <xf numFmtId="0" fontId="15" fillId="6" borderId="4" xfId="0" applyFont="1" applyFill="1" applyBorder="1"/>
    <xf numFmtId="0" fontId="15" fillId="6" borderId="20" xfId="0" applyFont="1" applyFill="1" applyBorder="1"/>
    <xf numFmtId="0" fontId="3" fillId="6" borderId="5" xfId="8" applyNumberFormat="1" applyFill="1" applyBorder="1" applyProtection="1"/>
    <xf numFmtId="0" fontId="3" fillId="6" borderId="5" xfId="8" applyNumberFormat="1" applyFill="1" applyBorder="1" applyAlignment="1" applyProtection="1">
      <alignment vertical="top" wrapText="1"/>
    </xf>
    <xf numFmtId="0" fontId="15" fillId="6" borderId="5" xfId="8" applyNumberFormat="1" applyFont="1" applyFill="1" applyBorder="1" applyAlignment="1" applyProtection="1">
      <alignment horizontal="center"/>
    </xf>
    <xf numFmtId="0" fontId="15" fillId="6" borderId="5" xfId="0" applyFont="1" applyFill="1" applyBorder="1"/>
    <xf numFmtId="0" fontId="15" fillId="6" borderId="23" xfId="0" applyFont="1" applyFill="1" applyBorder="1"/>
    <xf numFmtId="0" fontId="8" fillId="6" borderId="24" xfId="0" applyFont="1" applyFill="1" applyBorder="1"/>
    <xf numFmtId="0" fontId="8" fillId="6" borderId="9" xfId="0" applyFont="1" applyFill="1" applyBorder="1"/>
    <xf numFmtId="0" fontId="8" fillId="6" borderId="11" xfId="0" applyFont="1" applyFill="1" applyBorder="1"/>
    <xf numFmtId="0" fontId="8" fillId="6" borderId="25" xfId="0" applyFont="1" applyFill="1" applyBorder="1"/>
    <xf numFmtId="0" fontId="8" fillId="6" borderId="8" xfId="0" applyFont="1" applyFill="1" applyBorder="1"/>
    <xf numFmtId="0" fontId="8" fillId="6" borderId="15" xfId="0" applyFont="1" applyFill="1" applyBorder="1"/>
    <xf numFmtId="0" fontId="14" fillId="6" borderId="10" xfId="8" applyNumberFormat="1" applyFont="1" applyFill="1" applyBorder="1" applyAlignment="1" applyProtection="1">
      <alignment horizontal="right"/>
    </xf>
    <xf numFmtId="0" fontId="14" fillId="6" borderId="9" xfId="8" applyNumberFormat="1" applyFont="1" applyFill="1" applyBorder="1" applyAlignment="1" applyProtection="1">
      <alignment horizontal="right"/>
    </xf>
    <xf numFmtId="0" fontId="14" fillId="6" borderId="11" xfId="8" applyNumberFormat="1" applyFont="1" applyFill="1" applyBorder="1" applyAlignment="1" applyProtection="1">
      <alignment horizontal="right"/>
    </xf>
    <xf numFmtId="0" fontId="8" fillId="6" borderId="14" xfId="0" applyFont="1" applyFill="1" applyBorder="1" applyAlignment="1">
      <alignment horizontal="right"/>
    </xf>
    <xf numFmtId="0" fontId="8" fillId="6" borderId="8" xfId="0" applyFont="1" applyFill="1" applyBorder="1" applyAlignment="1">
      <alignment horizontal="right"/>
    </xf>
    <xf numFmtId="0" fontId="8" fillId="6" borderId="15" xfId="0" applyFont="1" applyFill="1" applyBorder="1" applyAlignment="1">
      <alignment horizontal="right"/>
    </xf>
    <xf numFmtId="0" fontId="0" fillId="6" borderId="10" xfId="0" applyFill="1" applyBorder="1" applyAlignment="1">
      <alignment horizontal="right"/>
    </xf>
    <xf numFmtId="0" fontId="0" fillId="6" borderId="9" xfId="0" applyFill="1" applyBorder="1" applyAlignment="1">
      <alignment horizontal="right"/>
    </xf>
    <xf numFmtId="0" fontId="0" fillId="6" borderId="11" xfId="0" applyFill="1" applyBorder="1" applyAlignment="1">
      <alignment horizontal="right"/>
    </xf>
    <xf numFmtId="0" fontId="0" fillId="6" borderId="14" xfId="0" applyFill="1" applyBorder="1" applyAlignment="1">
      <alignment horizontal="right"/>
    </xf>
    <xf numFmtId="0" fontId="0" fillId="6" borderId="8" xfId="0" applyFill="1" applyBorder="1" applyAlignment="1">
      <alignment horizontal="right"/>
    </xf>
    <xf numFmtId="0" fontId="0" fillId="6" borderId="15" xfId="0" applyFill="1" applyBorder="1" applyAlignment="1">
      <alignment horizontal="right"/>
    </xf>
    <xf numFmtId="0" fontId="0" fillId="6" borderId="26" xfId="0" applyFill="1" applyBorder="1"/>
    <xf numFmtId="0" fontId="0" fillId="6" borderId="27" xfId="0" applyFill="1" applyBorder="1"/>
    <xf numFmtId="0" fontId="3" fillId="6" borderId="29" xfId="8" applyNumberFormat="1" applyFill="1" applyBorder="1" applyAlignment="1" applyProtection="1">
      <alignment vertical="top" wrapText="1"/>
    </xf>
    <xf numFmtId="0" fontId="0" fillId="6" borderId="13" xfId="0" applyFill="1" applyBorder="1" applyAlignment="1">
      <alignment vertical="top"/>
    </xf>
    <xf numFmtId="0" fontId="0" fillId="6" borderId="8" xfId="0" applyFill="1" applyBorder="1" applyAlignment="1">
      <alignment vertical="top"/>
    </xf>
    <xf numFmtId="0" fontId="0" fillId="6" borderId="15" xfId="0" applyFill="1" applyBorder="1" applyAlignment="1">
      <alignment vertical="top"/>
    </xf>
    <xf numFmtId="0" fontId="13" fillId="6" borderId="0" xfId="4" applyNumberFormat="1" applyFill="1" applyBorder="1" applyAlignment="1"/>
    <xf numFmtId="0" fontId="15" fillId="6" borderId="30" xfId="8" applyNumberFormat="1" applyFont="1" applyFill="1" applyBorder="1" applyAlignment="1" applyProtection="1">
      <alignment horizontal="center"/>
    </xf>
    <xf numFmtId="0" fontId="15" fillId="6" borderId="28" xfId="8" applyNumberFormat="1" applyFont="1" applyFill="1" applyBorder="1" applyAlignment="1" applyProtection="1">
      <alignment horizontal="center"/>
    </xf>
    <xf numFmtId="0" fontId="15" fillId="6" borderId="31" xfId="8" applyNumberFormat="1" applyFont="1" applyFill="1" applyBorder="1" applyAlignment="1" applyProtection="1">
      <alignment horizontal="center"/>
    </xf>
    <xf numFmtId="0" fontId="15" fillId="6" borderId="29" xfId="8" applyNumberFormat="1" applyFont="1" applyFill="1" applyBorder="1" applyAlignment="1" applyProtection="1">
      <alignment horizontal="center"/>
    </xf>
    <xf numFmtId="0" fontId="0" fillId="6" borderId="12" xfId="0" applyFill="1" applyBorder="1"/>
    <xf numFmtId="0" fontId="0" fillId="6" borderId="15" xfId="0" applyFill="1" applyBorder="1"/>
    <xf numFmtId="0" fontId="15" fillId="6" borderId="30" xfId="0" applyFont="1" applyFill="1" applyBorder="1"/>
    <xf numFmtId="0" fontId="15" fillId="6" borderId="31" xfId="0" applyFont="1" applyFill="1" applyBorder="1"/>
    <xf numFmtId="0" fontId="15" fillId="6" borderId="32" xfId="0" applyFont="1" applyFill="1" applyBorder="1"/>
    <xf numFmtId="0" fontId="0" fillId="6" borderId="33" xfId="0" applyFill="1" applyBorder="1"/>
    <xf numFmtId="0" fontId="13" fillId="6" borderId="14" xfId="4" applyNumberFormat="1" applyFill="1" applyBorder="1" applyAlignment="1"/>
    <xf numFmtId="0" fontId="13" fillId="6" borderId="8" xfId="4" applyNumberFormat="1" applyFill="1" applyBorder="1" applyAlignment="1"/>
    <xf numFmtId="0" fontId="13" fillId="6" borderId="34" xfId="4" applyNumberFormat="1" applyFill="1" applyBorder="1" applyAlignment="1"/>
    <xf numFmtId="0" fontId="13" fillId="6" borderId="35" xfId="4" applyNumberFormat="1" applyFill="1" applyBorder="1" applyAlignment="1"/>
    <xf numFmtId="0" fontId="0" fillId="6" borderId="12" xfId="0" applyFill="1" applyBorder="1" applyAlignment="1">
      <alignment horizontal="center"/>
    </xf>
    <xf numFmtId="0" fontId="0" fillId="6" borderId="13" xfId="0" applyFill="1" applyBorder="1" applyAlignment="1">
      <alignment horizontal="center"/>
    </xf>
    <xf numFmtId="0" fontId="0" fillId="6" borderId="14" xfId="0" applyFill="1" applyBorder="1"/>
    <xf numFmtId="0" fontId="8" fillId="6" borderId="10" xfId="0" applyFont="1" applyFill="1" applyBorder="1"/>
    <xf numFmtId="0" fontId="14" fillId="6" borderId="30" xfId="8" applyNumberFormat="1" applyFont="1" applyFill="1" applyBorder="1" applyProtection="1"/>
    <xf numFmtId="0" fontId="14" fillId="6" borderId="36" xfId="8" applyNumberFormat="1" applyFont="1" applyFill="1" applyBorder="1" applyProtection="1"/>
    <xf numFmtId="0" fontId="3" fillId="6" borderId="37" xfId="8" applyNumberFormat="1" applyFill="1" applyBorder="1" applyAlignment="1" applyProtection="1">
      <alignment vertical="top" wrapText="1"/>
    </xf>
    <xf numFmtId="0" fontId="15" fillId="6" borderId="3" xfId="0" applyFont="1" applyFill="1" applyBorder="1"/>
    <xf numFmtId="0" fontId="15" fillId="6" borderId="36" xfId="8" applyNumberFormat="1" applyFont="1" applyFill="1" applyBorder="1" applyAlignment="1" applyProtection="1">
      <alignment horizontal="center"/>
    </xf>
    <xf numFmtId="0" fontId="15" fillId="6" borderId="21" xfId="8" applyNumberFormat="1" applyFont="1" applyFill="1" applyBorder="1" applyAlignment="1" applyProtection="1">
      <alignment horizontal="center"/>
    </xf>
    <xf numFmtId="0" fontId="15" fillId="6" borderId="37" xfId="8" applyNumberFormat="1" applyFont="1" applyFill="1" applyBorder="1" applyAlignment="1" applyProtection="1">
      <alignment horizontal="center"/>
    </xf>
    <xf numFmtId="0" fontId="15" fillId="6" borderId="36" xfId="0" applyFont="1" applyFill="1" applyBorder="1"/>
    <xf numFmtId="0" fontId="15" fillId="6" borderId="21" xfId="0" applyFont="1" applyFill="1" applyBorder="1"/>
    <xf numFmtId="0" fontId="15" fillId="6" borderId="22" xfId="0" applyFont="1" applyFill="1" applyBorder="1"/>
    <xf numFmtId="0" fontId="3" fillId="6" borderId="16" xfId="8" applyNumberFormat="1" applyFill="1" applyBorder="1" applyProtection="1"/>
    <xf numFmtId="0" fontId="3" fillId="6" borderId="16" xfId="8" applyNumberFormat="1" applyFill="1" applyBorder="1" applyAlignment="1" applyProtection="1">
      <alignment vertical="top" wrapText="1"/>
    </xf>
    <xf numFmtId="0" fontId="3" fillId="6" borderId="39" xfId="8" applyNumberFormat="1" applyFill="1" applyBorder="1" applyAlignment="1" applyProtection="1">
      <alignment vertical="top" wrapText="1"/>
    </xf>
    <xf numFmtId="0" fontId="15" fillId="6" borderId="2" xfId="0" applyFont="1" applyFill="1" applyBorder="1"/>
    <xf numFmtId="0" fontId="15" fillId="6" borderId="38" xfId="8" applyNumberFormat="1" applyFont="1" applyFill="1" applyBorder="1" applyAlignment="1" applyProtection="1">
      <alignment horizontal="center"/>
    </xf>
    <xf numFmtId="0" fontId="15" fillId="6" borderId="16" xfId="8" applyNumberFormat="1" applyFont="1" applyFill="1" applyBorder="1" applyAlignment="1" applyProtection="1">
      <alignment horizontal="center"/>
    </xf>
    <xf numFmtId="0" fontId="15" fillId="6" borderId="39" xfId="8" applyNumberFormat="1" applyFont="1" applyFill="1" applyBorder="1" applyAlignment="1" applyProtection="1">
      <alignment horizontal="center"/>
    </xf>
    <xf numFmtId="0" fontId="15" fillId="6" borderId="38" xfId="0" applyFont="1" applyFill="1" applyBorder="1"/>
    <xf numFmtId="0" fontId="15" fillId="6" borderId="16" xfId="0" applyFont="1" applyFill="1" applyBorder="1"/>
    <xf numFmtId="0" fontId="15" fillId="6" borderId="40" xfId="0" applyFont="1" applyFill="1" applyBorder="1"/>
    <xf numFmtId="0" fontId="16" fillId="6" borderId="0" xfId="8" applyNumberFormat="1" applyFont="1" applyFill="1" applyProtection="1"/>
    <xf numFmtId="0" fontId="6" fillId="6" borderId="0" xfId="0" applyFont="1" applyFill="1" applyAlignment="1">
      <alignment horizontal="left"/>
    </xf>
    <xf numFmtId="0" fontId="3" fillId="6" borderId="0" xfId="8" applyNumberFormat="1" applyFill="1" applyBorder="1" applyProtection="1"/>
    <xf numFmtId="0" fontId="8" fillId="6" borderId="3" xfId="0" applyFont="1" applyFill="1" applyBorder="1"/>
    <xf numFmtId="0" fontId="0" fillId="6" borderId="3" xfId="0" applyFill="1" applyBorder="1"/>
    <xf numFmtId="0" fontId="3" fillId="6" borderId="2" xfId="8" applyNumberFormat="1" applyFill="1" applyBorder="1" applyProtection="1"/>
    <xf numFmtId="0" fontId="0" fillId="6" borderId="2" xfId="0" applyFill="1" applyBorder="1"/>
    <xf numFmtId="0" fontId="0" fillId="9" borderId="2" xfId="0" applyFill="1" applyBorder="1"/>
    <xf numFmtId="0" fontId="6" fillId="6" borderId="18" xfId="0" applyFont="1" applyFill="1" applyBorder="1"/>
    <xf numFmtId="0" fontId="0" fillId="6" borderId="19" xfId="0" applyFill="1" applyBorder="1"/>
    <xf numFmtId="0" fontId="0" fillId="6" borderId="19" xfId="0" applyFill="1" applyBorder="1" applyAlignment="1">
      <alignment horizontal="left"/>
    </xf>
    <xf numFmtId="166" fontId="6" fillId="3" borderId="18" xfId="16" applyFont="1" applyBorder="1" applyAlignment="1">
      <protection locked="0"/>
    </xf>
    <xf numFmtId="0" fontId="8" fillId="6" borderId="18" xfId="0" applyFont="1" applyFill="1" applyBorder="1" applyAlignment="1">
      <alignment vertical="top" wrapText="1"/>
    </xf>
    <xf numFmtId="0" fontId="8" fillId="6" borderId="19" xfId="0" applyFont="1" applyFill="1" applyBorder="1" applyAlignment="1">
      <alignment vertical="top" wrapText="1"/>
    </xf>
    <xf numFmtId="0" fontId="15" fillId="6" borderId="0" xfId="0" applyFont="1" applyFill="1" applyAlignment="1">
      <alignment horizontal="left"/>
    </xf>
    <xf numFmtId="0" fontId="18" fillId="6" borderId="0" xfId="0" applyFont="1" applyFill="1" applyAlignment="1">
      <alignment horizontal="center" vertical="top" wrapText="1"/>
    </xf>
    <xf numFmtId="0" fontId="18" fillId="6" borderId="0" xfId="0" applyFont="1" applyFill="1" applyAlignment="1" applyProtection="1">
      <alignment horizontal="center" vertical="top"/>
      <protection locked="0"/>
    </xf>
    <xf numFmtId="0" fontId="0" fillId="0" borderId="0" xfId="0" applyAlignment="1">
      <alignment horizontal="center"/>
    </xf>
    <xf numFmtId="0" fontId="8" fillId="6" borderId="18" xfId="0" applyFont="1" applyFill="1" applyBorder="1"/>
    <xf numFmtId="0" fontId="0" fillId="6" borderId="13" xfId="0" applyFill="1" applyBorder="1" applyAlignment="1">
      <alignment horizontal="left"/>
    </xf>
    <xf numFmtId="0" fontId="3" fillId="6" borderId="13" xfId="8" applyNumberFormat="1" applyFill="1" applyBorder="1" applyAlignment="1" applyProtection="1">
      <alignment horizontal="left"/>
    </xf>
    <xf numFmtId="0" fontId="15" fillId="6" borderId="13" xfId="0" applyFont="1" applyFill="1" applyBorder="1" applyAlignment="1">
      <alignment horizontal="left"/>
    </xf>
    <xf numFmtId="0" fontId="13" fillId="6" borderId="15" xfId="4" applyNumberFormat="1" applyFill="1" applyBorder="1" applyAlignment="1">
      <alignment horizontal="left"/>
    </xf>
    <xf numFmtId="0" fontId="8" fillId="6" borderId="0" xfId="0" applyFont="1" applyFill="1" applyAlignment="1">
      <alignment horizontal="left"/>
    </xf>
    <xf numFmtId="0" fontId="17" fillId="6" borderId="0" xfId="0" applyFont="1" applyFill="1"/>
    <xf numFmtId="0" fontId="8" fillId="6" borderId="41" xfId="0" applyFont="1" applyFill="1" applyBorder="1" applyAlignment="1">
      <alignment vertical="top" wrapText="1"/>
    </xf>
    <xf numFmtId="0" fontId="8" fillId="6" borderId="42" xfId="0" applyFont="1" applyFill="1" applyBorder="1" applyAlignment="1">
      <alignment vertical="top" wrapText="1"/>
    </xf>
    <xf numFmtId="0" fontId="0" fillId="6" borderId="43" xfId="0" applyFill="1" applyBorder="1" applyAlignment="1">
      <alignment vertical="top" wrapText="1"/>
    </xf>
    <xf numFmtId="0" fontId="8" fillId="6" borderId="44" xfId="0" applyFont="1" applyFill="1" applyBorder="1" applyAlignment="1">
      <alignment vertical="top"/>
    </xf>
    <xf numFmtId="0" fontId="8" fillId="6" borderId="45" xfId="0" applyFont="1" applyFill="1" applyBorder="1" applyAlignment="1">
      <alignment vertical="top"/>
    </xf>
    <xf numFmtId="0" fontId="8" fillId="6" borderId="46" xfId="0" applyFont="1" applyFill="1" applyBorder="1" applyAlignment="1">
      <alignment vertical="top" wrapText="1"/>
    </xf>
    <xf numFmtId="0" fontId="8" fillId="6" borderId="47" xfId="0" applyFont="1" applyFill="1" applyBorder="1" applyAlignment="1">
      <alignment horizontal="center" vertical="top" wrapText="1"/>
    </xf>
    <xf numFmtId="0" fontId="0" fillId="6" borderId="48" xfId="0" applyFill="1" applyBorder="1" applyAlignment="1" applyProtection="1">
      <alignment horizontal="center" vertical="top"/>
      <protection locked="0"/>
    </xf>
    <xf numFmtId="0" fontId="0" fillId="6" borderId="49" xfId="0" applyFill="1" applyBorder="1" applyAlignment="1" applyProtection="1">
      <alignment horizontal="center" vertical="top"/>
      <protection locked="0"/>
    </xf>
    <xf numFmtId="0" fontId="0" fillId="6" borderId="48" xfId="0" applyFill="1" applyBorder="1"/>
    <xf numFmtId="0" fontId="0" fillId="6" borderId="49" xfId="0" applyFill="1" applyBorder="1" applyAlignment="1" applyProtection="1">
      <alignment vertical="top"/>
      <protection locked="0"/>
    </xf>
    <xf numFmtId="0" fontId="8" fillId="6" borderId="44" xfId="0" applyFont="1" applyFill="1" applyBorder="1" applyAlignment="1">
      <alignment horizontal="right" vertical="top"/>
    </xf>
    <xf numFmtId="0" fontId="8" fillId="6" borderId="45" xfId="0" applyFont="1" applyFill="1" applyBorder="1" applyAlignment="1">
      <alignment horizontal="left" vertical="top" wrapText="1"/>
    </xf>
    <xf numFmtId="0" fontId="8" fillId="6" borderId="46" xfId="0" applyFont="1" applyFill="1" applyBorder="1" applyAlignment="1">
      <alignment horizontal="left" vertical="top" wrapText="1"/>
    </xf>
    <xf numFmtId="166" fontId="1" fillId="3" borderId="48" xfId="16" applyBorder="1" applyAlignment="1">
      <alignment horizontal="left" vertical="top"/>
      <protection locked="0"/>
    </xf>
    <xf numFmtId="0" fontId="0" fillId="6" borderId="49" xfId="0" applyFill="1" applyBorder="1" applyAlignment="1">
      <alignment horizontal="center" vertical="top"/>
    </xf>
    <xf numFmtId="166" fontId="0" fillId="3" borderId="48" xfId="16" applyFont="1" applyBorder="1" applyAlignment="1">
      <alignment horizontal="left" vertical="top"/>
      <protection locked="0"/>
    </xf>
    <xf numFmtId="0" fontId="0" fillId="6" borderId="48" xfId="0" applyFill="1" applyBorder="1" applyAlignment="1" applyProtection="1">
      <alignment horizontal="left" vertical="top"/>
      <protection locked="0"/>
    </xf>
    <xf numFmtId="0" fontId="18" fillId="6" borderId="50" xfId="0" applyFont="1" applyFill="1" applyBorder="1" applyAlignment="1">
      <alignment horizontal="center" vertical="top" wrapText="1"/>
    </xf>
    <xf numFmtId="0" fontId="18" fillId="6" borderId="51" xfId="0" applyFont="1" applyFill="1" applyBorder="1" applyAlignment="1">
      <alignment horizontal="center" vertical="top" wrapText="1"/>
    </xf>
    <xf numFmtId="0" fontId="18" fillId="6" borderId="0" xfId="0" applyFont="1" applyFill="1" applyAlignment="1">
      <alignment horizontal="left"/>
    </xf>
    <xf numFmtId="0" fontId="9" fillId="6" borderId="0" xfId="11" applyFill="1"/>
    <xf numFmtId="0" fontId="3" fillId="6" borderId="0" xfId="8" quotePrefix="1" applyNumberFormat="1" applyFill="1" applyProtection="1"/>
    <xf numFmtId="0" fontId="9" fillId="0" borderId="0" xfId="11" applyFill="1"/>
    <xf numFmtId="0" fontId="0" fillId="10" borderId="0" xfId="0" applyFill="1"/>
    <xf numFmtId="0" fontId="3" fillId="0" borderId="5" xfId="8" applyNumberFormat="1" applyFill="1" applyBorder="1" applyAlignment="1" applyProtection="1">
      <alignment vertical="top" wrapText="1"/>
    </xf>
    <xf numFmtId="0" fontId="3" fillId="0" borderId="29" xfId="8" applyNumberFormat="1" applyFill="1" applyBorder="1" applyAlignment="1" applyProtection="1">
      <alignment vertical="top" wrapText="1"/>
    </xf>
    <xf numFmtId="0" fontId="3" fillId="0" borderId="0" xfId="8" applyNumberFormat="1" applyFill="1" applyProtection="1"/>
    <xf numFmtId="0" fontId="0" fillId="6" borderId="49" xfId="0" applyFill="1" applyBorder="1" applyAlignment="1">
      <alignment horizontal="center" vertical="top" wrapText="1"/>
    </xf>
    <xf numFmtId="0" fontId="0" fillId="0" borderId="49" xfId="0" applyBorder="1" applyAlignment="1">
      <alignment horizontal="center" vertical="top" wrapText="1"/>
    </xf>
    <xf numFmtId="0" fontId="0" fillId="6" borderId="0" xfId="0" applyFill="1" applyAlignment="1">
      <alignment wrapText="1"/>
    </xf>
  </cellXfs>
  <cellStyles count="19">
    <cellStyle name="Change in Formula" xfId="3" xr:uid="{00000000-0005-0000-0000-000000000000}"/>
    <cellStyle name="Comma" xfId="1" builtinId="3" customBuiltin="1"/>
    <cellStyle name="Comma [0]" xfId="2" builtinId="6" customBuiltin="1"/>
    <cellStyle name="Error checks" xfId="4" xr:uid="{00000000-0005-0000-0000-000003000000}"/>
    <cellStyle name="Error Warning" xfId="5" xr:uid="{00000000-0005-0000-0000-000004000000}"/>
    <cellStyle name="Hyperlink" xfId="11" builtinId="8"/>
    <cellStyle name="Info/Default #" xfId="16" xr:uid="{00000000-0005-0000-0000-000006000000}"/>
    <cellStyle name="Info/default %" xfId="13" xr:uid="{00000000-0005-0000-0000-000007000000}"/>
    <cellStyle name="Info/import #" xfId="12" xr:uid="{00000000-0005-0000-0000-000008000000}"/>
    <cellStyle name="Info/import %" xfId="15" xr:uid="{00000000-0005-0000-0000-000009000000}"/>
    <cellStyle name="Input #" xfId="6" xr:uid="{00000000-0005-0000-0000-00000A000000}"/>
    <cellStyle name="Input %" xfId="7" xr:uid="{00000000-0005-0000-0000-00000B000000}"/>
    <cellStyle name="Input2" xfId="8" xr:uid="{00000000-0005-0000-0000-00000C000000}"/>
    <cellStyle name="Key Outputs" xfId="9" xr:uid="{00000000-0005-0000-0000-00000D000000}"/>
    <cellStyle name="Links from other files (green) style" xfId="10" xr:uid="{00000000-0005-0000-0000-00000E000000}"/>
    <cellStyle name="Normal" xfId="0" builtinId="0" customBuiltin="1"/>
    <cellStyle name="Percent 2" xfId="17" xr:uid="{00000000-0005-0000-0000-000010000000}"/>
    <cellStyle name="Percent 2 2" xfId="18" xr:uid="{00000000-0005-0000-0000-000011000000}"/>
    <cellStyle name="QA" xfId="14" xr:uid="{00000000-0005-0000-0000-000012000000}"/>
  </cellStyles>
  <dxfs count="14">
    <dxf>
      <font>
        <color auto="1"/>
      </font>
      <fill>
        <patternFill>
          <bgColor theme="1" tint="0.749961851863155"/>
        </patternFill>
      </fill>
    </dxf>
    <dxf>
      <font>
        <b/>
        <i val="0"/>
        <color auto="1"/>
      </font>
      <fill>
        <patternFill>
          <bgColor theme="7" tint="0.39994506668294322"/>
        </patternFill>
      </fill>
    </dxf>
    <dxf>
      <font>
        <color theme="0" tint="-0.34998626667073579"/>
      </font>
    </dxf>
    <dxf>
      <font>
        <color theme="0" tint="-0.34998626667073579"/>
      </font>
    </dxf>
    <dxf>
      <fill>
        <patternFill>
          <bgColor rgb="FFCAFCFE"/>
        </patternFill>
      </fill>
    </dxf>
    <dxf>
      <fill>
        <patternFill>
          <bgColor rgb="FFCAFCFE"/>
        </patternFill>
      </fill>
    </dxf>
    <dxf>
      <fill>
        <patternFill>
          <bgColor theme="0"/>
        </patternFill>
      </fill>
    </dxf>
    <dxf>
      <font>
        <b val="0"/>
        <i val="0"/>
        <color theme="0" tint="-0.499984740745262"/>
      </font>
      <fill>
        <patternFill>
          <bgColor theme="0"/>
        </patternFill>
      </fill>
    </dxf>
    <dxf>
      <font>
        <b val="0"/>
        <i val="0"/>
        <color theme="0" tint="-0.34998626667073579"/>
      </font>
    </dxf>
    <dxf>
      <font>
        <color theme="0" tint="-0.14996795556505021"/>
      </font>
    </dxf>
    <dxf>
      <fill>
        <patternFill patternType="solid">
          <bgColor theme="0"/>
        </patternFill>
      </fill>
    </dxf>
    <dxf>
      <font>
        <b val="0"/>
        <i val="0"/>
        <color theme="0" tint="-0.34998626667073579"/>
      </font>
    </dxf>
    <dxf>
      <font>
        <b val="0"/>
        <i val="0"/>
        <color theme="0" tint="-0.34998626667073579"/>
      </font>
    </dxf>
    <dxf>
      <fill>
        <patternFill>
          <bgColor theme="0"/>
        </patternFill>
      </fill>
    </dxf>
  </dxfs>
  <tableStyles count="0" defaultTableStyle="TableStyleMedium2" defaultPivotStyle="PivotStyleLight16"/>
  <colors>
    <mruColors>
      <color rgb="FFC4FAF5"/>
      <color rgb="FFFFFFCC"/>
      <color rgb="FFCAFCFE"/>
      <color rgb="FFCCF5FC"/>
      <color rgb="FF8FB8FB"/>
      <color rgb="FF6EA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aria_morahan_ipart_nsw_gov_au/Documents/Documents/Offline%20Records%20(2P)/WICA%20compliance%20monitoring%20-%20LICENSING%20-%20COMPLIANCE/Offline%20Records%20(CL)/WICA%20compliance%20monitoring%20-%20LICENSING%20-%20COMPLIANCE/Documents/Offline%20Records%20(CL)/WICA%20compliance%20monitoring%20-%20LICENSING%20-%20COMPLIANCE/Template%20-%20water%20utility%20performance%20indicators%20and%20licence%20data%202023.XLSX" TargetMode="External"/><Relationship Id="rId2" Type="http://schemas.microsoft.com/office/2019/04/relationships/externalLinkLongPath" Target="/personal/maria_morahan_ipart_nsw_gov_au/Documents/Documents/Offline%20Records%20(2P)/WICA%20compliance%20monitoring%20-%20LICENSING%20-%20COMPLIANCE/Offline%20Records%20(CL)/WICA%20compliance%20monitoring%20-%20LICENSING%20-%20COMPLIANCE/Documents/Offline%20Records%20(CL)/WICA%20compliance%20monitoring%20-%20LICENSING%20-%20COMPLIANCE/Template%20-%20water%20utility%20performance%20indicators%20and%20licence%20data%202023.XLSX?E7A89DF1" TargetMode="External"/><Relationship Id="rId1" Type="http://schemas.openxmlformats.org/officeDocument/2006/relationships/externalLinkPath" Target="file:///\\E7A89DF1\Template%20-%20water%20utility%20performance%20indicators%20and%20licence%20data%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Examples"/>
      <sheetName val="QA Scope &amp; Report"/>
      <sheetName val="QA log"/>
      <sheetName val="Journal"/>
      <sheetName val="Cover"/>
      <sheetName val="Instructions"/>
      <sheetName val="Utility name"/>
      <sheetName val="Performance indicators"/>
      <sheetName val="Licence Data"/>
      <sheetName val="Lists"/>
      <sheetName val="Lists "/>
      <sheetName val="Data"/>
    </sheetNames>
    <sheetDataSet>
      <sheetData sheetId="0"/>
      <sheetData sheetId="1"/>
      <sheetData sheetId="2"/>
      <sheetData sheetId="3"/>
      <sheetData sheetId="4"/>
      <sheetData sheetId="5"/>
      <sheetData sheetId="6">
        <row r="2">
          <cell r="C2" t="str">
            <v>Independent Pricing and Regulatory Tribunal of NSW</v>
          </cell>
        </row>
        <row r="4">
          <cell r="C4" t="str">
            <v>Reporting template for water utility performance indicators and licence data</v>
          </cell>
        </row>
        <row r="6">
          <cell r="C6" t="str">
            <v>Reporting Period</v>
          </cell>
        </row>
      </sheetData>
      <sheetData sheetId="7"/>
      <sheetData sheetId="8"/>
      <sheetData sheetId="9"/>
      <sheetData sheetId="10"/>
      <sheetData sheetId="11"/>
    </sheetDataSet>
  </externalBook>
</externalLink>
</file>

<file path=xl/theme/theme1.xml><?xml version="1.0" encoding="utf-8"?>
<a:theme xmlns:a="http://schemas.openxmlformats.org/drawingml/2006/main" name="iPart">
  <a:themeElements>
    <a:clrScheme name="iPart">
      <a:dk1>
        <a:srgbClr val="212122"/>
      </a:dk1>
      <a:lt1>
        <a:sysClr val="window" lastClr="FFFFFF"/>
      </a:lt1>
      <a:dk2>
        <a:srgbClr val="007BC4"/>
      </a:dk2>
      <a:lt2>
        <a:srgbClr val="A0A09A"/>
      </a:lt2>
      <a:accent1>
        <a:srgbClr val="194787"/>
      </a:accent1>
      <a:accent2>
        <a:srgbClr val="00AEEF"/>
      </a:accent2>
      <a:accent3>
        <a:srgbClr val="48B749"/>
      </a:accent3>
      <a:accent4>
        <a:srgbClr val="F78D1E"/>
      </a:accent4>
      <a:accent5>
        <a:srgbClr val="CC1F26"/>
      </a:accent5>
      <a:accent6>
        <a:srgbClr val="8E4399"/>
      </a:accent6>
      <a:hlink>
        <a:srgbClr val="0000FF"/>
      </a:hlink>
      <a:folHlink>
        <a:srgbClr val="800080"/>
      </a:folHlink>
    </a:clrScheme>
    <a:fontScheme name="iPart">
      <a:majorFont>
        <a:latin typeface="Book Antiqua"/>
        <a:ea typeface=""/>
        <a:cs typeface=""/>
      </a:majorFont>
      <a:minorFont>
        <a:latin typeface="Book Antiqu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iPart" id="{5B29015D-EA79-45B6-9D51-0920F8122064}" vid="{EB9EA9A6-3ABD-45FF-A322-72402604B089}"/>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part.nsw.gov.au/sites/default/files/cm9_documents/Reporting-Manual--Hunter-Water-2022-2027.PDF/" TargetMode="External"/><Relationship Id="rId2" Type="http://schemas.openxmlformats.org/officeDocument/2006/relationships/hyperlink" Target="https://www.ipart.nsw.gov.au/Home/Industries/Water/Compliance/WILMA-%E2%80%93-Water-Industry-Licensing-Management-Application" TargetMode="External"/><Relationship Id="rId1" Type="http://schemas.openxmlformats.org/officeDocument/2006/relationships/hyperlink" Target="https://www.ipart.nsw.gov.au/documents/reporting-manual/reporting-manual-licensed-operators-and-retailers-under-wic-act-2006-march-2025" TargetMode="External"/><Relationship Id="rId6" Type="http://schemas.openxmlformats.org/officeDocument/2006/relationships/printerSettings" Target="../printerSettings/printerSettings1.bin"/><Relationship Id="rId5" Type="http://schemas.openxmlformats.org/officeDocument/2006/relationships/hyperlink" Target="https://www.ipart.nsw.gov.au/sites/default/files/cm9_documents/Reporting-Manual-Sydney-Water-2024-2028-September-2024.PDF" TargetMode="External"/><Relationship Id="rId4" Type="http://schemas.openxmlformats.org/officeDocument/2006/relationships/hyperlink" Target="https://www.ipart.nsw.gov.au/sites/default/files/cm9_documents/Reporting-Manual-Water-NSW-2024-2028-July-2024.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74"/>
  <sheetViews>
    <sheetView showGridLines="0" topLeftCell="A2" zoomScaleNormal="100" workbookViewId="0">
      <selection activeCell="D4" sqref="D4"/>
    </sheetView>
  </sheetViews>
  <sheetFormatPr defaultColWidth="0" defaultRowHeight="11.5" zeroHeight="1" x14ac:dyDescent="0.25"/>
  <cols>
    <col min="1" max="1" width="2.59765625" style="1" customWidth="1"/>
    <col min="2" max="2" width="19.09765625" style="1" customWidth="1"/>
    <col min="3" max="3" width="80.09765625" style="1" customWidth="1"/>
    <col min="4" max="4" width="24.8984375" style="1" customWidth="1"/>
    <col min="5" max="5" width="8.8984375" style="1" customWidth="1"/>
    <col min="6" max="7" width="0" style="1" hidden="1" customWidth="1"/>
    <col min="8" max="16384" width="8.8984375" style="1" hidden="1"/>
  </cols>
  <sheetData>
    <row r="2" spans="2:4" x14ac:dyDescent="0.25">
      <c r="B2" s="12" t="str">
        <f>'[1]Utility name'!C2</f>
        <v>Independent Pricing and Regulatory Tribunal of NSW</v>
      </c>
    </row>
    <row r="3" spans="2:4" x14ac:dyDescent="0.25"/>
    <row r="4" spans="2:4" ht="15.5" x14ac:dyDescent="0.35">
      <c r="B4" s="3" t="str">
        <f>'[1]Utility name'!C4</f>
        <v>Reporting template for water utility performance indicators and licence data</v>
      </c>
    </row>
    <row r="5" spans="2:4" x14ac:dyDescent="0.25"/>
    <row r="6" spans="2:4" ht="13" x14ac:dyDescent="0.3">
      <c r="B6" s="97" t="str">
        <f>'[1]Utility name'!C6</f>
        <v>Reporting Period</v>
      </c>
      <c r="C6" s="1" t="s">
        <v>221</v>
      </c>
    </row>
    <row r="7" spans="2:4" x14ac:dyDescent="0.25"/>
    <row r="8" spans="2:4" x14ac:dyDescent="0.25"/>
    <row r="9" spans="2:4" ht="15.5" x14ac:dyDescent="0.35">
      <c r="B9" s="3" t="s">
        <v>140</v>
      </c>
    </row>
    <row r="10" spans="2:4" x14ac:dyDescent="0.25"/>
    <row r="11" spans="2:4" x14ac:dyDescent="0.25">
      <c r="B11" s="1" t="s">
        <v>141</v>
      </c>
    </row>
    <row r="12" spans="2:4" x14ac:dyDescent="0.25">
      <c r="B12" s="1" t="s">
        <v>142</v>
      </c>
    </row>
    <row r="13" spans="2:4" x14ac:dyDescent="0.25">
      <c r="D13"/>
    </row>
    <row r="14" spans="2:4" x14ac:dyDescent="0.25">
      <c r="B14" s="1" t="s">
        <v>143</v>
      </c>
      <c r="D14" s="142" t="s">
        <v>189</v>
      </c>
    </row>
    <row r="15" spans="2:4" x14ac:dyDescent="0.25">
      <c r="D15" s="144" t="s">
        <v>191</v>
      </c>
    </row>
    <row r="16" spans="2:4" x14ac:dyDescent="0.25">
      <c r="D16" s="144" t="s">
        <v>190</v>
      </c>
    </row>
    <row r="17" spans="2:4" x14ac:dyDescent="0.25">
      <c r="D17" s="144" t="s">
        <v>192</v>
      </c>
    </row>
    <row r="18" spans="2:4" x14ac:dyDescent="0.25"/>
    <row r="19" spans="2:4" ht="24" customHeight="1" x14ac:dyDescent="0.25">
      <c r="B19" s="151" t="s">
        <v>144</v>
      </c>
      <c r="C19" s="151"/>
      <c r="D19" s="151"/>
    </row>
    <row r="20" spans="2:4" x14ac:dyDescent="0.25"/>
    <row r="21" spans="2:4" ht="12.65" customHeight="1" x14ac:dyDescent="0.25">
      <c r="B21" s="7" t="s">
        <v>96</v>
      </c>
    </row>
    <row r="22" spans="2:4" ht="12.65" customHeight="1" x14ac:dyDescent="0.25">
      <c r="B22" s="1" t="s">
        <v>145</v>
      </c>
    </row>
    <row r="23" spans="2:4" ht="12.65" customHeight="1" x14ac:dyDescent="0.25">
      <c r="B23" s="1" t="s">
        <v>146</v>
      </c>
    </row>
    <row r="24" spans="2:4" ht="12.65" customHeight="1" x14ac:dyDescent="0.25">
      <c r="B24" s="1" t="s">
        <v>233</v>
      </c>
    </row>
    <row r="25" spans="2:4" ht="12.65" customHeight="1" x14ac:dyDescent="0.25">
      <c r="B25" s="1" t="s">
        <v>147</v>
      </c>
    </row>
    <row r="26" spans="2:4" ht="12.65" customHeight="1" x14ac:dyDescent="0.25">
      <c r="B26" s="1" t="str">
        <f>"5.       Save the spreadsheet as Hunter Water – Water utility performance indicators and licence data – "&amp;$C$6&amp;".xlsx"</f>
        <v>5.       Save the spreadsheet as Hunter Water – Water utility performance indicators and licence data – 2025-26.xlsx</v>
      </c>
      <c r="D26"/>
    </row>
    <row r="27" spans="2:4" ht="12.65" customHeight="1" x14ac:dyDescent="0.25">
      <c r="B27" s="1" t="s">
        <v>234</v>
      </c>
    </row>
    <row r="28" spans="2:4" ht="12.65" customHeight="1" x14ac:dyDescent="0.25">
      <c r="D28"/>
    </row>
    <row r="29" spans="2:4" ht="12.65" customHeight="1" x14ac:dyDescent="0.25">
      <c r="B29" s="7" t="s">
        <v>97</v>
      </c>
    </row>
    <row r="30" spans="2:4" ht="12.65" customHeight="1" x14ac:dyDescent="0.25">
      <c r="B30" s="1" t="s">
        <v>145</v>
      </c>
    </row>
    <row r="31" spans="2:4" ht="12.65" customHeight="1" x14ac:dyDescent="0.25">
      <c r="B31" s="1" t="s">
        <v>146</v>
      </c>
    </row>
    <row r="32" spans="2:4" ht="12.65" customHeight="1" x14ac:dyDescent="0.25">
      <c r="B32" s="1" t="s">
        <v>233</v>
      </c>
    </row>
    <row r="33" spans="2:2" ht="12.65" customHeight="1" x14ac:dyDescent="0.25">
      <c r="B33" s="1" t="s">
        <v>148</v>
      </c>
    </row>
    <row r="34" spans="2:2" ht="12.65" customHeight="1" x14ac:dyDescent="0.25">
      <c r="B34" s="1" t="s">
        <v>149</v>
      </c>
    </row>
    <row r="35" spans="2:2" ht="12.65" customHeight="1" x14ac:dyDescent="0.25">
      <c r="B35" s="1" t="str">
        <f>"6.       Save the spreadsheet as Sydney Water – Water utility performance indicators and licence data – "&amp;$C$6&amp;".xlsx"</f>
        <v>6.       Save the spreadsheet as Sydney Water – Water utility performance indicators and licence data – 2025-26.xlsx</v>
      </c>
    </row>
    <row r="36" spans="2:2" ht="12.65" customHeight="1" x14ac:dyDescent="0.25">
      <c r="B36" s="1" t="s">
        <v>235</v>
      </c>
    </row>
    <row r="37" spans="2:2" ht="12.65" customHeight="1" x14ac:dyDescent="0.25"/>
    <row r="38" spans="2:2" ht="12.65" customHeight="1" x14ac:dyDescent="0.25">
      <c r="B38" s="7" t="s">
        <v>98</v>
      </c>
    </row>
    <row r="39" spans="2:2" ht="12.65" customHeight="1" x14ac:dyDescent="0.25">
      <c r="B39" s="1" t="s">
        <v>145</v>
      </c>
    </row>
    <row r="40" spans="2:2" ht="12.65" customHeight="1" x14ac:dyDescent="0.25">
      <c r="B40" s="1" t="s">
        <v>146</v>
      </c>
    </row>
    <row r="41" spans="2:2" ht="12.65" customHeight="1" x14ac:dyDescent="0.25">
      <c r="B41" s="1" t="s">
        <v>233</v>
      </c>
    </row>
    <row r="42" spans="2:2" ht="12.65" customHeight="1" x14ac:dyDescent="0.25">
      <c r="B42" s="1" t="s">
        <v>148</v>
      </c>
    </row>
    <row r="43" spans="2:2" ht="12.65" customHeight="1" x14ac:dyDescent="0.25">
      <c r="B43" s="1" t="s">
        <v>150</v>
      </c>
    </row>
    <row r="44" spans="2:2" ht="12.65" customHeight="1" x14ac:dyDescent="0.25">
      <c r="B44" s="1" t="s">
        <v>151</v>
      </c>
    </row>
    <row r="45" spans="2:2" ht="12.65" customHeight="1" x14ac:dyDescent="0.25">
      <c r="B45" s="1" t="str">
        <f>"7.       Save the spreadsheet as WaterNSW – Water utility performance indicators and licence data – "&amp;$C$6&amp;".xlsx"</f>
        <v>7.       Save the spreadsheet as WaterNSW – Water utility performance indicators and licence data – 2025-26.xlsx</v>
      </c>
    </row>
    <row r="46" spans="2:2" ht="12.65" customHeight="1" x14ac:dyDescent="0.25">
      <c r="B46" s="1" t="s">
        <v>236</v>
      </c>
    </row>
    <row r="47" spans="2:2" ht="12.65" customHeight="1" x14ac:dyDescent="0.25"/>
    <row r="48" spans="2:2" ht="12.65" customHeight="1" x14ac:dyDescent="0.25">
      <c r="B48" s="7" t="s">
        <v>198</v>
      </c>
    </row>
    <row r="49" spans="2:4" ht="12.65" customHeight="1" x14ac:dyDescent="0.25">
      <c r="B49" s="1" t="s">
        <v>145</v>
      </c>
    </row>
    <row r="50" spans="2:4" ht="12.65" customHeight="1" x14ac:dyDescent="0.25">
      <c r="B50" s="1" t="s">
        <v>146</v>
      </c>
    </row>
    <row r="51" spans="2:4" ht="12.65" customHeight="1" x14ac:dyDescent="0.25">
      <c r="B51" s="1" t="s">
        <v>222</v>
      </c>
    </row>
    <row r="52" spans="2:4" ht="12.65" customHeight="1" x14ac:dyDescent="0.25">
      <c r="B52" s="1" t="s">
        <v>152</v>
      </c>
    </row>
    <row r="53" spans="2:4" ht="12.65" customHeight="1" x14ac:dyDescent="0.25">
      <c r="B53" s="1" t="s">
        <v>149</v>
      </c>
    </row>
    <row r="54" spans="2:4" ht="12.65" customHeight="1" x14ac:dyDescent="0.25">
      <c r="B54" s="1" t="s">
        <v>223</v>
      </c>
    </row>
    <row r="55" spans="2:4" ht="12.65" customHeight="1" x14ac:dyDescent="0.25">
      <c r="B55" s="1" t="str">
        <f>"7.       Save the spreadsheet and include your water utility name and "&amp;$C$6&amp;" in the title"</f>
        <v>7.       Save the spreadsheet and include your water utility name and 2025-26 in the title</v>
      </c>
    </row>
    <row r="56" spans="2:4" ht="12.65" customHeight="1" x14ac:dyDescent="0.25">
      <c r="B56" t="s">
        <v>193</v>
      </c>
      <c r="D56" s="142" t="s">
        <v>153</v>
      </c>
    </row>
    <row r="57" spans="2:4" ht="12.65" customHeight="1" x14ac:dyDescent="0.25"/>
    <row r="58" spans="2:4" x14ac:dyDescent="0.25"/>
    <row r="59" spans="2:4" x14ac:dyDescent="0.25"/>
    <row r="60" spans="2:4" x14ac:dyDescent="0.25"/>
    <row r="61" spans="2:4" x14ac:dyDescent="0.25"/>
    <row r="62" spans="2:4" x14ac:dyDescent="0.25"/>
    <row r="63" spans="2:4" x14ac:dyDescent="0.25"/>
    <row r="64" spans="2: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sheetData>
  <mergeCells count="1">
    <mergeCell ref="B19:D19"/>
  </mergeCells>
  <hyperlinks>
    <hyperlink ref="D14" r:id="rId1" xr:uid="{B4291041-957E-45C9-AF6C-0ABFA178F41E}"/>
    <hyperlink ref="D56" r:id="rId2" xr:uid="{E842EA97-4238-4DA2-A5F7-D3F7D4142FF3}"/>
    <hyperlink ref="D15" r:id="rId3" xr:uid="{5EA823DC-C5B0-43FC-8050-01ADF4FC409A}"/>
    <hyperlink ref="D17" r:id="rId4" xr:uid="{F385F357-FFEB-443B-984B-2F1EFA66BB24}"/>
    <hyperlink ref="D16" r:id="rId5" xr:uid="{5318EBFA-A4D5-4C4F-A69D-05DB30CF2740}"/>
  </hyperlinks>
  <pageMargins left="0.7" right="0.7" top="0.75" bottom="0.75" header="0.3" footer="0.3"/>
  <pageSetup paperSize="9" orientation="landscape" r:id="rId6"/>
  <rowBreaks count="1" manualBreakCount="1">
    <brk id="3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
  <sheetViews>
    <sheetView showGridLines="0" workbookViewId="0">
      <selection activeCell="D9" sqref="D9"/>
    </sheetView>
  </sheetViews>
  <sheetFormatPr defaultColWidth="8.8984375" defaultRowHeight="11.5" x14ac:dyDescent="0.25"/>
  <cols>
    <col min="1" max="1" width="1.09765625" style="145" customWidth="1"/>
    <col min="2" max="2" width="1.59765625" style="145" customWidth="1"/>
    <col min="3" max="3" width="25.3984375" style="145" customWidth="1"/>
    <col min="4" max="4" width="42" style="145" customWidth="1"/>
    <col min="5" max="16384" width="8.8984375" style="145"/>
  </cols>
  <sheetData>
    <row r="1" spans="1:8" x14ac:dyDescent="0.25">
      <c r="A1" s="1"/>
      <c r="B1" s="1"/>
      <c r="C1" s="1"/>
      <c r="D1" s="1"/>
      <c r="E1" s="1"/>
      <c r="F1" s="1"/>
      <c r="G1" s="1"/>
      <c r="H1" s="1"/>
    </row>
    <row r="2" spans="1:8" x14ac:dyDescent="0.25">
      <c r="A2" s="1"/>
      <c r="B2" s="1"/>
      <c r="C2" s="12" t="s">
        <v>109</v>
      </c>
      <c r="D2" s="1"/>
      <c r="E2" s="1"/>
      <c r="F2" s="1"/>
      <c r="G2" s="1"/>
      <c r="H2" s="1"/>
    </row>
    <row r="3" spans="1:8" x14ac:dyDescent="0.25">
      <c r="A3" s="1"/>
      <c r="B3" s="1"/>
      <c r="C3" s="1"/>
      <c r="D3" s="1"/>
      <c r="E3" s="1"/>
      <c r="F3" s="1"/>
      <c r="G3" s="1"/>
      <c r="H3" s="1"/>
    </row>
    <row r="4" spans="1:8" ht="15.5" x14ac:dyDescent="0.35">
      <c r="A4" s="1"/>
      <c r="B4" s="1"/>
      <c r="C4" s="3" t="s">
        <v>110</v>
      </c>
      <c r="D4" s="1"/>
      <c r="E4" s="1"/>
      <c r="F4" s="1"/>
      <c r="G4" s="1"/>
      <c r="H4" s="1"/>
    </row>
    <row r="5" spans="1:8" x14ac:dyDescent="0.25">
      <c r="A5" s="1"/>
      <c r="B5" s="1"/>
      <c r="C5" s="1"/>
      <c r="D5" s="1"/>
      <c r="E5" s="1"/>
      <c r="F5" s="1"/>
      <c r="G5" s="1"/>
      <c r="H5" s="1"/>
    </row>
    <row r="6" spans="1:8" ht="13" x14ac:dyDescent="0.3">
      <c r="A6" s="1"/>
      <c r="B6" s="1"/>
      <c r="C6" s="97" t="s">
        <v>108</v>
      </c>
      <c r="D6" s="96" t="s">
        <v>221</v>
      </c>
      <c r="E6" s="1"/>
      <c r="F6" s="1"/>
      <c r="G6" s="1"/>
      <c r="H6" s="1"/>
    </row>
    <row r="7" spans="1:8" x14ac:dyDescent="0.25">
      <c r="A7" s="1"/>
      <c r="B7" s="1"/>
      <c r="C7" s="1"/>
      <c r="D7" s="1"/>
      <c r="E7" s="1"/>
      <c r="F7" s="1"/>
      <c r="G7" s="1"/>
      <c r="H7" s="1"/>
    </row>
    <row r="8" spans="1:8" ht="12" thickBot="1" x14ac:dyDescent="0.3">
      <c r="A8" s="1"/>
      <c r="B8" s="1"/>
      <c r="C8" s="1"/>
      <c r="D8" s="1"/>
      <c r="E8" s="1"/>
      <c r="F8" s="1"/>
      <c r="G8" s="1"/>
      <c r="H8" s="1"/>
    </row>
    <row r="9" spans="1:8" ht="13" x14ac:dyDescent="0.3">
      <c r="A9" s="1"/>
      <c r="B9" s="1"/>
      <c r="C9" s="104" t="s">
        <v>101</v>
      </c>
      <c r="D9" s="107" t="s">
        <v>98</v>
      </c>
      <c r="E9" s="1" t="s">
        <v>104</v>
      </c>
      <c r="F9" s="1"/>
      <c r="G9" s="1"/>
      <c r="H9" s="1"/>
    </row>
    <row r="10" spans="1:8" x14ac:dyDescent="0.25">
      <c r="A10" s="1"/>
      <c r="B10" s="1"/>
      <c r="C10" s="7" t="str">
        <f>IF('Lists '!$D$11&gt;='Lists '!B14,"Scheme name","n/a")</f>
        <v>n/a</v>
      </c>
      <c r="D10" s="10" t="s">
        <v>230</v>
      </c>
      <c r="E10" s="1" t="str">
        <f>IF(C10="n/a",".","&lt;-----select name from drop-down box")</f>
        <v>.</v>
      </c>
      <c r="F10" s="1"/>
      <c r="G10" s="1"/>
      <c r="H10" s="1"/>
    </row>
    <row r="11" spans="1:8" ht="12" thickBot="1" x14ac:dyDescent="0.3">
      <c r="A11" s="1"/>
      <c r="B11" s="1"/>
      <c r="C11" s="105" t="s">
        <v>103</v>
      </c>
      <c r="D11" s="106">
        <f>'Performance indicators'!C9</f>
        <v>11</v>
      </c>
      <c r="E11" s="1"/>
      <c r="F11" s="1"/>
      <c r="G11" s="1"/>
      <c r="H11" s="1"/>
    </row>
    <row r="12" spans="1:8" x14ac:dyDescent="0.25">
      <c r="A12" s="1"/>
      <c r="B12" s="1"/>
      <c r="C12" s="1"/>
      <c r="D12" s="1"/>
      <c r="E12" s="1"/>
      <c r="F12" s="1"/>
      <c r="G12" s="1"/>
      <c r="H12" s="1"/>
    </row>
    <row r="13" spans="1:8" x14ac:dyDescent="0.25">
      <c r="A13" s="1"/>
      <c r="B13" s="1"/>
      <c r="C13"/>
      <c r="D13" s="1"/>
      <c r="E13" s="1"/>
      <c r="F13" s="1"/>
      <c r="G13" s="1"/>
      <c r="H13" s="1"/>
    </row>
    <row r="14" spans="1:8" x14ac:dyDescent="0.25">
      <c r="A14" s="1"/>
      <c r="B14" s="1"/>
      <c r="C14" s="1"/>
      <c r="D14" s="1"/>
      <c r="E14" s="1"/>
      <c r="F14" s="1"/>
      <c r="G14" s="1"/>
      <c r="H14" s="1"/>
    </row>
    <row r="15" spans="1:8" x14ac:dyDescent="0.25">
      <c r="A15" s="1"/>
      <c r="B15" s="1"/>
      <c r="C15" s="1"/>
      <c r="D15" s="1"/>
      <c r="E15" s="1"/>
      <c r="F15" s="1"/>
      <c r="G15" s="1"/>
      <c r="H15" s="1"/>
    </row>
  </sheetData>
  <dataValidations count="1">
    <dataValidation type="list" allowBlank="1" showInputMessage="1" showErrorMessage="1" sqref="D9" xr:uid="{00000000-0002-0000-0600-000001000000}">
      <formula1>BusinessPrimary</formula1>
    </dataValidation>
  </dataValidations>
  <pageMargins left="0.7" right="0.7" top="0.75" bottom="0.75" header="0.3" footer="0.3"/>
  <pageSetup orientation="landscape" horizontalDpi="200" verticalDpi="200" r:id="rId1"/>
  <extLst>
    <ext xmlns:x14="http://schemas.microsoft.com/office/spreadsheetml/2009/9/main" uri="{78C0D931-6437-407d-A8EE-F0AAD7539E65}">
      <x14:conditionalFormattings>
        <x14:conditionalFormatting xmlns:xm="http://schemas.microsoft.com/office/excel/2006/main">
          <x14:cfRule type="expression" priority="1" id="{E0BFA143-637A-4E85-874E-DF449EF2E9EC}">
            <xm:f>'Lists '!$D$11&lt;'Lists '!$B$14</xm:f>
            <x14:dxf>
              <fill>
                <patternFill>
                  <bgColor theme="0"/>
                </patternFill>
              </fill>
            </x14:dxf>
          </x14:cfRule>
          <xm:sqref>D10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'Lists '!$E$19:$E$36</xm:f>
          </x14:formula1>
          <xm:sqref>D10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9"/>
  <sheetViews>
    <sheetView showGridLines="0" tabSelected="1" topLeftCell="A6" workbookViewId="0">
      <selection activeCell="H11" sqref="H11"/>
    </sheetView>
  </sheetViews>
  <sheetFormatPr defaultRowHeight="11.5" outlineLevelCol="1" x14ac:dyDescent="0.25"/>
  <cols>
    <col min="1" max="1" width="3.59765625" customWidth="1"/>
    <col min="2" max="2" width="17.8984375" customWidth="1"/>
    <col min="3" max="3" width="17.3984375" customWidth="1"/>
    <col min="4" max="4" width="9.59765625" style="5" customWidth="1"/>
    <col min="5" max="5" width="10.09765625" style="5" customWidth="1"/>
    <col min="6" max="6" width="10.3984375" customWidth="1"/>
    <col min="7" max="7" width="18.5" customWidth="1"/>
    <col min="8" max="9" width="60.3984375" customWidth="1"/>
    <col min="10" max="10" width="67.09765625" customWidth="1"/>
    <col min="14" max="14" width="7" hidden="1" customWidth="1" outlineLevel="1"/>
    <col min="15" max="15" width="8.09765625" style="113" hidden="1" customWidth="1" outlineLevel="1"/>
    <col min="16" max="16" width="8.3984375" style="113" hidden="1" customWidth="1" outlineLevel="1"/>
    <col min="17" max="17" width="12.59765625" customWidth="1" collapsed="1"/>
  </cols>
  <sheetData>
    <row r="1" spans="1:16" ht="3.75" customHeight="1" x14ac:dyDescent="0.25">
      <c r="A1" s="1"/>
      <c r="B1" s="1"/>
      <c r="C1" s="1"/>
      <c r="D1" s="6"/>
      <c r="E1" s="6"/>
      <c r="G1" s="1"/>
      <c r="H1" s="1"/>
      <c r="I1" s="1"/>
      <c r="J1" s="1"/>
      <c r="K1" s="1"/>
      <c r="L1" s="1"/>
      <c r="M1" s="1"/>
      <c r="N1" s="1"/>
      <c r="O1" s="8"/>
      <c r="P1" s="8"/>
    </row>
    <row r="2" spans="1:16" x14ac:dyDescent="0.25">
      <c r="A2" s="1"/>
      <c r="B2" s="12" t="str">
        <f>'Utility name'!C2</f>
        <v>Independent Pricing and Regulatory Tribunal of NSW</v>
      </c>
      <c r="C2" s="1"/>
      <c r="D2" s="6"/>
      <c r="E2" s="6"/>
      <c r="F2" s="1"/>
      <c r="G2" s="1"/>
      <c r="H2" s="1"/>
      <c r="I2" s="1"/>
      <c r="J2" s="1"/>
      <c r="K2" s="1"/>
      <c r="L2" s="1"/>
      <c r="M2" s="1"/>
      <c r="N2" s="1"/>
      <c r="O2" s="8"/>
      <c r="P2" s="8"/>
    </row>
    <row r="3" spans="1:16" x14ac:dyDescent="0.25">
      <c r="A3" s="1"/>
      <c r="B3" s="12" t="str">
        <f>'Utility name'!C4</f>
        <v>Reporting template for water utility performance indicators and licence data</v>
      </c>
      <c r="C3" s="1"/>
      <c r="D3" s="6"/>
      <c r="E3" s="6"/>
      <c r="F3" s="1"/>
      <c r="G3" s="1"/>
      <c r="H3" s="1"/>
      <c r="I3" s="1"/>
      <c r="J3" s="1"/>
      <c r="K3" s="1"/>
      <c r="L3" s="1"/>
      <c r="M3" s="1"/>
      <c r="N3" s="1"/>
      <c r="O3" s="8"/>
      <c r="P3" s="8"/>
    </row>
    <row r="4" spans="1:16" x14ac:dyDescent="0.25">
      <c r="A4" s="1"/>
      <c r="B4" s="1"/>
      <c r="C4" s="1"/>
      <c r="D4" s="6"/>
      <c r="E4" s="6"/>
      <c r="F4" s="1"/>
      <c r="G4" s="1"/>
      <c r="H4" s="1"/>
      <c r="I4" s="1"/>
      <c r="J4" s="1"/>
      <c r="K4" s="1"/>
      <c r="L4" s="1"/>
      <c r="M4" s="1"/>
      <c r="N4" s="1"/>
      <c r="O4" s="8"/>
      <c r="P4" s="8"/>
    </row>
    <row r="5" spans="1:16" ht="15.5" x14ac:dyDescent="0.35">
      <c r="A5" s="1"/>
      <c r="B5" s="3" t="str">
        <f>"Performance indicators for reporting period "&amp;'Utility name'!$D$6</f>
        <v>Performance indicators for reporting period 2025-26</v>
      </c>
      <c r="C5" s="1"/>
      <c r="D5" s="6"/>
      <c r="E5" s="6"/>
      <c r="F5" s="1"/>
      <c r="G5" s="1"/>
      <c r="H5" s="1"/>
      <c r="I5" s="1"/>
      <c r="J5" s="1"/>
      <c r="K5" s="1"/>
      <c r="L5" s="1"/>
      <c r="M5" s="1"/>
      <c r="N5" s="1"/>
      <c r="O5" s="8"/>
      <c r="P5" s="8"/>
    </row>
    <row r="6" spans="1:16" ht="12" thickBot="1" x14ac:dyDescent="0.3">
      <c r="A6" s="1"/>
      <c r="B6" s="1"/>
      <c r="C6" s="1"/>
      <c r="D6" s="6"/>
      <c r="E6" s="6"/>
      <c r="F6" s="1"/>
      <c r="G6" s="1"/>
      <c r="H6" s="1"/>
      <c r="I6" s="1"/>
      <c r="J6" s="1"/>
      <c r="K6" s="1"/>
      <c r="L6" s="1"/>
      <c r="M6" s="1"/>
      <c r="N6" s="1"/>
      <c r="O6" s="8"/>
      <c r="P6" s="8"/>
    </row>
    <row r="7" spans="1:16" x14ac:dyDescent="0.25">
      <c r="A7" s="1"/>
      <c r="B7" s="114" t="str">
        <f>'Utility name'!C9</f>
        <v>Water utility</v>
      </c>
      <c r="C7" s="114" t="str">
        <f>'Utility name'!D9</f>
        <v>WaterNSW</v>
      </c>
      <c r="D7" s="6"/>
      <c r="E7" s="119"/>
      <c r="F7" s="1"/>
      <c r="G7" s="1"/>
      <c r="H7" s="1"/>
      <c r="I7" s="1"/>
      <c r="J7" s="1"/>
      <c r="K7" s="1"/>
      <c r="L7" s="1"/>
      <c r="M7" s="1"/>
      <c r="N7" s="1"/>
      <c r="O7" s="8"/>
      <c r="P7" s="8"/>
    </row>
    <row r="8" spans="1:16" x14ac:dyDescent="0.25">
      <c r="A8" s="1"/>
      <c r="B8" s="1" t="str">
        <f>'Utility name'!C10</f>
        <v>n/a</v>
      </c>
      <c r="C8" s="119" t="str">
        <f>'Utility name'!D10</f>
        <v>.</v>
      </c>
      <c r="D8" s="6"/>
      <c r="E8" s="6"/>
      <c r="F8" s="1"/>
      <c r="G8" s="1"/>
      <c r="H8" s="1"/>
      <c r="I8" s="1"/>
      <c r="J8" s="1"/>
      <c r="K8" s="1"/>
      <c r="L8" s="1"/>
      <c r="M8" s="1"/>
      <c r="N8" s="1"/>
      <c r="O8" s="8"/>
      <c r="P8" s="8"/>
    </row>
    <row r="9" spans="1:16" ht="12" thickBot="1" x14ac:dyDescent="0.3">
      <c r="A9" s="1"/>
      <c r="B9" s="105" t="str">
        <f>'Utility name'!C11</f>
        <v>Indicators to report</v>
      </c>
      <c r="C9" s="106">
        <f>Data!$S$62</f>
        <v>11</v>
      </c>
      <c r="D9" s="6"/>
      <c r="E9" s="6"/>
      <c r="F9" s="1"/>
      <c r="G9" s="1"/>
      <c r="H9" s="1"/>
      <c r="I9" s="1"/>
      <c r="J9" s="1"/>
      <c r="K9" s="1"/>
      <c r="L9" s="1"/>
      <c r="M9" s="1"/>
      <c r="N9" s="15"/>
      <c r="O9" s="8"/>
      <c r="P9" s="8"/>
    </row>
    <row r="10" spans="1:16" x14ac:dyDescent="0.25">
      <c r="A10" s="1"/>
      <c r="B10" s="120"/>
      <c r="D10" s="6"/>
      <c r="E10" s="110"/>
      <c r="F10" s="1"/>
      <c r="G10" s="1"/>
      <c r="H10" s="1"/>
      <c r="I10" s="1"/>
      <c r="J10" s="1"/>
      <c r="K10" s="1"/>
      <c r="L10" s="1"/>
      <c r="M10" s="1"/>
      <c r="N10" s="15"/>
      <c r="O10" s="8"/>
      <c r="P10" s="8"/>
    </row>
    <row r="11" spans="1:16" x14ac:dyDescent="0.25">
      <c r="A11" s="1"/>
      <c r="B11" s="1"/>
      <c r="C11" s="1"/>
      <c r="D11" s="6"/>
      <c r="E11" s="6"/>
      <c r="F11" s="1"/>
      <c r="G11" s="1"/>
      <c r="H11" s="1"/>
      <c r="I11" s="1"/>
      <c r="J11" s="1"/>
      <c r="K11" s="1"/>
      <c r="L11" s="1"/>
      <c r="M11" s="1"/>
      <c r="N11" s="1"/>
      <c r="O11" s="8"/>
      <c r="P11" s="8"/>
    </row>
    <row r="12" spans="1:16" x14ac:dyDescent="0.25">
      <c r="A12" s="1"/>
      <c r="B12" s="1" t="s">
        <v>115</v>
      </c>
      <c r="C12" s="1"/>
      <c r="D12" s="6"/>
      <c r="E12" s="6"/>
      <c r="F12" s="1"/>
      <c r="G12" s="1"/>
      <c r="H12" s="1"/>
      <c r="I12" s="1"/>
      <c r="J12" s="1"/>
      <c r="K12" s="1"/>
      <c r="L12" s="1"/>
      <c r="M12" s="1"/>
      <c r="N12" s="1"/>
      <c r="O12" s="8"/>
      <c r="P12" s="8"/>
    </row>
    <row r="13" spans="1:16" ht="12" thickBot="1" x14ac:dyDescent="0.3">
      <c r="A13" s="1"/>
      <c r="B13" s="1"/>
      <c r="C13" s="1"/>
      <c r="D13" s="6"/>
      <c r="E13" s="6"/>
      <c r="F13" s="1"/>
      <c r="G13" s="1"/>
      <c r="H13" s="1"/>
      <c r="I13" s="1"/>
      <c r="J13" s="1"/>
      <c r="K13" s="1"/>
      <c r="L13" s="1"/>
      <c r="M13" s="1"/>
      <c r="N13" s="141" t="s">
        <v>135</v>
      </c>
      <c r="P13" s="8"/>
    </row>
    <row r="14" spans="1:16" ht="23" x14ac:dyDescent="0.25">
      <c r="A14" s="1"/>
      <c r="B14" s="108" t="str">
        <f>Data!B14</f>
        <v>Indicator set</v>
      </c>
      <c r="C14" s="108" t="str">
        <f>Data!C14</f>
        <v>Performance Indicator number</v>
      </c>
      <c r="D14" s="132" t="s">
        <v>126</v>
      </c>
      <c r="E14" s="133"/>
      <c r="F14" s="124" t="s">
        <v>3</v>
      </c>
      <c r="G14" s="125"/>
      <c r="H14" s="121" t="str">
        <f>Data!D14</f>
        <v>Indicator</v>
      </c>
      <c r="I14" s="121" t="str">
        <f>Data!E14</f>
        <v>Definition</v>
      </c>
      <c r="J14" s="108" t="str">
        <f>IF(C7="WICA Licensee","Additional guidance","")</f>
        <v/>
      </c>
      <c r="K14" s="1"/>
      <c r="L14" s="1"/>
      <c r="M14" s="1"/>
      <c r="N14" s="139" t="s">
        <v>139</v>
      </c>
      <c r="O14" s="139"/>
      <c r="P14" s="139"/>
    </row>
    <row r="15" spans="1:16" ht="26.25" customHeight="1" thickBot="1" x14ac:dyDescent="0.3">
      <c r="A15" s="1"/>
      <c r="B15" s="109"/>
      <c r="C15" s="109"/>
      <c r="D15" s="134" t="str">
        <f>IF(OR($C$7='Lists '!$C$12,$C$7='Lists '!$C$13),"Enter units for energy","no data required")</f>
        <v>Enter units for energy</v>
      </c>
      <c r="E15" s="127" t="s">
        <v>126</v>
      </c>
      <c r="F15" s="126" t="str">
        <f>IF($C$7='Lists '!$C$13,"Enter type of waste","no data required")</f>
        <v>Enter type of waste</v>
      </c>
      <c r="G15" s="127" t="s">
        <v>129</v>
      </c>
      <c r="H15" s="122"/>
      <c r="I15" s="122"/>
      <c r="J15" s="109"/>
      <c r="K15" s="1"/>
      <c r="L15" s="1"/>
      <c r="M15" s="1"/>
      <c r="N15" s="140">
        <f>Data!$S$61</f>
        <v>11</v>
      </c>
      <c r="O15" s="140" t="s">
        <v>126</v>
      </c>
      <c r="P15" s="140" t="s">
        <v>130</v>
      </c>
    </row>
    <row r="16" spans="1:16" ht="39" customHeight="1" x14ac:dyDescent="0.25">
      <c r="A16" s="17"/>
      <c r="B16" s="17" t="str">
        <f>IF(ISNUMBER($N16),INDEX(Data!B$16:B$60,MATCH($N16,Data!$S$16:$S$60,0)),".")</f>
        <v>Environment</v>
      </c>
      <c r="C16" s="17" t="str">
        <f>IF(ISNUMBER($N16),INDEX(Data!C$16:C$60,MATCH($N16,Data!$S$16:$S$60,0)),".")</f>
        <v>E1</v>
      </c>
      <c r="D16" s="135"/>
      <c r="E16" s="149">
        <f>IF(O16=Data!$T$28,D16,O16)</f>
        <v>0</v>
      </c>
      <c r="F16" s="128"/>
      <c r="G16" s="129"/>
      <c r="H16" s="123" t="str">
        <f>IF(ISNUMBER($N16),INDEX(Data!D$16:D$60,MATCH($N16,Data!$S$16:$S$60,0)),".")</f>
        <v>Total energy consumption by the water utility (electricity, fuel and gas) in units provided on energy bills</v>
      </c>
      <c r="I16" s="123" t="str">
        <f>IF(ISNUMBER($N16),INDEX(Data!E$16:E$60,MATCH($N16,Data!$S$16:$S$60,0)),".")</f>
        <v>Total energy consumption by the water utility (electricity, fuel and gas) in units provided on energy bills in the financial year.</v>
      </c>
      <c r="J16" s="18" t="str">
        <f>IF($C$7="WICA licensee",IF(ISNUMBER($N16),INDEX(Data!F$16:F$60,MATCH($N16,Data!$S$16:$S$60,0)),"."),".")</f>
        <v>.</v>
      </c>
      <c r="K16" s="1"/>
      <c r="L16" s="1"/>
      <c r="M16" s="1"/>
      <c r="N16" s="19">
        <f>IF(N15=0,".",1)</f>
        <v>1</v>
      </c>
      <c r="O16" s="111" t="str">
        <f>IF(ISNUMBER($N16),INDEX(Data!T$16:T$60,MATCH($N16,Data!$S$16:$S$60,0)),".")</f>
        <v>utility to enter</v>
      </c>
      <c r="P16" s="111" t="str">
        <f>IF(ISNUMBER($N16),INDEX(Data!$U$16:$U$60,MATCH($N16,Data!$S$16:$S$60,0)),"na")</f>
        <v>N/A</v>
      </c>
    </row>
    <row r="17" spans="1:16" ht="39" customHeight="1" x14ac:dyDescent="0.25">
      <c r="A17" s="17"/>
      <c r="B17" s="17" t="str">
        <f>IF(ISNUMBER($N17),INDEX(Data!B$16:B$60,MATCH($N17,Data!$S$16:$S$60,0)),".")</f>
        <v>Environment</v>
      </c>
      <c r="C17" s="17" t="str">
        <f>IF(ISNUMBER($N17),INDEX(Data!C$16:C$60,MATCH($N17,Data!$S$16:$S$60,0)),".")</f>
        <v>E2</v>
      </c>
      <c r="D17" s="135"/>
      <c r="E17" s="149" t="str">
        <f>IF(O17=Data!$T$28,D17,O17)</f>
        <v>%</v>
      </c>
      <c r="F17" s="128"/>
      <c r="G17" s="129"/>
      <c r="H17" s="123" t="str">
        <f>IF(ISNUMBER($N17),INDEX(Data!D$16:D$60,MATCH($N17,Data!$S$16:$S$60,0)),".")</f>
        <v>Electricity consumption from renewable resources or generated by the water utility expressed as a total percentage of electricity consumption</v>
      </c>
      <c r="I17" s="123" t="str">
        <f>IF(ISNUMBER($N17),INDEX(Data!E$16:E$60,MATCH($N17,Data!$S$16:$S$60,0)),".")</f>
        <v>Electricity consumption from renewable resources or generated by the water utility expressed as a total percentage of electricity consumption in the financial year.</v>
      </c>
      <c r="J17" s="18" t="str">
        <f>IF($C$7="WICA licensee",IF(ISNUMBER($N17),INDEX(Data!F$16:F$60,MATCH($N17,Data!$S$16:$S$60,0)),"."),".")</f>
        <v>.</v>
      </c>
      <c r="K17" s="1"/>
      <c r="L17" s="1"/>
      <c r="M17" s="1"/>
      <c r="N17" s="19">
        <f t="shared" ref="N17:N59" si="0">IF(N16=".",".",IF(N16+1&gt;$N$15,".",N16+1))</f>
        <v>2</v>
      </c>
      <c r="O17" s="111" t="str">
        <f>IF(ISNUMBER($N17),INDEX(Data!T$16:T$60,MATCH($N17,Data!$S$16:$S$60,0)),".")</f>
        <v>%</v>
      </c>
      <c r="P17" s="111" t="str">
        <f>IF(ISNUMBER($N17),INDEX(Data!$U$16:$U$60,MATCH($N17,Data!$S$16:$S$60,0)),"na")</f>
        <v>N/A</v>
      </c>
    </row>
    <row r="18" spans="1:16" ht="39" customHeight="1" x14ac:dyDescent="0.25">
      <c r="A18" s="17"/>
      <c r="B18" s="17" t="str">
        <f>IF(ISNUMBER($N18),INDEX(Data!B$16:B$60,MATCH($N18,Data!$S$16:$S$60,0)),".")</f>
        <v>Environment</v>
      </c>
      <c r="C18" s="17" t="str">
        <f>IF(ISNUMBER($N18),INDEX(Data!C$16:C$60,MATCH($N18,Data!$S$16:$S$60,0)),".")</f>
        <v>E6</v>
      </c>
      <c r="D18" s="135"/>
      <c r="E18" s="149" t="str">
        <f>IF(O18=Data!$T$28,D18,O18)</f>
        <v>%</v>
      </c>
      <c r="F18" s="128"/>
      <c r="G18" s="129"/>
      <c r="H18" s="123" t="str">
        <f>IF(ISNUMBER($N18),INDEX(Data!D$16:D$60,MATCH($N18,Data!$S$16:$S$60,0)),".")</f>
        <v>Percent of solid waste recycled or reused expressed as a percentage of solid waste generated</v>
      </c>
      <c r="I18" s="123" t="str">
        <f>IF(ISNUMBER($N18),INDEX(Data!E$16:E$60,MATCH($N18,Data!$S$16:$S$60,0)),".")</f>
        <v>Percent of solid waste recycled or reused expressed as a percentage of solid waste generated in the financial year.</v>
      </c>
      <c r="J18" s="18" t="str">
        <f>IF($C$7="WICA licensee",IF(ISNUMBER($N18),INDEX(Data!F$16:F$60,MATCH($N18,Data!$S$16:$S$60,0)),"."),".")</f>
        <v>.</v>
      </c>
      <c r="K18" s="1"/>
      <c r="L18" s="1"/>
      <c r="M18" s="1"/>
      <c r="N18" s="19">
        <f t="shared" si="0"/>
        <v>3</v>
      </c>
      <c r="O18" s="111" t="str">
        <f>IF(ISNUMBER($N18),INDEX(Data!T$16:T$60,MATCH($N18,Data!$S$16:$S$60,0)),".")</f>
        <v>%</v>
      </c>
      <c r="P18" s="111" t="str">
        <f>IF(ISNUMBER($N18),INDEX(Data!$U$16:$U$60,MATCH($N18,Data!$S$16:$S$60,0)),"na")</f>
        <v>N/A</v>
      </c>
    </row>
    <row r="19" spans="1:16" ht="39" customHeight="1" x14ac:dyDescent="0.25">
      <c r="A19" s="17"/>
      <c r="B19" s="17" t="str">
        <f>IF(ISNUMBER($N19),INDEX(Data!B$16:B$60,MATCH($N19,Data!$S$16:$S$60,0)),".")</f>
        <v>Environment</v>
      </c>
      <c r="C19" s="17" t="str">
        <f>IF(ISNUMBER($N19),INDEX(Data!C$16:C$60,MATCH($N19,Data!$S$16:$S$60,0)),".")</f>
        <v>E7</v>
      </c>
      <c r="D19" s="135"/>
      <c r="E19" s="149" t="str">
        <f>IF(O19=Data!$T$28,D19,O19)</f>
        <v>dry tonnes</v>
      </c>
      <c r="F19" s="128"/>
      <c r="G19" s="129"/>
      <c r="H19" s="123" t="str">
        <f>IF(ISNUMBER($N19),INDEX(Data!D$16:D$60,MATCH($N19,Data!$S$16:$S$60,0)),".")</f>
        <v>Estimated total mass of solid waste generated by the water utility</v>
      </c>
      <c r="I19" s="123" t="str">
        <f>IF(ISNUMBER($N19),INDEX(Data!E$16:E$60,MATCH($N19,Data!$S$16:$S$60,0)),".")</f>
        <v>Estimated total mass of solid waste generated by the water utility in the financial year.</v>
      </c>
      <c r="J19" s="18" t="str">
        <f>IF($C$7="WICA licensee",IF(ISNUMBER($N19),INDEX(Data!F$16:F$60,MATCH($N19,Data!$S$16:$S$60,0)),"."),".")</f>
        <v>.</v>
      </c>
      <c r="K19" s="1"/>
      <c r="L19" s="1"/>
      <c r="M19" s="1"/>
      <c r="N19" s="19">
        <f t="shared" si="0"/>
        <v>4</v>
      </c>
      <c r="O19" s="111" t="str">
        <f>IF(ISNUMBER($N19),INDEX(Data!T$16:T$60,MATCH($N19,Data!$S$16:$S$60,0)),".")</f>
        <v>dry tonnes</v>
      </c>
      <c r="P19" s="111" t="str">
        <f>IF(ISNUMBER($N19),INDEX(Data!$U$16:$U$60,MATCH($N19,Data!$S$16:$S$60,0)),"na")</f>
        <v>N/A</v>
      </c>
    </row>
    <row r="20" spans="1:16" ht="39" customHeight="1" x14ac:dyDescent="0.25">
      <c r="A20" s="17"/>
      <c r="B20" s="17" t="str">
        <f>IF(ISNUMBER($N20),INDEX(Data!B$16:B$60,MATCH($N20,Data!$S$16:$S$60,0)),".")</f>
        <v>Environment</v>
      </c>
      <c r="C20" s="17" t="str">
        <f>IF(ISNUMBER($N20),INDEX(Data!C$16:C$60,MATCH($N20,Data!$S$16:$S$60,0)),".")</f>
        <v>E11</v>
      </c>
      <c r="D20" s="135"/>
      <c r="E20" s="149" t="str">
        <f>IF(O20=Data!$T$28,D20,O20)</f>
        <v>kilotonnes of C02 equivalent</v>
      </c>
      <c r="F20" s="128"/>
      <c r="G20" s="129"/>
      <c r="H20" s="123" t="str">
        <f>IF(ISNUMBER($N20),INDEX(Data!D$16:D$60,MATCH($N20,Data!$S$16:$S$60,0)),".")</f>
        <v>Progress towards achieving net zero emissions</v>
      </c>
      <c r="I20" s="123" t="str">
        <f>IF(ISNUMBER($N20),INDEX(Data!E$16:E$60,MATCH($N20,Data!$S$16:$S$60,0)),".")</f>
        <v xml:space="preserve">Net zero emissions target for scope 1, 2 and 3 greenhouse gas (GHG) emissions; and for each scope, projected pathway to net zero in years and actual annual GHG emissions. Emissions to be expressed as kilotonnes of CO2 equivalent. Include details on the greenhouse gases that are covered in the target. </v>
      </c>
      <c r="J20" s="18" t="str">
        <f>IF($C$7="WICA licensee",IF(ISNUMBER($N20),INDEX(Data!F$16:F$60,MATCH($N20,Data!$S$16:$S$60,0)),"."),".")</f>
        <v>.</v>
      </c>
      <c r="K20" s="1"/>
      <c r="L20" s="1"/>
      <c r="M20" s="1"/>
      <c r="N20" s="19">
        <f t="shared" si="0"/>
        <v>5</v>
      </c>
      <c r="O20" s="111" t="str">
        <f>IF(ISNUMBER($N20),INDEX(Data!T$16:T$60,MATCH($N20,Data!$S$16:$S$60,0)),".")</f>
        <v>kilotonnes of C02 equivalent</v>
      </c>
      <c r="P20" s="111" t="str">
        <f>IF(ISNUMBER($N20),INDEX(Data!$U$16:$U$60,MATCH($N20,Data!$S$16:$S$60,0)),"na")</f>
        <v>N/A</v>
      </c>
    </row>
    <row r="21" spans="1:16" ht="48.65" customHeight="1" x14ac:dyDescent="0.25">
      <c r="A21" s="17"/>
      <c r="B21" s="17" t="str">
        <f>IF(ISNUMBER($N21),INDEX(Data!B$16:B$60,MATCH($N21,Data!$S$16:$S$60,0)),".")</f>
        <v>Environment</v>
      </c>
      <c r="C21" s="17" t="str">
        <f>IF(ISNUMBER($N21),INDEX(Data!C$16:C$60,MATCH($N21,Data!$S$16:$S$60,0)),".")</f>
        <v>WNSW E1</v>
      </c>
      <c r="D21" s="135"/>
      <c r="E21" s="149" t="str">
        <f>IF(O21=Data!$T$28,D21,O21)</f>
        <v>%</v>
      </c>
      <c r="F21" s="128"/>
      <c r="G21" s="129"/>
      <c r="H21" s="123" t="str">
        <f>IF(ISNUMBER($N21),INDEX(Data!D$16:D$60,MATCH($N21,Data!$S$16:$S$60,0)),".")</f>
        <v xml:space="preserve">% PEW met for volume </v>
      </c>
      <c r="I21" s="123" t="str">
        <f>IF(ISNUMBER($N21),INDEX(Data!E$16:E$60,MATCH($N21,Data!$S$16:$S$60,0)),".")</f>
        <v xml:space="preserve">Percentage of planned environmental water that is met at the location and times required in accordance with the applicable water sharing plan, the environmental water manager or the Minister with respect to volume. </v>
      </c>
      <c r="J21" s="18" t="str">
        <f>IF($C$7="WICA licensee",IF(ISNUMBER($N21),INDEX(Data!F$16:F$60,MATCH($N21,Data!$S$16:$S$60,0)),"."),".")</f>
        <v>.</v>
      </c>
      <c r="K21" s="1"/>
      <c r="L21" s="1"/>
      <c r="M21" s="1"/>
      <c r="N21" s="19">
        <f t="shared" si="0"/>
        <v>6</v>
      </c>
      <c r="O21" s="111" t="str">
        <f>IF(ISNUMBER($N21),INDEX(Data!T$16:T$60,MATCH($N21,Data!$S$16:$S$60,0)),".")</f>
        <v>%</v>
      </c>
      <c r="P21" s="111" t="str">
        <f>IF(ISNUMBER($N21),INDEX(Data!$U$16:$U$60,MATCH($N21,Data!$S$16:$S$60,0)),"na")</f>
        <v>N/A</v>
      </c>
    </row>
    <row r="22" spans="1:16" ht="39" customHeight="1" x14ac:dyDescent="0.25">
      <c r="A22" s="17"/>
      <c r="B22" s="17" t="str">
        <f>IF(ISNUMBER($N22),INDEX(Data!B$16:B$60,MATCH($N22,Data!$S$16:$S$60,0)),".")</f>
        <v>Environment</v>
      </c>
      <c r="C22" s="17" t="str">
        <f>IF(ISNUMBER($N22),INDEX(Data!C$16:C$60,MATCH($N22,Data!$S$16:$S$60,0)),".")</f>
        <v>WNSW E2</v>
      </c>
      <c r="D22" s="137"/>
      <c r="E22" s="149" t="str">
        <f>IF(O22=Data!$T$28,D22,O22)</f>
        <v>%</v>
      </c>
      <c r="F22" s="128"/>
      <c r="G22" s="129"/>
      <c r="H22" s="123" t="str">
        <f>IF(ISNUMBER($N22),INDEX(Data!D$16:D$60,MATCH($N22,Data!$S$16:$S$60,0)),".")</f>
        <v xml:space="preserve">% PEW met for flow rates </v>
      </c>
      <c r="I22" s="123" t="str">
        <f>IF(ISNUMBER($N22),INDEX(Data!E$16:E$60,MATCH($N22,Data!$S$16:$S$60,0)),".")</f>
        <v xml:space="preserve">Percentage of planned environmental water that is met at the location and times required in accordance with the applicable water sharing plan, the environmental water manager or the Minister with respect to flow rates. </v>
      </c>
      <c r="J22" s="18" t="str">
        <f>IF($C$7="WICA licensee",IF(ISNUMBER($N22),INDEX(Data!F$16:F$60,MATCH($N22,Data!$S$16:$S$60,0)),"."),".")</f>
        <v>.</v>
      </c>
      <c r="K22" s="1"/>
      <c r="L22" s="1"/>
      <c r="M22" s="1"/>
      <c r="N22" s="19">
        <f t="shared" si="0"/>
        <v>7</v>
      </c>
      <c r="O22" s="111" t="str">
        <f>IF(ISNUMBER($N22),INDEX(Data!T$16:T$60,MATCH($N22,Data!$S$16:$S$60,0)),".")</f>
        <v>%</v>
      </c>
      <c r="P22" s="111" t="str">
        <f>IF(ISNUMBER($N22),INDEX(Data!$U$16:$U$60,MATCH($N22,Data!$S$16:$S$60,0)),"na")</f>
        <v>N/A</v>
      </c>
    </row>
    <row r="23" spans="1:16" ht="39" customHeight="1" x14ac:dyDescent="0.25">
      <c r="A23" s="17"/>
      <c r="B23" s="17" t="str">
        <f>IF(ISNUMBER($N23),INDEX(Data!B$16:B$60,MATCH($N23,Data!$S$16:$S$60,0)),".")</f>
        <v>Environment</v>
      </c>
      <c r="C23" s="17" t="str">
        <f>IF(ISNUMBER($N23),INDEX(Data!C$16:C$60,MATCH($N23,Data!$S$16:$S$60,0)),".")</f>
        <v>WNSW E3</v>
      </c>
      <c r="D23" s="137"/>
      <c r="E23" s="149" t="str">
        <f>IF(O23=Data!$T$28,D23,O23)</f>
        <v>%</v>
      </c>
      <c r="F23" s="128"/>
      <c r="G23" s="129"/>
      <c r="H23" s="123" t="str">
        <f>IF(ISNUMBER($N23),INDEX(Data!D$16:D$60,MATCH($N23,Data!$S$16:$S$60,0)),".")</f>
        <v xml:space="preserve">% PEW met for flow thresholds </v>
      </c>
      <c r="I23" s="123" t="str">
        <f>IF(ISNUMBER($N23),INDEX(Data!E$16:E$60,MATCH($N23,Data!$S$16:$S$60,0)),".")</f>
        <v xml:space="preserve">Percentage of planned environmental water that is met at the location and times required in accordance with the applicable water sharing plan, the environmental water manager or the Minister with respect to flow thresholds. </v>
      </c>
      <c r="J23" s="18" t="str">
        <f>IF($C$7="WICA licensee",IF(ISNUMBER($N23),INDEX(Data!F$16:F$60,MATCH($N23,Data!$S$16:$S$60,0)),"."),".")</f>
        <v>.</v>
      </c>
      <c r="K23" s="1"/>
      <c r="L23" s="1"/>
      <c r="M23" s="1"/>
      <c r="N23" s="19">
        <f t="shared" si="0"/>
        <v>8</v>
      </c>
      <c r="O23" s="111" t="str">
        <f>IF(ISNUMBER($N23),INDEX(Data!T$16:T$60,MATCH($N23,Data!$S$16:$S$60,0)),".")</f>
        <v>%</v>
      </c>
      <c r="P23" s="111" t="str">
        <f>IF(ISNUMBER($N23),INDEX(Data!$U$16:$U$60,MATCH($N23,Data!$S$16:$S$60,0)),"na")</f>
        <v>N/A</v>
      </c>
    </row>
    <row r="24" spans="1:16" ht="39" customHeight="1" x14ac:dyDescent="0.25">
      <c r="A24" s="17"/>
      <c r="B24" s="17" t="str">
        <f>IF(ISNUMBER($N24),INDEX(Data!B$16:B$60,MATCH($N24,Data!$S$16:$S$60,0)),".")</f>
        <v>Environment</v>
      </c>
      <c r="C24" s="17" t="str">
        <f>IF(ISNUMBER($N24),INDEX(Data!C$16:C$60,MATCH($N24,Data!$S$16:$S$60,0)),".")</f>
        <v>WNSW E4</v>
      </c>
      <c r="D24" s="137"/>
      <c r="E24" s="149" t="str">
        <f>IF(O24=Data!$T$28,D24,O24)</f>
        <v>%</v>
      </c>
      <c r="F24" s="128"/>
      <c r="G24" s="129"/>
      <c r="H24" s="123" t="str">
        <f>IF(ISNUMBER($N24),INDEX(Data!D$16:D$60,MATCH($N24,Data!$S$16:$S$60,0)),".")</f>
        <v xml:space="preserve">% HEW met for volume </v>
      </c>
      <c r="I24" s="123" t="str">
        <f>IF(ISNUMBER($N24),INDEX(Data!E$16:E$60,MATCH($N24,Data!$S$16:$S$60,0)),".")</f>
        <v xml:space="preserve">Percentage of held environmental water that is met at the location and times required by the customer, with respect to volume. </v>
      </c>
      <c r="J24" s="18" t="str">
        <f>IF($C$7="WICA licensee",IF(ISNUMBER($N24),INDEX(Data!F$16:F$60,MATCH($N24,Data!$S$16:$S$60,0)),"."),".")</f>
        <v>.</v>
      </c>
      <c r="K24" s="1"/>
      <c r="L24" s="1"/>
      <c r="M24" s="1"/>
      <c r="N24" s="19">
        <f t="shared" si="0"/>
        <v>9</v>
      </c>
      <c r="O24" s="111" t="str">
        <f>IF(ISNUMBER($N24),INDEX(Data!T$16:T$60,MATCH($N24,Data!$S$16:$S$60,0)),".")</f>
        <v>%</v>
      </c>
      <c r="P24" s="111" t="str">
        <f>IF(ISNUMBER($N24),INDEX(Data!$U$16:$U$60,MATCH($N24,Data!$S$16:$S$60,0)),"na")</f>
        <v>N/A</v>
      </c>
    </row>
    <row r="25" spans="1:16" ht="39" customHeight="1" x14ac:dyDescent="0.25">
      <c r="A25" s="17"/>
      <c r="B25" s="17" t="str">
        <f>IF(ISNUMBER($N25),INDEX(Data!B$16:B$60,MATCH($N25,Data!$S$16:$S$60,0)),".")</f>
        <v>Environment</v>
      </c>
      <c r="C25" s="17" t="str">
        <f>IF(ISNUMBER($N25),INDEX(Data!C$16:C$60,MATCH($N25,Data!$S$16:$S$60,0)),".")</f>
        <v>WNSW E5</v>
      </c>
      <c r="D25" s="137"/>
      <c r="E25" s="149" t="str">
        <f>IF(O25=Data!$T$28,D25,O25)</f>
        <v>%</v>
      </c>
      <c r="F25" s="128"/>
      <c r="G25" s="129"/>
      <c r="H25" s="123" t="str">
        <f>IF(ISNUMBER($N25),INDEX(Data!D$16:D$60,MATCH($N25,Data!$S$16:$S$60,0)),".")</f>
        <v xml:space="preserve">% HEW met for flow rates </v>
      </c>
      <c r="I25" s="123" t="str">
        <f>IF(ISNUMBER($N25),INDEX(Data!E$16:E$60,MATCH($N25,Data!$S$16:$S$60,0)),".")</f>
        <v>Percentage of held environmental water that is met at the location and times required by the customer, with respect to flow rates</v>
      </c>
      <c r="J25" s="18" t="str">
        <f>IF($C$7="WICA licensee",IF(ISNUMBER($N25),INDEX(Data!F$16:F$60,MATCH($N25,Data!$S$16:$S$60,0)),"."),".")</f>
        <v>.</v>
      </c>
      <c r="K25" s="1"/>
      <c r="L25" s="1"/>
      <c r="M25" s="1"/>
      <c r="N25" s="19">
        <f t="shared" si="0"/>
        <v>10</v>
      </c>
      <c r="O25" s="111" t="str">
        <f>IF(ISNUMBER($N25),INDEX(Data!T$16:T$60,MATCH($N25,Data!$S$16:$S$60,0)),".")</f>
        <v>%</v>
      </c>
      <c r="P25" s="111" t="str">
        <f>IF(ISNUMBER($N25),INDEX(Data!$U$16:$U$60,MATCH($N25,Data!$S$16:$S$60,0)),"na")</f>
        <v>N/A</v>
      </c>
    </row>
    <row r="26" spans="1:16" ht="39" customHeight="1" x14ac:dyDescent="0.25">
      <c r="A26" s="17"/>
      <c r="B26" s="17" t="str">
        <f>IF(ISNUMBER($N26),INDEX(Data!B$16:B$60,MATCH($N26,Data!$S$16:$S$60,0)),".")</f>
        <v>Environment</v>
      </c>
      <c r="C26" s="17" t="str">
        <f>IF(ISNUMBER($N26),INDEX(Data!C$16:C$60,MATCH($N26,Data!$S$16:$S$60,0)),".")</f>
        <v>WNSW E6</v>
      </c>
      <c r="D26" s="137"/>
      <c r="E26" s="149" t="str">
        <f>IF(O26=Data!$T$28,D26,O26)</f>
        <v>%</v>
      </c>
      <c r="F26" s="128"/>
      <c r="G26" s="129"/>
      <c r="H26" s="123" t="str">
        <f>IF(ISNUMBER($N26),INDEX(Data!D$16:D$60,MATCH($N26,Data!$S$16:$S$60,0)),".")</f>
        <v xml:space="preserve">% HEW met for flow thresholds </v>
      </c>
      <c r="I26" s="123" t="str">
        <f>IF(ISNUMBER($N26),INDEX(Data!E$16:E$60,MATCH($N26,Data!$S$16:$S$60,0)),".")</f>
        <v xml:space="preserve">Percentage of held environmental water that is met at the location and times required by the customer, with respect to flow thresholds. </v>
      </c>
      <c r="J26" s="18" t="str">
        <f>IF($C$7="WICA licensee",IF(ISNUMBER($N26),INDEX(Data!F$16:F$60,MATCH($N26,Data!$S$16:$S$60,0)),"."),".")</f>
        <v>.</v>
      </c>
      <c r="K26" s="1"/>
      <c r="L26" s="1"/>
      <c r="M26" s="1"/>
      <c r="N26" s="19">
        <f t="shared" si="0"/>
        <v>11</v>
      </c>
      <c r="O26" s="111" t="str">
        <f>IF(ISNUMBER($N26),INDEX(Data!T$16:T$60,MATCH($N26,Data!$S$16:$S$60,0)),".")</f>
        <v>%</v>
      </c>
      <c r="P26" s="111" t="str">
        <f>IF(ISNUMBER($N26),INDEX(Data!$U$16:$U$60,MATCH($N26,Data!$S$16:$S$60,0)),"na")</f>
        <v>N/A</v>
      </c>
    </row>
    <row r="27" spans="1:16" ht="39" customHeight="1" x14ac:dyDescent="0.25">
      <c r="A27" s="17"/>
      <c r="B27" s="17" t="str">
        <f>IF(ISNUMBER($N27),INDEX(Data!B$16:B$60,MATCH($N27,Data!$S$16:$S$60,0)),".")</f>
        <v>.</v>
      </c>
      <c r="C27" s="17" t="str">
        <f>IF(ISNUMBER($N27),INDEX(Data!C$16:C$60,MATCH($N27,Data!$S$16:$S$60,0)),".")</f>
        <v>.</v>
      </c>
      <c r="D27" s="137"/>
      <c r="E27" s="149" t="str">
        <f>IF(O27=Data!$T$28,D27,O27)</f>
        <v>.</v>
      </c>
      <c r="F27" s="128"/>
      <c r="G27" s="129"/>
      <c r="H27" s="123" t="str">
        <f>IF(ISNUMBER($N27),INDEX(Data!D$16:D$60,MATCH($N27,Data!$S$16:$S$60,0)),".")</f>
        <v>.</v>
      </c>
      <c r="I27" s="123" t="str">
        <f>IF(ISNUMBER($N27),INDEX(Data!E$16:E$60,MATCH($N27,Data!$S$16:$S$60,0)),".")</f>
        <v>.</v>
      </c>
      <c r="J27" s="18" t="str">
        <f>IF($C$7="WICA licensee",IF(ISNUMBER($N27),INDEX(Data!F$16:F$60,MATCH($N27,Data!$S$16:$S$60,0)),"."),".")</f>
        <v>.</v>
      </c>
      <c r="K27" s="1"/>
      <c r="L27" s="1"/>
      <c r="M27" s="1"/>
      <c r="N27" s="19" t="str">
        <f t="shared" si="0"/>
        <v>.</v>
      </c>
      <c r="O27" s="111" t="str">
        <f>IF(ISNUMBER($N27),INDEX(Data!T$16:T$60,MATCH($N27,Data!$S$16:$S$60,0)),".")</f>
        <v>.</v>
      </c>
      <c r="P27" s="111" t="str">
        <f>IF(ISNUMBER($N27),INDEX(Data!$U$16:$U$60,MATCH($N27,Data!$S$16:$S$60,0)),"na")</f>
        <v>na</v>
      </c>
    </row>
    <row r="28" spans="1:16" ht="39" customHeight="1" x14ac:dyDescent="0.25">
      <c r="A28" s="17"/>
      <c r="B28" s="17" t="str">
        <f>IF(ISNUMBER($N28),INDEX(Data!B$16:B$60,MATCH($N28,Data!$S$16:$S$60,0)),".")</f>
        <v>.</v>
      </c>
      <c r="C28" s="17" t="str">
        <f>IF(ISNUMBER($N28),INDEX(Data!C$16:C$60,MATCH($N28,Data!$S$16:$S$60,0)),".")</f>
        <v>.</v>
      </c>
      <c r="D28" s="137"/>
      <c r="E28" s="149" t="str">
        <f>IF(O28=Data!$T$28,D28,O28)</f>
        <v>.</v>
      </c>
      <c r="F28" s="128"/>
      <c r="G28" s="129"/>
      <c r="H28" s="123" t="str">
        <f>IF(ISNUMBER($N28),INDEX(Data!D$16:D$60,MATCH($N28,Data!$S$16:$S$60,0)),".")</f>
        <v>.</v>
      </c>
      <c r="I28" s="123" t="str">
        <f>IF(ISNUMBER($N28),INDEX(Data!E$16:E$60,MATCH($N28,Data!$S$16:$S$60,0)),".")</f>
        <v>.</v>
      </c>
      <c r="J28" s="18" t="str">
        <f>IF($C$7="WICA licensee",IF(ISNUMBER($N28),INDEX(Data!F$16:F$60,MATCH($N28,Data!$S$16:$S$60,0)),"."),".")</f>
        <v>.</v>
      </c>
      <c r="K28" s="1"/>
      <c r="L28" s="1"/>
      <c r="M28" s="1"/>
      <c r="N28" s="19" t="str">
        <f t="shared" si="0"/>
        <v>.</v>
      </c>
      <c r="O28" s="111" t="str">
        <f>IF(ISNUMBER($N28),INDEX(Data!T$16:T$60,MATCH($N28,Data!$S$16:$S$60,0)),".")</f>
        <v>.</v>
      </c>
      <c r="P28" s="111" t="str">
        <f>IF(ISNUMBER($N28),INDEX(Data!$U$16:$U$60,MATCH($N28,Data!$S$16:$S$60,0)),"na")</f>
        <v>na</v>
      </c>
    </row>
    <row r="29" spans="1:16" ht="39" customHeight="1" x14ac:dyDescent="0.25">
      <c r="A29" s="17"/>
      <c r="B29" s="17" t="str">
        <f>IF(ISNUMBER($N29),INDEX(Data!B$16:B$60,MATCH($N29,Data!$S$16:$S$60,0)),".")</f>
        <v>.</v>
      </c>
      <c r="C29" s="17" t="str">
        <f>IF(ISNUMBER($N29),INDEX(Data!C$16:C$60,MATCH($N29,Data!$S$16:$S$60,0)),".")</f>
        <v>.</v>
      </c>
      <c r="D29" s="137"/>
      <c r="E29" s="149" t="str">
        <f>IF(O29=Data!$T$28,D29,O29)</f>
        <v>.</v>
      </c>
      <c r="F29" s="128"/>
      <c r="G29" s="129"/>
      <c r="H29" s="123" t="str">
        <f>IF(ISNUMBER($N29),INDEX(Data!D$16:D$60,MATCH($N29,Data!$S$16:$S$60,0)),".")</f>
        <v>.</v>
      </c>
      <c r="I29" s="123" t="str">
        <f>IF(ISNUMBER($N29),INDEX(Data!E$16:E$60,MATCH($N29,Data!$S$16:$S$60,0)),".")</f>
        <v>.</v>
      </c>
      <c r="J29" s="18" t="str">
        <f>IF($C$7="WICA licensee",IF(ISNUMBER($N29),INDEX(Data!F$16:F$60,MATCH($N29,Data!$S$16:$S$60,0)),"."),".")</f>
        <v>.</v>
      </c>
      <c r="K29" s="1"/>
      <c r="L29" s="1"/>
      <c r="M29" s="1"/>
      <c r="N29" s="19" t="str">
        <f t="shared" si="0"/>
        <v>.</v>
      </c>
      <c r="O29" s="111" t="str">
        <f>IF(ISNUMBER($N29),INDEX(Data!T$16:T$60,MATCH($N29,Data!$S$16:$S$60,0)),".")</f>
        <v>.</v>
      </c>
      <c r="P29" s="111" t="str">
        <f>IF(ISNUMBER($N29),INDEX(Data!$U$16:$U$60,MATCH($N29,Data!$S$16:$S$60,0)),"na")</f>
        <v>na</v>
      </c>
    </row>
    <row r="30" spans="1:16" ht="39" customHeight="1" x14ac:dyDescent="0.25">
      <c r="A30" s="17"/>
      <c r="B30" s="17" t="str">
        <f>IF(ISNUMBER($N30),INDEX(Data!B$16:B$60,MATCH($N30,Data!$S$16:$S$60,0)),".")</f>
        <v>.</v>
      </c>
      <c r="C30" s="17" t="str">
        <f>IF(ISNUMBER($N30),INDEX(Data!C$16:C$60,MATCH($N30,Data!$S$16:$S$60,0)),".")</f>
        <v>.</v>
      </c>
      <c r="D30" s="137"/>
      <c r="E30" s="149" t="str">
        <f>IF(O30=Data!$T$28,D30,O30)</f>
        <v>.</v>
      </c>
      <c r="F30" s="128"/>
      <c r="G30" s="129"/>
      <c r="H30" s="123" t="str">
        <f>IF(ISNUMBER($N30),INDEX(Data!D$16:D$60,MATCH($N30,Data!$S$16:$S$60,0)),".")</f>
        <v>.</v>
      </c>
      <c r="I30" s="123" t="str">
        <f>IF(ISNUMBER($N30),INDEX(Data!E$16:E$60,MATCH($N30,Data!$S$16:$S$60,0)),".")</f>
        <v>.</v>
      </c>
      <c r="J30" s="18" t="str">
        <f>IF($C$7="WICA licensee",IF(ISNUMBER($N30),INDEX(Data!F$16:F$60,MATCH($N30,Data!$S$16:$S$60,0)),"."),".")</f>
        <v>.</v>
      </c>
      <c r="K30" s="1"/>
      <c r="L30" s="1"/>
      <c r="M30" s="1"/>
      <c r="N30" s="19" t="str">
        <f t="shared" si="0"/>
        <v>.</v>
      </c>
      <c r="O30" s="111" t="str">
        <f>IF(ISNUMBER($N30),INDEX(Data!T$16:T$60,MATCH($N30,Data!$S$16:$S$60,0)),".")</f>
        <v>.</v>
      </c>
      <c r="P30" s="111" t="str">
        <f>IF(ISNUMBER($N30),INDEX(Data!$U$16:$U$60,MATCH($N30,Data!$S$16:$S$60,0)),"na")</f>
        <v>na</v>
      </c>
    </row>
    <row r="31" spans="1:16" ht="39" customHeight="1" x14ac:dyDescent="0.25">
      <c r="A31" s="17"/>
      <c r="B31" s="17" t="str">
        <f>IF(ISNUMBER($N31),INDEX(Data!B$16:B$60,MATCH($N31,Data!$S$16:$S$60,0)),".")</f>
        <v>.</v>
      </c>
      <c r="C31" s="17" t="str">
        <f>IF(ISNUMBER($N31),INDEX(Data!C$16:C$60,MATCH($N31,Data!$S$16:$S$60,0)),".")</f>
        <v>.</v>
      </c>
      <c r="D31" s="137"/>
      <c r="E31" s="149" t="str">
        <f>IF(O31=Data!$T$28,D31,O31)</f>
        <v>.</v>
      </c>
      <c r="F31" s="128"/>
      <c r="G31" s="129"/>
      <c r="H31" s="123" t="str">
        <f>IF(ISNUMBER($N31),INDEX(Data!D$16:D$60,MATCH($N31,Data!$S$16:$S$60,0)),".")</f>
        <v>.</v>
      </c>
      <c r="I31" s="123" t="str">
        <f>IF(ISNUMBER($N31),INDEX(Data!E$16:E$60,MATCH($N31,Data!$S$16:$S$60,0)),".")</f>
        <v>.</v>
      </c>
      <c r="J31" s="18" t="str">
        <f>IF($C$7="WICA licensee",IF(ISNUMBER($N31),INDEX(Data!F$16:F$60,MATCH($N31,Data!$S$16:$S$60,0)),"."),".")</f>
        <v>.</v>
      </c>
      <c r="K31" s="1"/>
      <c r="L31" s="1"/>
      <c r="M31" s="1"/>
      <c r="N31" s="19" t="str">
        <f t="shared" si="0"/>
        <v>.</v>
      </c>
      <c r="O31" s="111" t="str">
        <f>IF(ISNUMBER($N31),INDEX(Data!T$16:T$60,MATCH($N31,Data!$S$16:$S$60,0)),".")</f>
        <v>.</v>
      </c>
      <c r="P31" s="111" t="str">
        <f>IF(ISNUMBER($N31),INDEX(Data!$U$16:$U$60,MATCH($N31,Data!$S$16:$S$60,0)),"na")</f>
        <v>na</v>
      </c>
    </row>
    <row r="32" spans="1:16" ht="39" customHeight="1" x14ac:dyDescent="0.25">
      <c r="A32" s="17"/>
      <c r="B32" s="17" t="str">
        <f>IF(ISNUMBER($N32),INDEX(Data!B$16:B$60,MATCH($N32,Data!$S$16:$S$60,0)),".")</f>
        <v>.</v>
      </c>
      <c r="C32" s="17" t="str">
        <f>IF(ISNUMBER($N32),INDEX(Data!C$16:C$60,MATCH($N32,Data!$S$16:$S$60,0)),".")</f>
        <v>.</v>
      </c>
      <c r="D32" s="135"/>
      <c r="E32" s="149" t="str">
        <f>IF(O32=Data!$T$28,D32,O32)</f>
        <v>.</v>
      </c>
      <c r="F32" s="128"/>
      <c r="G32" s="129"/>
      <c r="H32" s="123" t="str">
        <f>IF(ISNUMBER($N32),INDEX(Data!D$16:D$60,MATCH($N32,Data!$S$16:$S$60,0)),".")</f>
        <v>.</v>
      </c>
      <c r="I32" s="123" t="str">
        <f>IF(ISNUMBER($N32),INDEX(Data!E$16:E$60,MATCH($N32,Data!$S$16:$S$60,0)),".")</f>
        <v>.</v>
      </c>
      <c r="J32" s="18" t="str">
        <f>IF($C$7="WICA licensee",IF(ISNUMBER($N32),INDEX(Data!F$16:F$60,MATCH($N32,Data!$S$16:$S$60,0)),"."),".")</f>
        <v>.</v>
      </c>
      <c r="K32" s="1"/>
      <c r="L32" s="1"/>
      <c r="M32" s="1"/>
      <c r="N32" s="19" t="str">
        <f t="shared" si="0"/>
        <v>.</v>
      </c>
      <c r="O32" s="111" t="str">
        <f>IF(ISNUMBER($N32),INDEX(Data!T$16:T$60,MATCH($N32,Data!$S$16:$S$60,0)),".")</f>
        <v>.</v>
      </c>
      <c r="P32" s="111" t="str">
        <f>IF(ISNUMBER($N32),INDEX(Data!$U$16:$U$60,MATCH($N32,Data!$S$16:$S$60,0)),"na")</f>
        <v>na</v>
      </c>
    </row>
    <row r="33" spans="1:16" ht="39" customHeight="1" x14ac:dyDescent="0.25">
      <c r="A33" s="17"/>
      <c r="B33" s="17" t="str">
        <f>IF(ISNUMBER($N33),INDEX(Data!B$16:B$60,MATCH($N33,Data!$S$16:$S$60,0)),".")</f>
        <v>.</v>
      </c>
      <c r="C33" s="17" t="str">
        <f>IF(ISNUMBER($N33),INDEX(Data!C$16:C$60,MATCH($N33,Data!$S$16:$S$60,0)),".")</f>
        <v>.</v>
      </c>
      <c r="D33" s="135"/>
      <c r="E33" s="149" t="str">
        <f>IF(O33=Data!$T$28,D33,O33)</f>
        <v>.</v>
      </c>
      <c r="F33" s="128"/>
      <c r="G33" s="129"/>
      <c r="H33" s="123" t="str">
        <f>IF(ISNUMBER($N33),INDEX(Data!D$16:D$60,MATCH($N33,Data!$S$16:$S$60,0)),".")</f>
        <v>.</v>
      </c>
      <c r="I33" s="123" t="str">
        <f>IF(ISNUMBER($N33),INDEX(Data!E$16:E$60,MATCH($N33,Data!$S$16:$S$60,0)),".")</f>
        <v>.</v>
      </c>
      <c r="J33" s="18" t="str">
        <f>IF($C$7="WICA licensee",IF(ISNUMBER($N33),INDEX(Data!F$16:F$60,MATCH($N33,Data!$S$16:$S$60,0)),"."),".")</f>
        <v>.</v>
      </c>
      <c r="K33" s="1"/>
      <c r="L33" s="1"/>
      <c r="M33" s="1"/>
      <c r="N33" s="19" t="str">
        <f t="shared" si="0"/>
        <v>.</v>
      </c>
      <c r="O33" s="111" t="str">
        <f>IF(ISNUMBER($N33),INDEX(Data!T$16:T$60,MATCH($N33,Data!$S$16:$S$60,0)),".")</f>
        <v>.</v>
      </c>
      <c r="P33" s="111" t="str">
        <f>IF(ISNUMBER($N33),INDEX(Data!$U$16:$U$60,MATCH($N33,Data!$S$16:$S$60,0)),"na")</f>
        <v>na</v>
      </c>
    </row>
    <row r="34" spans="1:16" ht="39" customHeight="1" x14ac:dyDescent="0.25">
      <c r="A34" s="17"/>
      <c r="B34" s="17" t="str">
        <f>IF(ISNUMBER($N34),INDEX(Data!B$16:B$60,MATCH($N34,Data!$S$16:$S$60,0)),".")</f>
        <v>.</v>
      </c>
      <c r="C34" s="17" t="str">
        <f>IF(ISNUMBER($N34),INDEX(Data!C$16:C$60,MATCH($N34,Data!$S$16:$S$60,0)),".")</f>
        <v>.</v>
      </c>
      <c r="D34" s="135"/>
      <c r="E34" s="149" t="str">
        <f>IF(O34=Data!$T$28,D34,O34)</f>
        <v>.</v>
      </c>
      <c r="F34" s="128"/>
      <c r="G34" s="129"/>
      <c r="H34" s="123" t="str">
        <f>IF(ISNUMBER($N34),INDEX(Data!D$16:D$60,MATCH($N34,Data!$S$16:$S$60,0)),".")</f>
        <v>.</v>
      </c>
      <c r="I34" s="123" t="str">
        <f>IF(ISNUMBER($N34),INDEX(Data!E$16:E$60,MATCH($N34,Data!$S$16:$S$60,0)),".")</f>
        <v>.</v>
      </c>
      <c r="J34" s="18" t="str">
        <f>IF($C$7="WICA licensee",IF(ISNUMBER($N34),INDEX(Data!F$16:F$60,MATCH($N34,Data!$S$16:$S$60,0)),"."),".")</f>
        <v>.</v>
      </c>
      <c r="K34" s="1"/>
      <c r="L34" s="1"/>
      <c r="M34" s="1"/>
      <c r="N34" s="19" t="str">
        <f t="shared" si="0"/>
        <v>.</v>
      </c>
      <c r="O34" s="111" t="str">
        <f>IF(ISNUMBER($N34),INDEX(Data!T$16:T$60,MATCH($N34,Data!$S$16:$S$60,0)),".")</f>
        <v>.</v>
      </c>
      <c r="P34" s="111" t="str">
        <f>IF(ISNUMBER($N34),INDEX(Data!$U$16:$U$60,MATCH($N34,Data!$S$16:$S$60,0)),"na")</f>
        <v>na</v>
      </c>
    </row>
    <row r="35" spans="1:16" ht="39" customHeight="1" x14ac:dyDescent="0.25">
      <c r="A35" s="17"/>
      <c r="B35" s="17" t="str">
        <f>IF(ISNUMBER($N35),INDEX(Data!B$16:B$60,MATCH($N35,Data!$S$16:$S$60,0)),".")</f>
        <v>.</v>
      </c>
      <c r="C35" s="17" t="str">
        <f>IF(ISNUMBER($N35),INDEX(Data!C$16:C$60,MATCH($N35,Data!$S$16:$S$60,0)),".")</f>
        <v>.</v>
      </c>
      <c r="D35" s="135"/>
      <c r="E35" s="150" t="str">
        <f>IF(O35=Data!$T$28,D35,O35)</f>
        <v>.</v>
      </c>
      <c r="F35" s="128"/>
      <c r="G35" s="129"/>
      <c r="H35" s="123" t="str">
        <f>IF(ISNUMBER($N35),INDEX(Data!D$16:D$60,MATCH($N35,Data!$S$16:$S$60,0)),".")</f>
        <v>.</v>
      </c>
      <c r="I35" s="123" t="str">
        <f>IF(ISNUMBER($N35),INDEX(Data!E$16:E$60,MATCH($N35,Data!$S$16:$S$60,0)),".")</f>
        <v>.</v>
      </c>
      <c r="J35" s="18" t="str">
        <f>IF($C$7="WICA licensee",IF(ISNUMBER($N35),INDEX(Data!F$16:F$60,MATCH($N35,Data!$S$16:$S$60,0)),"."),".")</f>
        <v>.</v>
      </c>
      <c r="K35" s="1"/>
      <c r="L35" s="1"/>
      <c r="M35" s="1"/>
      <c r="N35" s="19" t="str">
        <f t="shared" si="0"/>
        <v>.</v>
      </c>
      <c r="O35" s="111" t="str">
        <f>IF(ISNUMBER($N35),INDEX(Data!T$16:T$60,MATCH($N35,Data!$S$16:$S$60,0)),".")</f>
        <v>.</v>
      </c>
      <c r="P35" s="111" t="str">
        <f>IF(ISNUMBER($N35),INDEX(Data!$U$16:$U$60,MATCH($N35,Data!$S$16:$S$60,0)),"na")</f>
        <v>na</v>
      </c>
    </row>
    <row r="36" spans="1:16" ht="39" customHeight="1" x14ac:dyDescent="0.25">
      <c r="A36" s="17"/>
      <c r="B36" s="17" t="str">
        <f>IF(ISNUMBER($N36),INDEX(Data!B$16:B$60,MATCH($N36,Data!$S$16:$S$60,0)),".")</f>
        <v>.</v>
      </c>
      <c r="C36" s="17" t="str">
        <f>IF(ISNUMBER($N36),INDEX(Data!C$16:C$60,MATCH($N36,Data!$S$16:$S$60,0)),".")</f>
        <v>.</v>
      </c>
      <c r="D36" s="135"/>
      <c r="E36" s="149" t="str">
        <f>IF(O36=Data!$T$28,D36,O36)</f>
        <v>.</v>
      </c>
      <c r="F36" s="128"/>
      <c r="G36" s="129"/>
      <c r="H36" s="123" t="str">
        <f>IF(ISNUMBER($N36),INDEX(Data!D$16:D$60,MATCH($N36,Data!$S$16:$S$60,0)),".")</f>
        <v>.</v>
      </c>
      <c r="I36" s="123" t="str">
        <f>IF(ISNUMBER($N36),INDEX(Data!E$16:E$60,MATCH($N36,Data!$S$16:$S$60,0)),".")</f>
        <v>.</v>
      </c>
      <c r="J36" s="18" t="str">
        <f>IF($C$7="WICA licensee",IF(ISNUMBER($N36),INDEX(Data!F$16:F$60,MATCH($N36,Data!$S$16:$S$60,0)),"."),".")</f>
        <v>.</v>
      </c>
      <c r="K36" s="1"/>
      <c r="L36" s="1"/>
      <c r="M36" s="1"/>
      <c r="N36" s="19" t="str">
        <f t="shared" si="0"/>
        <v>.</v>
      </c>
      <c r="O36" s="111" t="str">
        <f>IF(ISNUMBER($N36),INDEX(Data!T$16:T$60,MATCH($N36,Data!$S$16:$S$60,0)),".")</f>
        <v>.</v>
      </c>
      <c r="P36" s="111" t="str">
        <f>IF(ISNUMBER($N36),INDEX(Data!$U$16:$U$60,MATCH($N36,Data!$S$16:$S$60,0)),"na")</f>
        <v>na</v>
      </c>
    </row>
    <row r="37" spans="1:16" ht="39" customHeight="1" x14ac:dyDescent="0.25">
      <c r="A37" s="17"/>
      <c r="B37" s="17" t="str">
        <f>IF(ISNUMBER($N37),INDEX(Data!B$16:B$60,MATCH($N37,Data!$S$16:$S$60,0)),".")</f>
        <v>.</v>
      </c>
      <c r="C37" s="17" t="str">
        <f>IF(ISNUMBER($N37),INDEX(Data!C$16:C$60,MATCH($N37,Data!$S$16:$S$60,0)),".")</f>
        <v>.</v>
      </c>
      <c r="D37" s="135"/>
      <c r="E37" s="149" t="str">
        <f>IF(O37=Data!$T$28,D37,O37)</f>
        <v>.</v>
      </c>
      <c r="F37" s="128"/>
      <c r="G37" s="129"/>
      <c r="H37" s="123" t="str">
        <f>IF(ISNUMBER($N37),INDEX(Data!D$16:D$60,MATCH($N37,Data!$S$16:$S$60,0)),".")</f>
        <v>.</v>
      </c>
      <c r="I37" s="123" t="str">
        <f>IF(ISNUMBER($N37),INDEX(Data!E$16:E$60,MATCH($N37,Data!$S$16:$S$60,0)),".")</f>
        <v>.</v>
      </c>
      <c r="J37" s="18" t="str">
        <f>IF($C$7="WICA licensee",IF(ISNUMBER($N37),INDEX(Data!F$16:F$60,MATCH($N37,Data!$S$16:$S$60,0)),"."),".")</f>
        <v>.</v>
      </c>
      <c r="K37" s="1"/>
      <c r="L37" s="1"/>
      <c r="M37" s="1"/>
      <c r="N37" s="19" t="str">
        <f t="shared" si="0"/>
        <v>.</v>
      </c>
      <c r="O37" s="112" t="str">
        <f>IF(ISNUMBER($N37),INDEX(Data!T$16:T$60,MATCH($N37,Data!$S$16:$S$60,0)),".")</f>
        <v>.</v>
      </c>
      <c r="P37" s="112" t="str">
        <f>IF(ISNUMBER($N37),INDEX(Data!$U$16:$U$60,MATCH($N37,Data!$S$16:$S$60,0)),"na")</f>
        <v>na</v>
      </c>
    </row>
    <row r="38" spans="1:16" ht="39" customHeight="1" x14ac:dyDescent="0.25">
      <c r="A38" s="17"/>
      <c r="B38" s="17" t="str">
        <f>IF(ISNUMBER($N38),INDEX(Data!B$16:B$60,MATCH($N38,Data!$S$16:$S$60,0)),".")</f>
        <v>.</v>
      </c>
      <c r="C38" s="17" t="str">
        <f>IF(ISNUMBER($N38),INDEX(Data!C$16:C$60,MATCH($N38,Data!$S$16:$S$60,0)),".")</f>
        <v>.</v>
      </c>
      <c r="D38" s="135"/>
      <c r="E38" s="149" t="str">
        <f>IF(O38=Data!$T$28,D38,O38)</f>
        <v>.</v>
      </c>
      <c r="F38" s="128"/>
      <c r="G38" s="129"/>
      <c r="H38" s="123" t="str">
        <f>IF(ISNUMBER($N38),INDEX(Data!D$16:D$60,MATCH($N38,Data!$S$16:$S$60,0)),".")</f>
        <v>.</v>
      </c>
      <c r="I38" s="123" t="str">
        <f>IF(ISNUMBER($N38),INDEX(Data!E$16:E$60,MATCH($N38,Data!$S$16:$S$60,0)),".")</f>
        <v>.</v>
      </c>
      <c r="J38" s="18" t="str">
        <f>IF($C$7="WICA licensee",IF(ISNUMBER($N38),INDEX(Data!F$16:F$60,MATCH($N38,Data!$S$16:$S$60,0)),"."),".")</f>
        <v>.</v>
      </c>
      <c r="K38" s="1"/>
      <c r="L38" s="1"/>
      <c r="M38" s="1"/>
      <c r="N38" s="19" t="str">
        <f t="shared" si="0"/>
        <v>.</v>
      </c>
      <c r="O38" s="112" t="str">
        <f>IF(ISNUMBER($N38),INDEX(Data!T$16:T$60,MATCH($N38,Data!$S$16:$S$60,0)),".")</f>
        <v>.</v>
      </c>
      <c r="P38" s="112" t="str">
        <f>IF(ISNUMBER($N38),INDEX(Data!$U$16:$U$60,MATCH($N38,Data!$S$16:$S$60,0)),"na")</f>
        <v>na</v>
      </c>
    </row>
    <row r="39" spans="1:16" ht="39" customHeight="1" x14ac:dyDescent="0.25">
      <c r="A39" s="17"/>
      <c r="B39" s="17" t="str">
        <f>IF(ISNUMBER($N39),INDEX(Data!B$16:B$60,MATCH($N39,Data!$S$16:$S$60,0)),".")</f>
        <v>.</v>
      </c>
      <c r="C39" s="17" t="str">
        <f>IF(ISNUMBER($N39),INDEX(Data!C$16:C$60,MATCH($N39,Data!$S$16:$S$60,0)),".")</f>
        <v>.</v>
      </c>
      <c r="D39" s="135"/>
      <c r="E39" s="149" t="str">
        <f>IF(O39=Data!$T$28,D39,O39)</f>
        <v>.</v>
      </c>
      <c r="F39" s="128"/>
      <c r="G39" s="129"/>
      <c r="H39" s="123" t="str">
        <f>IF(ISNUMBER($N39),INDEX(Data!D$16:D$60,MATCH($N39,Data!$S$16:$S$60,0)),".")</f>
        <v>.</v>
      </c>
      <c r="I39" s="123" t="str">
        <f>IF(ISNUMBER($N39),INDEX(Data!E$16:E$60,MATCH($N39,Data!$S$16:$S$60,0)),".")</f>
        <v>.</v>
      </c>
      <c r="J39" s="18" t="str">
        <f>IF($C$7="WICA licensee",IF(ISNUMBER($N39),INDEX(Data!F$16:F$60,MATCH($N39,Data!$S$16:$S$60,0)),"."),".")</f>
        <v>.</v>
      </c>
      <c r="K39" s="1"/>
      <c r="L39" s="1"/>
      <c r="M39" s="1"/>
      <c r="N39" s="19" t="str">
        <f t="shared" si="0"/>
        <v>.</v>
      </c>
      <c r="O39" s="112" t="str">
        <f>IF(ISNUMBER($N39),INDEX(Data!T$16:T$60,MATCH($N39,Data!$S$16:$S$60,0)),".")</f>
        <v>.</v>
      </c>
      <c r="P39" s="112" t="str">
        <f>IF(ISNUMBER($N39),INDEX(Data!$U$16:$U$60,MATCH($N39,Data!$S$16:$S$60,0)),"na")</f>
        <v>na</v>
      </c>
    </row>
    <row r="40" spans="1:16" ht="39" customHeight="1" x14ac:dyDescent="0.25">
      <c r="A40" s="17"/>
      <c r="B40" s="17" t="str">
        <f>IF(ISNUMBER($N40),INDEX(Data!B$16:B$60,MATCH($N40,Data!$S$16:$S$60,0)),".")</f>
        <v>.</v>
      </c>
      <c r="C40" s="17" t="str">
        <f>IF(ISNUMBER($N40),INDEX(Data!C$16:C$60,MATCH($N40,Data!$S$16:$S$60,0)),".")</f>
        <v>.</v>
      </c>
      <c r="D40" s="135"/>
      <c r="E40" s="149" t="str">
        <f>IF(O40=Data!$T$28,D40,O40)</f>
        <v>.</v>
      </c>
      <c r="F40" s="128"/>
      <c r="G40" s="129"/>
      <c r="H40" s="123" t="str">
        <f>IF(ISNUMBER($N40),INDEX(Data!D$16:D$60,MATCH($N40,Data!$S$16:$S$60,0)),".")</f>
        <v>.</v>
      </c>
      <c r="I40" s="123" t="str">
        <f>IF(ISNUMBER($N40),INDEX(Data!E$16:E$60,MATCH($N40,Data!$S$16:$S$60,0)),".")</f>
        <v>.</v>
      </c>
      <c r="J40" s="18" t="str">
        <f>IF($C$7="WICA licensee",IF(ISNUMBER($N40),INDEX(Data!F$16:F$60,MATCH($N40,Data!$S$16:$S$60,0)),"."),".")</f>
        <v>.</v>
      </c>
      <c r="K40" s="1"/>
      <c r="L40" s="1"/>
      <c r="M40" s="1"/>
      <c r="N40" s="19" t="str">
        <f t="shared" si="0"/>
        <v>.</v>
      </c>
      <c r="O40" s="112" t="str">
        <f>IF(ISNUMBER($N40),INDEX(Data!T$16:T$60,MATCH($N40,Data!$S$16:$S$60,0)),".")</f>
        <v>.</v>
      </c>
      <c r="P40" s="112" t="str">
        <f>IF(ISNUMBER($N40),INDEX(Data!$U$16:$U$60,MATCH($N40,Data!$S$16:$S$60,0)),"na")</f>
        <v>na</v>
      </c>
    </row>
    <row r="41" spans="1:16" ht="39" customHeight="1" x14ac:dyDescent="0.25">
      <c r="A41" s="17"/>
      <c r="B41" s="17" t="str">
        <f>IF(ISNUMBER($N41),INDEX(Data!B$16:B$60,MATCH($N41,Data!$S$16:$S$60,0)),".")</f>
        <v>.</v>
      </c>
      <c r="C41" s="17" t="str">
        <f>IF(ISNUMBER($N41),INDEX(Data!C$16:C$60,MATCH($N41,Data!$S$16:$S$60,0)),".")</f>
        <v>.</v>
      </c>
      <c r="D41" s="138"/>
      <c r="E41" s="149" t="str">
        <f>IF(O41=Data!$T$28,D41,O41)</f>
        <v>.</v>
      </c>
      <c r="F41" s="128"/>
      <c r="G41" s="129"/>
      <c r="H41" s="123" t="str">
        <f>IF(ISNUMBER($N41),INDEX(Data!D$16:D$60,MATCH($N41,Data!$S$16:$S$60,0)),".")</f>
        <v>.</v>
      </c>
      <c r="I41" s="123" t="str">
        <f>IF(ISNUMBER($N41),INDEX(Data!E$16:E$60,MATCH($N41,Data!$S$16:$S$60,0)),".")</f>
        <v>.</v>
      </c>
      <c r="J41" s="18" t="str">
        <f>IF($C$7="WICA licensee",IF(ISNUMBER($N41),INDEX(Data!F$16:F$60,MATCH($N41,Data!$S$16:$S$60,0)),"."),".")</f>
        <v>.</v>
      </c>
      <c r="K41" s="1"/>
      <c r="L41" s="1"/>
      <c r="M41" s="1"/>
      <c r="N41" s="19" t="str">
        <f t="shared" si="0"/>
        <v>.</v>
      </c>
      <c r="O41" s="112" t="str">
        <f>IF(ISNUMBER($N41),INDEX(Data!T$16:T$60,MATCH($N41,Data!$S$16:$S$60,0)),".")</f>
        <v>.</v>
      </c>
      <c r="P41" s="112" t="str">
        <f>IF(ISNUMBER($N41),INDEX(Data!$U$16:$U$60,MATCH($N41,Data!$S$16:$S$60,0)),"na")</f>
        <v>na</v>
      </c>
    </row>
    <row r="42" spans="1:16" ht="39" customHeight="1" x14ac:dyDescent="0.25">
      <c r="A42" s="17"/>
      <c r="B42" s="17" t="str">
        <f>IF(ISNUMBER($N42),INDEX(Data!B$16:B$60,MATCH($N42,Data!$S$16:$S$60,0)),".")</f>
        <v>.</v>
      </c>
      <c r="C42" s="17" t="str">
        <f>IF(ISNUMBER($N42),INDEX(Data!C$16:C$60,MATCH($N42,Data!$S$16:$S$60,0)),".")</f>
        <v>.</v>
      </c>
      <c r="D42" s="138"/>
      <c r="E42" s="149" t="str">
        <f>IF(O42=Data!$T$28,D42,O42)</f>
        <v>.</v>
      </c>
      <c r="F42" s="128"/>
      <c r="G42" s="129"/>
      <c r="H42" s="123" t="str">
        <f>IF(ISNUMBER($N42),INDEX(Data!D$16:D$60,MATCH($N42,Data!$S$16:$S$60,0)),".")</f>
        <v>.</v>
      </c>
      <c r="I42" s="123" t="str">
        <f>IF(ISNUMBER($N42),INDEX(Data!E$16:E$60,MATCH($N42,Data!$S$16:$S$60,0)),".")</f>
        <v>.</v>
      </c>
      <c r="J42" s="18" t="str">
        <f>IF($C$7="WICA licensee",IF(ISNUMBER($N42),INDEX(Data!F$16:F$60,MATCH($N42,Data!$S$16:$S$60,0)),"."),".")</f>
        <v>.</v>
      </c>
      <c r="K42" s="1"/>
      <c r="L42" s="1"/>
      <c r="M42" s="1"/>
      <c r="N42" s="19" t="str">
        <f t="shared" si="0"/>
        <v>.</v>
      </c>
      <c r="O42" s="112" t="str">
        <f>IF(ISNUMBER($N42),INDEX(Data!T$16:T$60,MATCH($N42,Data!$S$16:$S$60,0)),".")</f>
        <v>.</v>
      </c>
      <c r="P42" s="112" t="str">
        <f>IF(ISNUMBER($N42),INDEX(Data!$U$16:$U$60,MATCH($N42,Data!$S$16:$S$60,0)),"na")</f>
        <v>na</v>
      </c>
    </row>
    <row r="43" spans="1:16" ht="39" customHeight="1" x14ac:dyDescent="0.25">
      <c r="A43" s="17"/>
      <c r="B43" s="17" t="str">
        <f>IF(ISNUMBER($N43),INDEX(Data!B$16:B$60,MATCH($N43,Data!$S$16:$S$60,0)),".")</f>
        <v>.</v>
      </c>
      <c r="C43" s="17" t="str">
        <f>IF(ISNUMBER($N43),INDEX(Data!C$16:C$60,MATCH($N43,Data!$S$16:$S$60,0)),".")</f>
        <v>.</v>
      </c>
      <c r="D43" s="138"/>
      <c r="E43" s="149" t="str">
        <f>IF(O43=Data!$T$28,D43,O43)</f>
        <v>.</v>
      </c>
      <c r="F43" s="128"/>
      <c r="G43" s="129"/>
      <c r="H43" s="123" t="str">
        <f>IF(ISNUMBER($N43),INDEX(Data!D$16:D$60,MATCH($N43,Data!$S$16:$S$60,0)),".")</f>
        <v>.</v>
      </c>
      <c r="I43" s="123" t="str">
        <f>IF(ISNUMBER($N43),INDEX(Data!E$16:E$60,MATCH($N43,Data!$S$16:$S$60,0)),".")</f>
        <v>.</v>
      </c>
      <c r="J43" s="18" t="str">
        <f>IF($C$7="WICA licensee",IF(ISNUMBER($N43),INDEX(Data!F$16:F$60,MATCH($N43,Data!$S$16:$S$60,0)),"."),".")</f>
        <v>.</v>
      </c>
      <c r="K43" s="1"/>
      <c r="L43" s="1"/>
      <c r="M43" s="1"/>
      <c r="N43" s="19" t="str">
        <f t="shared" si="0"/>
        <v>.</v>
      </c>
      <c r="O43" s="112" t="str">
        <f>IF(ISNUMBER($N43),INDEX(Data!T$16:T$60,MATCH($N43,Data!$S$16:$S$60,0)),".")</f>
        <v>.</v>
      </c>
      <c r="P43" s="112" t="str">
        <f>IF(ISNUMBER($N43),INDEX(Data!$U$16:$U$60,MATCH($N43,Data!$S$16:$S$60,0)),"na")</f>
        <v>na</v>
      </c>
    </row>
    <row r="44" spans="1:16" ht="39" customHeight="1" x14ac:dyDescent="0.25">
      <c r="A44" s="17"/>
      <c r="B44" s="17" t="str">
        <f>IF(ISNUMBER($N44),INDEX(Data!B$16:B$60,MATCH($N44,Data!$S$16:$S$60,0)),".")</f>
        <v>.</v>
      </c>
      <c r="C44" s="17" t="str">
        <f>IF(ISNUMBER($N44),INDEX(Data!C$16:C$60,MATCH($N44,Data!$S$16:$S$60,0)),".")</f>
        <v>.</v>
      </c>
      <c r="D44" s="138"/>
      <c r="E44" s="149" t="str">
        <f>IF(O44=Data!$T$28,D44,O44)</f>
        <v>.</v>
      </c>
      <c r="F44" s="128"/>
      <c r="G44" s="129"/>
      <c r="H44" s="123" t="str">
        <f>IF(ISNUMBER($N44),INDEX(Data!D$16:D$60,MATCH($N44,Data!$S$16:$S$60,0)),".")</f>
        <v>.</v>
      </c>
      <c r="I44" s="123" t="str">
        <f>IF(ISNUMBER($N44),INDEX(Data!E$16:E$60,MATCH($N44,Data!$S$16:$S$60,0)),".")</f>
        <v>.</v>
      </c>
      <c r="J44" s="18" t="str">
        <f>IF($C$7="WICA licensee",IF(ISNUMBER($N44),INDEX(Data!F$16:F$60,MATCH($N44,Data!$S$16:$S$60,0)),"."),".")</f>
        <v>.</v>
      </c>
      <c r="K44" s="1"/>
      <c r="L44" s="1"/>
      <c r="M44" s="1"/>
      <c r="N44" s="19" t="str">
        <f t="shared" si="0"/>
        <v>.</v>
      </c>
      <c r="O44" s="112" t="str">
        <f>IF(ISNUMBER($N44),INDEX(Data!T$16:T$60,MATCH($N44,Data!$S$16:$S$60,0)),".")</f>
        <v>.</v>
      </c>
      <c r="P44" s="112" t="str">
        <f>IF(ISNUMBER($N44),INDEX(Data!$U$16:$U$60,MATCH($N44,Data!$S$16:$S$60,0)),"na")</f>
        <v>na</v>
      </c>
    </row>
    <row r="45" spans="1:16" ht="39" customHeight="1" x14ac:dyDescent="0.25">
      <c r="A45" s="17"/>
      <c r="B45" s="17" t="str">
        <f>IF(ISNUMBER($N45),INDEX(Data!B$16:B$60,MATCH($N45,Data!$S$16:$S$60,0)),".")</f>
        <v>.</v>
      </c>
      <c r="C45" s="17" t="str">
        <f>IF(ISNUMBER($N45),INDEX(Data!C$16:C$60,MATCH($N45,Data!$S$16:$S$60,0)),".")</f>
        <v>.</v>
      </c>
      <c r="D45" s="138"/>
      <c r="E45" s="149" t="str">
        <f>IF(O45=Data!$T$28,D45,O45)</f>
        <v>.</v>
      </c>
      <c r="F45" s="128"/>
      <c r="G45" s="129"/>
      <c r="H45" s="123" t="str">
        <f>IF(ISNUMBER($N45),INDEX(Data!D$16:D$60,MATCH($N45,Data!$S$16:$S$60,0)),".")</f>
        <v>.</v>
      </c>
      <c r="I45" s="123" t="str">
        <f>IF(ISNUMBER($N45),INDEX(Data!E$16:E$60,MATCH($N45,Data!$S$16:$S$60,0)),".")</f>
        <v>.</v>
      </c>
      <c r="J45" s="18" t="str">
        <f>IF($C$7="WICA licensee",IF(ISNUMBER($N45),INDEX(Data!F$16:F$60,MATCH($N45,Data!$S$16:$S$60,0)),"."),".")</f>
        <v>.</v>
      </c>
      <c r="K45" s="1"/>
      <c r="L45" s="1"/>
      <c r="M45" s="1"/>
      <c r="N45" s="19" t="str">
        <f t="shared" si="0"/>
        <v>.</v>
      </c>
      <c r="O45" s="112" t="str">
        <f>IF(ISNUMBER($N45),INDEX(Data!T$16:T$60,MATCH($N45,Data!$S$16:$S$60,0)),".")</f>
        <v>.</v>
      </c>
      <c r="P45" s="112" t="str">
        <f>IF(ISNUMBER($N45),INDEX(Data!$U$16:$U$60,MATCH($N45,Data!$S$16:$S$60,0)),"na")</f>
        <v>na</v>
      </c>
    </row>
    <row r="46" spans="1:16" ht="39" customHeight="1" x14ac:dyDescent="0.25">
      <c r="A46" s="17"/>
      <c r="B46" s="17" t="str">
        <f>IF(ISNUMBER($N46),INDEX(Data!B$16:B$60,MATCH($N46,Data!$S$16:$S$60,0)),".")</f>
        <v>.</v>
      </c>
      <c r="C46" s="17" t="str">
        <f>IF(ISNUMBER($N46),INDEX(Data!C$16:C$60,MATCH($N46,Data!$S$16:$S$60,0)),".")</f>
        <v>.</v>
      </c>
      <c r="D46" s="138"/>
      <c r="E46" s="149" t="str">
        <f>IF(O46=Data!$T$28,D46,O46)</f>
        <v>.</v>
      </c>
      <c r="F46" s="128"/>
      <c r="G46" s="129"/>
      <c r="H46" s="123" t="str">
        <f>IF(ISNUMBER($N46),INDEX(Data!D$16:D$60,MATCH($N46,Data!$S$16:$S$60,0)),".")</f>
        <v>.</v>
      </c>
      <c r="I46" s="123" t="str">
        <f>IF(ISNUMBER($N46),INDEX(Data!E$16:E$60,MATCH($N46,Data!$S$16:$S$60,0)),".")</f>
        <v>.</v>
      </c>
      <c r="J46" s="18" t="str">
        <f>IF($C$7="WICA licensee",IF(ISNUMBER($N46),INDEX(Data!F$16:F$60,MATCH($N46,Data!$S$16:$S$60,0)),"."),".")</f>
        <v>.</v>
      </c>
      <c r="K46" s="1"/>
      <c r="L46" s="1"/>
      <c r="M46" s="1"/>
      <c r="N46" s="19" t="str">
        <f t="shared" si="0"/>
        <v>.</v>
      </c>
      <c r="O46" s="112" t="str">
        <f>IF(ISNUMBER($N46),INDEX(Data!T$16:T$60,MATCH($N46,Data!$S$16:$S$60,0)),".")</f>
        <v>.</v>
      </c>
      <c r="P46" s="112" t="str">
        <f>IF(ISNUMBER($N46),INDEX(Data!$U$16:$U$60,MATCH($N46,Data!$S$16:$S$60,0)),"na")</f>
        <v>na</v>
      </c>
    </row>
    <row r="47" spans="1:16" ht="39" customHeight="1" x14ac:dyDescent="0.25">
      <c r="A47" s="17"/>
      <c r="B47" s="17" t="str">
        <f>IF(ISNUMBER($N47),INDEX(Data!B$16:B$60,MATCH($N47,Data!$S$16:$S$60,0)),".")</f>
        <v>.</v>
      </c>
      <c r="C47" s="17" t="str">
        <f>IF(ISNUMBER($N47),INDEX(Data!C$16:C$60,MATCH($N47,Data!$S$16:$S$60,0)),".")</f>
        <v>.</v>
      </c>
      <c r="D47" s="138"/>
      <c r="E47" s="149" t="str">
        <f>IF(O47=Data!$T$28,D47,O47)</f>
        <v>.</v>
      </c>
      <c r="F47" s="128"/>
      <c r="G47" s="129"/>
      <c r="H47" s="123" t="str">
        <f>IF(ISNUMBER($N47),INDEX(Data!D$16:D$60,MATCH($N47,Data!$S$16:$S$60,0)),".")</f>
        <v>.</v>
      </c>
      <c r="I47" s="123" t="str">
        <f>IF(ISNUMBER($N47),INDEX(Data!E$16:E$60,MATCH($N47,Data!$S$16:$S$60,0)),".")</f>
        <v>.</v>
      </c>
      <c r="J47" s="18" t="str">
        <f>IF($C$7="WICA licensee",IF(ISNUMBER($N47),INDEX(Data!F$16:F$60,MATCH($N47,Data!$S$16:$S$60,0)),"."),".")</f>
        <v>.</v>
      </c>
      <c r="K47" s="1"/>
      <c r="L47" s="1"/>
      <c r="M47" s="1"/>
      <c r="N47" s="19" t="str">
        <f t="shared" si="0"/>
        <v>.</v>
      </c>
      <c r="O47" s="112" t="str">
        <f>IF(ISNUMBER($N47),INDEX(Data!T$16:T$60,MATCH($N47,Data!$S$16:$S$60,0)),".")</f>
        <v>.</v>
      </c>
      <c r="P47" s="112" t="str">
        <f>IF(ISNUMBER($N47),INDEX(Data!$U$16:$U$60,MATCH($N47,Data!$S$16:$S$60,0)),"na")</f>
        <v>na</v>
      </c>
    </row>
    <row r="48" spans="1:16" ht="39" customHeight="1" x14ac:dyDescent="0.25">
      <c r="A48" s="17"/>
      <c r="B48" s="17" t="str">
        <f>IF(ISNUMBER($N48),INDEX(Data!B$16:B$60,MATCH($N48,Data!$S$16:$S$60,0)),".")</f>
        <v>.</v>
      </c>
      <c r="C48" s="17" t="str">
        <f>IF(ISNUMBER($N48),INDEX(Data!C$16:C$60,MATCH($N48,Data!$S$16:$S$60,0)),".")</f>
        <v>.</v>
      </c>
      <c r="D48" s="138"/>
      <c r="E48" s="149" t="str">
        <f>IF(O48=Data!$T$28,D48,O48)</f>
        <v>.</v>
      </c>
      <c r="F48" s="128"/>
      <c r="G48" s="129"/>
      <c r="H48" s="123" t="str">
        <f>IF(ISNUMBER($N48),INDEX(Data!D$16:D$60,MATCH($N48,Data!$S$16:$S$60,0)),".")</f>
        <v>.</v>
      </c>
      <c r="I48" s="123" t="str">
        <f>IF(ISNUMBER($N48),INDEX(Data!E$16:E$60,MATCH($N48,Data!$S$16:$S$60,0)),".")</f>
        <v>.</v>
      </c>
      <c r="J48" s="18" t="str">
        <f>IF($C$7="WICA licensee",IF(ISNUMBER($N48),INDEX(Data!F$16:F$60,MATCH($N48,Data!$S$16:$S$60,0)),"."),".")</f>
        <v>.</v>
      </c>
      <c r="K48" s="1"/>
      <c r="L48" s="1"/>
      <c r="M48" s="1"/>
      <c r="N48" s="19" t="str">
        <f t="shared" si="0"/>
        <v>.</v>
      </c>
      <c r="O48" s="112" t="str">
        <f>IF(ISNUMBER($N48),INDEX(Data!T$16:T$60,MATCH($N48,Data!$S$16:$S$60,0)),".")</f>
        <v>.</v>
      </c>
      <c r="P48" s="112" t="str">
        <f>IF(ISNUMBER($N48),INDEX(Data!$U$16:$U$60,MATCH($N48,Data!$S$16:$S$60,0)),"na")</f>
        <v>na</v>
      </c>
    </row>
    <row r="49" spans="2:16" ht="39" customHeight="1" x14ac:dyDescent="0.25">
      <c r="B49" s="17" t="str">
        <f>IF(ISNUMBER($N49),INDEX(Data!B$16:B$60,MATCH($N49,Data!$S$16:$S$60,0)),".")</f>
        <v>.</v>
      </c>
      <c r="C49" s="17" t="str">
        <f>IF(ISNUMBER($N49),INDEX(Data!C$16:C$60,MATCH($N49,Data!$S$16:$S$60,0)),".")</f>
        <v>.</v>
      </c>
      <c r="D49" s="138"/>
      <c r="E49" s="149" t="str">
        <f>IF(O49=Data!$T$28,D49,O49)</f>
        <v>.</v>
      </c>
      <c r="F49" s="128"/>
      <c r="G49" s="129"/>
      <c r="H49" s="123" t="str">
        <f>IF(ISNUMBER($N49),INDEX(Data!D$16:D$60,MATCH($N49,Data!$S$16:$S$60,0)),".")</f>
        <v>.</v>
      </c>
      <c r="I49" s="123" t="str">
        <f>IF(ISNUMBER($N49),INDEX(Data!E$16:E$60,MATCH($N49,Data!$S$16:$S$60,0)),".")</f>
        <v>.</v>
      </c>
      <c r="J49" s="18" t="str">
        <f>IF($C$7="WICA licensee",IF(ISNUMBER($N49),INDEX(Data!F$16:F$60,MATCH($N49,Data!$S$16:$S$60,0)),"."),".")</f>
        <v>.</v>
      </c>
      <c r="K49" s="1"/>
      <c r="L49" s="1"/>
      <c r="M49" s="1"/>
      <c r="N49" s="19" t="str">
        <f t="shared" si="0"/>
        <v>.</v>
      </c>
      <c r="O49" s="112" t="str">
        <f>IF(ISNUMBER($N49),INDEX(Data!T$16:T$60,MATCH($N49,Data!$S$16:$S$60,0)),".")</f>
        <v>.</v>
      </c>
      <c r="P49" s="112" t="str">
        <f>IF(ISNUMBER($N49),INDEX(Data!$U$16:$U$60,MATCH($N49,Data!$S$16:$S$60,0)),"na")</f>
        <v>na</v>
      </c>
    </row>
    <row r="50" spans="2:16" ht="39" customHeight="1" x14ac:dyDescent="0.25">
      <c r="B50" s="17" t="str">
        <f>IF(ISNUMBER($N50),INDEX(Data!B$16:B$60,MATCH($N50,Data!$S$16:$S$60,0)),".")</f>
        <v>.</v>
      </c>
      <c r="C50" s="17" t="str">
        <f>IF(ISNUMBER($N50),INDEX(Data!C$16:C$60,MATCH($N50,Data!$S$16:$S$60,0)),".")</f>
        <v>.</v>
      </c>
      <c r="D50" s="138"/>
      <c r="E50" s="149" t="str">
        <f>IF(O50=Data!$T$28,D50,O50)</f>
        <v>.</v>
      </c>
      <c r="F50" s="130"/>
      <c r="G50" s="129"/>
      <c r="H50" s="123" t="str">
        <f>IF(ISNUMBER($N50),INDEX(Data!D$16:D$60,MATCH($N50,Data!$S$16:$S$60,0)),".")</f>
        <v>.</v>
      </c>
      <c r="I50" s="123" t="str">
        <f>IF(ISNUMBER($N50),INDEX(Data!E$16:E$60,MATCH($N50,Data!$S$16:$S$60,0)),".")</f>
        <v>.</v>
      </c>
      <c r="J50" s="18" t="str">
        <f>IF($C$7="WICA licensee",IF(ISNUMBER($N50),INDEX(Data!F$16:F$60,MATCH($N50,Data!$S$16:$S$60,0)),"."),".")</f>
        <v>.</v>
      </c>
      <c r="K50" s="1"/>
      <c r="L50" s="1"/>
      <c r="M50" s="1"/>
      <c r="N50" s="19" t="str">
        <f t="shared" si="0"/>
        <v>.</v>
      </c>
      <c r="O50" s="112" t="str">
        <f>IF(ISNUMBER($N50),INDEX(Data!T$16:T$60,MATCH($N50,Data!$S$16:$S$60,0)),".")</f>
        <v>.</v>
      </c>
      <c r="P50" s="112" t="str">
        <f>IF(ISNUMBER($N50),INDEX(Data!$U$16:$U$60,MATCH($N50,Data!$S$16:$S$60,0)),"na")</f>
        <v>na</v>
      </c>
    </row>
    <row r="51" spans="2:16" ht="39" customHeight="1" x14ac:dyDescent="0.25">
      <c r="B51" s="17" t="str">
        <f>IF(ISNUMBER($N51),INDEX(Data!B$16:B$60,MATCH($N51,Data!$S$16:$S$60,0)),".")</f>
        <v>.</v>
      </c>
      <c r="C51" s="17" t="str">
        <f>IF(ISNUMBER($N51),INDEX(Data!C$16:C$60,MATCH($N51,Data!$S$16:$S$60,0)),".")</f>
        <v>.</v>
      </c>
      <c r="D51" s="138"/>
      <c r="E51" s="149" t="str">
        <f>IF(O51=Data!$T$28,D51,O51)</f>
        <v>.</v>
      </c>
      <c r="F51" s="130"/>
      <c r="G51" s="129"/>
      <c r="H51" s="123" t="str">
        <f>IF(ISNUMBER($N51),INDEX(Data!D$16:D$60,MATCH($N51,Data!$S$16:$S$60,0)),".")</f>
        <v>.</v>
      </c>
      <c r="I51" s="123" t="str">
        <f>IF(ISNUMBER($N51),INDEX(Data!E$16:E$60,MATCH($N51,Data!$S$16:$S$60,0)),".")</f>
        <v>.</v>
      </c>
      <c r="J51" s="18" t="str">
        <f>IF($C$7="WICA licensee",IF(ISNUMBER($N51),INDEX(Data!F$16:F$60,MATCH($N51,Data!$S$16:$S$60,0)),"."),".")</f>
        <v>.</v>
      </c>
      <c r="K51" s="1"/>
      <c r="L51" s="1"/>
      <c r="M51" s="1"/>
      <c r="N51" s="19" t="str">
        <f t="shared" si="0"/>
        <v>.</v>
      </c>
      <c r="O51" s="112" t="str">
        <f>IF(ISNUMBER($N51),INDEX(Data!T$16:T$60,MATCH($N51,Data!$S$16:$S$60,0)),".")</f>
        <v>.</v>
      </c>
      <c r="P51" s="112" t="str">
        <f>IF(ISNUMBER($N51),INDEX(Data!$U$16:$U$60,MATCH($N51,Data!$S$16:$S$60,0)),"na")</f>
        <v>na</v>
      </c>
    </row>
    <row r="52" spans="2:16" ht="39" customHeight="1" x14ac:dyDescent="0.25">
      <c r="B52" s="17" t="str">
        <f>IF(ISNUMBER($N52),INDEX(Data!B$16:B$60,MATCH($N52,Data!$S$16:$S$60,0)),".")</f>
        <v>.</v>
      </c>
      <c r="C52" s="17" t="str">
        <f>IF(ISNUMBER($N52),INDEX(Data!C$16:C$60,MATCH($N52,Data!$S$16:$S$60,0)),".")</f>
        <v>.</v>
      </c>
      <c r="D52" s="138"/>
      <c r="E52" s="149" t="str">
        <f>IF(O52=Data!$T$28,D52,O52)</f>
        <v>.</v>
      </c>
      <c r="F52" s="130"/>
      <c r="G52" s="129"/>
      <c r="H52" s="123" t="str">
        <f>IF(ISNUMBER($N52),INDEX(Data!D$16:D$60,MATCH($N52,Data!$S$16:$S$60,0)),".")</f>
        <v>.</v>
      </c>
      <c r="I52" s="123" t="str">
        <f>IF(ISNUMBER($N52),INDEX(Data!E$16:E$60,MATCH($N52,Data!$S$16:$S$60,0)),".")</f>
        <v>.</v>
      </c>
      <c r="J52" s="18" t="str">
        <f>IF($C$7="WICA licensee",IF(ISNUMBER($N52),INDEX(Data!F$16:F$60,MATCH($N52,Data!$S$16:$S$60,0)),"."),".")</f>
        <v>.</v>
      </c>
      <c r="K52" s="1"/>
      <c r="L52" s="1"/>
      <c r="M52" s="1"/>
      <c r="N52" s="19" t="str">
        <f t="shared" si="0"/>
        <v>.</v>
      </c>
      <c r="O52" s="112" t="str">
        <f>IF(ISNUMBER($N52),INDEX(Data!T$16:T$60,MATCH($N52,Data!$S$16:$S$60,0)),".")</f>
        <v>.</v>
      </c>
      <c r="P52" s="112" t="str">
        <f>IF(ISNUMBER($N52),INDEX(Data!$U$16:$U$60,MATCH($N52,Data!$S$16:$S$60,0)),"na")</f>
        <v>na</v>
      </c>
    </row>
    <row r="53" spans="2:16" ht="39" customHeight="1" x14ac:dyDescent="0.25">
      <c r="B53" s="17" t="str">
        <f>IF(ISNUMBER($N53),INDEX(Data!B$16:B$60,MATCH($N53,Data!$S$16:$S$60,0)),".")</f>
        <v>.</v>
      </c>
      <c r="C53" s="17" t="str">
        <f>IF(ISNUMBER($N53),INDEX(Data!C$16:C$60,MATCH($N53,Data!$S$16:$S$60,0)),".")</f>
        <v>.</v>
      </c>
      <c r="D53" s="138"/>
      <c r="E53" s="136" t="str">
        <f>IF(O53=Data!$T$28,D53,O53)</f>
        <v>.</v>
      </c>
      <c r="F53" s="130"/>
      <c r="G53" s="129"/>
      <c r="H53" s="123" t="str">
        <f>IF(ISNUMBER($N53),INDEX(Data!D$16:D$60,MATCH($N53,Data!$S$16:$S$60,0)),".")</f>
        <v>.</v>
      </c>
      <c r="I53" s="123" t="str">
        <f>IF(ISNUMBER($N53),INDEX(Data!E$16:E$60,MATCH($N53,Data!$S$16:$S$60,0)),".")</f>
        <v>.</v>
      </c>
      <c r="J53" s="18" t="str">
        <f>IF($C$7="WICA licensee",IF(ISNUMBER($N53),INDEX(Data!F$16:F$60,MATCH($N53,Data!$S$16:$S$60,0)),"."),".")</f>
        <v>.</v>
      </c>
      <c r="K53" s="1"/>
      <c r="L53" s="1"/>
      <c r="M53" s="1"/>
      <c r="N53" s="19" t="str">
        <f t="shared" si="0"/>
        <v>.</v>
      </c>
      <c r="O53" s="112" t="str">
        <f>IF(ISNUMBER($N53),INDEX(Data!T$16:T$60,MATCH($N53,Data!$S$16:$S$60,0)),".")</f>
        <v>.</v>
      </c>
      <c r="P53" s="112" t="str">
        <f>IF(ISNUMBER($N53),INDEX(Data!$U$16:$U$60,MATCH($N53,Data!$S$16:$S$60,0)),"na")</f>
        <v>na</v>
      </c>
    </row>
    <row r="54" spans="2:16" ht="39" customHeight="1" x14ac:dyDescent="0.25">
      <c r="B54" s="17" t="str">
        <f>IF(ISNUMBER($N54),INDEX(Data!B$16:B$60,MATCH($N54,Data!$S$16:$S$60,0)),".")</f>
        <v>.</v>
      </c>
      <c r="C54" s="17" t="str">
        <f>IF(ISNUMBER($N54),INDEX(Data!C$16:C$60,MATCH($N54,Data!$S$16:$S$60,0)),".")</f>
        <v>.</v>
      </c>
      <c r="D54" s="138"/>
      <c r="E54" s="136" t="str">
        <f>IF(O54=Data!$T$28,D54,O54)</f>
        <v>.</v>
      </c>
      <c r="F54" s="130"/>
      <c r="G54" s="129"/>
      <c r="H54" s="123" t="str">
        <f>IF(ISNUMBER($N54),INDEX(Data!D$16:D$60,MATCH($N54,Data!$S$16:$S$60,0)),".")</f>
        <v>.</v>
      </c>
      <c r="I54" s="123" t="str">
        <f>IF(ISNUMBER($N54),INDEX(Data!E$16:E$60,MATCH($N54,Data!$S$16:$S$60,0)),".")</f>
        <v>.</v>
      </c>
      <c r="J54" s="18" t="str">
        <f>IF($C$7="WICA licensee",IF(ISNUMBER($N54),INDEX(Data!F$16:F$60,MATCH($N54,Data!$S$16:$S$60,0)),"."),".")</f>
        <v>.</v>
      </c>
      <c r="K54" s="1"/>
      <c r="L54" s="1"/>
      <c r="M54" s="1"/>
      <c r="N54" s="19" t="str">
        <f t="shared" si="0"/>
        <v>.</v>
      </c>
      <c r="O54" s="112" t="str">
        <f>IF(ISNUMBER($N54),INDEX(Data!T$16:T$60,MATCH($N54,Data!$S$16:$S$60,0)),".")</f>
        <v>.</v>
      </c>
      <c r="P54" s="112" t="str">
        <f>IF(ISNUMBER($N54),INDEX(Data!$U$16:$U$60,MATCH($N54,Data!$S$16:$S$60,0)),"na")</f>
        <v>na</v>
      </c>
    </row>
    <row r="55" spans="2:16" ht="39" customHeight="1" x14ac:dyDescent="0.25">
      <c r="B55" s="17" t="str">
        <f>IF(ISNUMBER($N55),INDEX(Data!B$16:B$60,MATCH($N55,Data!$S$16:$S$60,0)),".")</f>
        <v>.</v>
      </c>
      <c r="C55" s="17" t="str">
        <f>IF(ISNUMBER($N55),INDEX(Data!C$16:C$60,MATCH($N55,Data!$S$16:$S$60,0)),".")</f>
        <v>.</v>
      </c>
      <c r="D55" s="138"/>
      <c r="E55" s="136" t="str">
        <f>IF(O55=Data!$T$28,D55,O55)</f>
        <v>.</v>
      </c>
      <c r="F55" s="130"/>
      <c r="G55" s="129"/>
      <c r="H55" s="123" t="str">
        <f>IF(ISNUMBER($N55),INDEX(Data!D$16:D$60,MATCH($N55,Data!$S$16:$S$60,0)),".")</f>
        <v>.</v>
      </c>
      <c r="I55" s="123" t="str">
        <f>IF(ISNUMBER($N55),INDEX(Data!E$16:E$60,MATCH($N55,Data!$S$16:$S$60,0)),".")</f>
        <v>.</v>
      </c>
      <c r="J55" s="18" t="str">
        <f>IF($C$7="WICA licensee",IF(ISNUMBER($N55),INDEX(Data!F$16:F$60,MATCH($N55,Data!$S$16:$S$60,0)),"."),".")</f>
        <v>.</v>
      </c>
      <c r="K55" s="1"/>
      <c r="L55" s="1"/>
      <c r="M55" s="1"/>
      <c r="N55" s="19" t="str">
        <f t="shared" si="0"/>
        <v>.</v>
      </c>
      <c r="O55" s="112" t="str">
        <f>IF(ISNUMBER($N55),INDEX(Data!T$16:T$60,MATCH($N55,Data!$S$16:$S$60,0)),".")</f>
        <v>.</v>
      </c>
      <c r="P55" s="112" t="str">
        <f>IF(ISNUMBER($N55),INDEX(Data!$U$16:$U$60,MATCH($N55,Data!$S$16:$S$60,0)),"na")</f>
        <v>na</v>
      </c>
    </row>
    <row r="56" spans="2:16" ht="39" customHeight="1" x14ac:dyDescent="0.25">
      <c r="B56" s="17" t="str">
        <f>IF(ISNUMBER($N56),INDEX(Data!B$16:B$60,MATCH($N56,Data!$S$16:$S$60,0)),".")</f>
        <v>.</v>
      </c>
      <c r="C56" s="17" t="str">
        <f>IF(ISNUMBER($N56),INDEX(Data!C$16:C$60,MATCH($N56,Data!$S$16:$S$60,0)),".")</f>
        <v>.</v>
      </c>
      <c r="D56" s="138"/>
      <c r="E56" s="136" t="str">
        <f>IF(O56=Data!$T$28,D56,O56)</f>
        <v>.</v>
      </c>
      <c r="F56" s="130"/>
      <c r="G56" s="129"/>
      <c r="H56" s="123" t="str">
        <f>IF(ISNUMBER($N56),INDEX(Data!D$16:D$60,MATCH($N56,Data!$S$16:$S$60,0)),".")</f>
        <v>.</v>
      </c>
      <c r="I56" s="123" t="str">
        <f>IF(ISNUMBER($N56),INDEX(Data!E$16:E$60,MATCH($N56,Data!$S$16:$S$60,0)),".")</f>
        <v>.</v>
      </c>
      <c r="J56" s="18" t="str">
        <f>IF($C$7="WICA licensee",IF(ISNUMBER($N56),INDEX(Data!F$16:F$60,MATCH($N56,Data!$S$16:$S$60,0)),"."),".")</f>
        <v>.</v>
      </c>
      <c r="K56" s="1"/>
      <c r="L56" s="1"/>
      <c r="M56" s="1"/>
      <c r="N56" s="19" t="str">
        <f t="shared" si="0"/>
        <v>.</v>
      </c>
      <c r="O56" s="112" t="str">
        <f>IF(ISNUMBER($N56),INDEX(Data!T$16:T$60,MATCH($N56,Data!$S$16:$S$60,0)),".")</f>
        <v>.</v>
      </c>
      <c r="P56" s="112" t="str">
        <f>IF(ISNUMBER($N56),INDEX(Data!$U$16:$U$60,MATCH($N56,Data!$S$16:$S$60,0)),"na")</f>
        <v>na</v>
      </c>
    </row>
    <row r="57" spans="2:16" ht="39" customHeight="1" x14ac:dyDescent="0.25">
      <c r="B57" s="17" t="str">
        <f>IF(ISNUMBER($N57),INDEX(Data!B$16:B$60,MATCH($N57,Data!$S$16:$S$60,0)),".")</f>
        <v>.</v>
      </c>
      <c r="C57" s="17" t="str">
        <f>IF(ISNUMBER($N57),INDEX(Data!C$16:C$60,MATCH($N57,Data!$S$16:$S$60,0)),".")</f>
        <v>.</v>
      </c>
      <c r="D57" s="138"/>
      <c r="E57" s="136" t="str">
        <f>IF(O57=Data!$T$28,D57,O57)</f>
        <v>.</v>
      </c>
      <c r="F57" s="130"/>
      <c r="G57" s="129"/>
      <c r="H57" s="123" t="str">
        <f>IF(ISNUMBER($N57),INDEX(Data!D$16:D$60,MATCH($N57,Data!$S$16:$S$60,0)),".")</f>
        <v>.</v>
      </c>
      <c r="I57" s="123" t="str">
        <f>IF(ISNUMBER($N57),INDEX(Data!E$16:E$60,MATCH($N57,Data!$S$16:$S$60,0)),".")</f>
        <v>.</v>
      </c>
      <c r="J57" s="18" t="str">
        <f>IF($C$7="WICA licensee",IF(ISNUMBER($N57),INDEX(Data!F$16:F$60,MATCH($N57,Data!$S$16:$S$60,0)),"."),".")</f>
        <v>.</v>
      </c>
      <c r="K57" s="1"/>
      <c r="L57" s="1"/>
      <c r="M57" s="1"/>
      <c r="N57" s="19" t="str">
        <f t="shared" si="0"/>
        <v>.</v>
      </c>
      <c r="O57" s="112" t="str">
        <f>IF(ISNUMBER($N57),INDEX(Data!T$16:T$60,MATCH($N57,Data!$S$16:$S$60,0)),".")</f>
        <v>.</v>
      </c>
      <c r="P57" s="112" t="str">
        <f>IF(ISNUMBER($N57),INDEX(Data!$U$16:$U$60,MATCH($N57,Data!$S$16:$S$60,0)),"na")</f>
        <v>na</v>
      </c>
    </row>
    <row r="58" spans="2:16" ht="39" customHeight="1" x14ac:dyDescent="0.25">
      <c r="B58" s="17" t="str">
        <f>IF(ISNUMBER($N58),INDEX(Data!B$16:B$60,MATCH($N58,Data!$S$16:$S$60,0)),".")</f>
        <v>.</v>
      </c>
      <c r="C58" s="17" t="str">
        <f>IF(ISNUMBER($N58),INDEX(Data!C$16:C$60,MATCH($N58,Data!$S$16:$S$60,0)),".")</f>
        <v>.</v>
      </c>
      <c r="D58" s="138"/>
      <c r="E58" s="136" t="str">
        <f>IF(O58=Data!$T$28,D58,O58)</f>
        <v>.</v>
      </c>
      <c r="F58" s="130"/>
      <c r="G58" s="129"/>
      <c r="H58" s="123" t="str">
        <f>IF(ISNUMBER($N58),INDEX(Data!D$16:D$60,MATCH($N58,Data!$S$16:$S$60,0)),".")</f>
        <v>.</v>
      </c>
      <c r="I58" s="123" t="str">
        <f>IF(ISNUMBER($N58),INDEX(Data!E$16:E$60,MATCH($N58,Data!$S$16:$S$60,0)),".")</f>
        <v>.</v>
      </c>
      <c r="J58" s="18" t="str">
        <f>IF($C$7="WICA licensee",IF(ISNUMBER($N58),INDEX(Data!F$16:F$60,MATCH($N58,Data!$S$16:$S$60,0)),"."),".")</f>
        <v>.</v>
      </c>
      <c r="K58" s="1"/>
      <c r="L58" s="1"/>
      <c r="M58" s="1"/>
      <c r="N58" s="19" t="str">
        <f t="shared" si="0"/>
        <v>.</v>
      </c>
      <c r="O58" s="112" t="str">
        <f>IF(ISNUMBER($N58),INDEX(Data!T$16:T$60,MATCH($N58,Data!$S$16:$S$60,0)),".")</f>
        <v>.</v>
      </c>
      <c r="P58" s="112" t="str">
        <f>IF(ISNUMBER($N58),INDEX(Data!$U$16:$U$60,MATCH($N58,Data!$S$16:$S$60,0)),"na")</f>
        <v>na</v>
      </c>
    </row>
    <row r="59" spans="2:16" ht="39" customHeight="1" x14ac:dyDescent="0.25">
      <c r="B59" s="17" t="str">
        <f>IF(ISNUMBER($N59),INDEX(Data!B$16:B$60,MATCH($N59,Data!$S$16:$S$60,0)),".")</f>
        <v>.</v>
      </c>
      <c r="C59" s="17" t="str">
        <f>IF(ISNUMBER($N59),INDEX(Data!C$16:C$60,MATCH($N59,Data!$S$16:$S$60,0)),".")</f>
        <v>.</v>
      </c>
      <c r="D59" s="138"/>
      <c r="E59" s="136" t="str">
        <f>IF(O59=Data!$T$28,D59,O59)</f>
        <v>.</v>
      </c>
      <c r="F59" s="130"/>
      <c r="G59" s="131"/>
      <c r="H59" s="123" t="str">
        <f>IF(ISNUMBER($N59),INDEX(Data!D$16:D$60,MATCH($N59,Data!$S$16:$S$60,0)),".")</f>
        <v>.</v>
      </c>
      <c r="I59" s="123" t="str">
        <f>IF(ISNUMBER($N59),INDEX(Data!E$16:E$60,MATCH($N59,Data!$S$16:$S$60,0)),".")</f>
        <v>.</v>
      </c>
      <c r="J59" s="18" t="str">
        <f>IF($C$7="WICA licensee",IF(ISNUMBER($N59),INDEX(Data!F$16:F$60,MATCH($N59,Data!$S$16:$S$60,0)),"."),".")</f>
        <v>.</v>
      </c>
      <c r="K59" s="1"/>
      <c r="L59" s="1"/>
      <c r="M59" s="1"/>
      <c r="N59" s="19" t="str">
        <f t="shared" si="0"/>
        <v>.</v>
      </c>
      <c r="O59" s="112" t="str">
        <f>IF(ISNUMBER($N59),INDEX(Data!T$16:T$60,MATCH($N59,Data!$S$16:$S$60,0)),".")</f>
        <v>.</v>
      </c>
      <c r="P59" s="112" t="str">
        <f>IF(ISNUMBER($N59),INDEX(Data!$U$16:$U$60,MATCH($N59,Data!$S$16:$S$60,0)),"na")</f>
        <v>na</v>
      </c>
    </row>
  </sheetData>
  <sheetProtection formatCells="0" formatColumns="0" formatRows="0"/>
  <conditionalFormatting sqref="C8">
    <cfRule type="cellIs" dxfId="12" priority="1" operator="equal">
      <formula>0</formula>
    </cfRule>
  </conditionalFormatting>
  <conditionalFormatting sqref="D15">
    <cfRule type="cellIs" dxfId="11" priority="3" operator="equal">
      <formula>"no data required"</formula>
    </cfRule>
  </conditionalFormatting>
  <conditionalFormatting sqref="E16:E59">
    <cfRule type="cellIs" dxfId="9" priority="4" operator="equal">
      <formula>0</formula>
    </cfRule>
  </conditionalFormatting>
  <conditionalFormatting sqref="F15">
    <cfRule type="cellIs" dxfId="8" priority="2" operator="equal">
      <formula>"no data required"</formula>
    </cfRule>
  </conditionalFormatting>
  <conditionalFormatting sqref="F16:F49">
    <cfRule type="expression" dxfId="7" priority="9">
      <formula>P16="na"</formula>
    </cfRule>
    <cfRule type="expression" dxfId="6" priority="54">
      <formula>P16="na"</formula>
    </cfRule>
    <cfRule type="expression" dxfId="5" priority="55">
      <formula>$F$15="Enter type of waste"</formula>
    </cfRule>
  </conditionalFormatting>
  <conditionalFormatting sqref="G16:G59 O37:P59 D41:D59">
    <cfRule type="expression" dxfId="4" priority="48">
      <formula>ISNUMBER($N16)</formula>
    </cfRule>
  </conditionalFormatting>
  <conditionalFormatting sqref="H59:I59 J61:J121">
    <cfRule type="expression" dxfId="3" priority="15">
      <formula>H59=H58</formula>
    </cfRule>
  </conditionalFormatting>
  <conditionalFormatting sqref="J60">
    <cfRule type="expression" dxfId="2" priority="59">
      <formula>J60=I59</formula>
    </cfRule>
  </conditionalFormatting>
  <pageMargins left="0.7" right="0.7" top="0.75" bottom="0.75" header="0.3" footer="0.3"/>
  <pageSetup paperSize="8" orientation="landscape" r:id="rId1"/>
  <extLst>
    <ext xmlns:x14="http://schemas.microsoft.com/office/spreadsheetml/2009/9/main" uri="{78C0D931-6437-407d-A8EE-F0AAD7539E65}">
      <x14:conditionalFormattings>
        <x14:conditionalFormatting xmlns:xm="http://schemas.microsoft.com/office/excel/2006/main">
          <x14:cfRule type="expression" priority="43" id="{5C031B2F-D717-48CC-8668-0AE08F6197F6}">
            <xm:f>$O16&lt;&gt;Data!$T$28</xm:f>
            <x14:dxf>
              <fill>
                <patternFill patternType="solid">
                  <bgColor theme="0"/>
                </patternFill>
              </fill>
            </x14:dxf>
          </x14:cfRule>
          <xm:sqref>D16:D40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40"/>
  <sheetViews>
    <sheetView workbookViewId="0">
      <selection activeCell="K15" sqref="K15"/>
    </sheetView>
  </sheetViews>
  <sheetFormatPr defaultRowHeight="11.5" x14ac:dyDescent="0.25"/>
  <cols>
    <col min="1" max="1" width="3" customWidth="1"/>
    <col min="2" max="2" width="4.3984375" customWidth="1"/>
    <col min="3" max="3" width="45.296875" customWidth="1"/>
    <col min="4" max="4" width="8.09765625" customWidth="1"/>
    <col min="5" max="5" width="40" customWidth="1"/>
  </cols>
  <sheetData>
    <row r="1" spans="2:5" ht="6.75" customHeight="1" x14ac:dyDescent="0.25">
      <c r="B1" s="1"/>
      <c r="C1" s="1"/>
      <c r="D1" s="1"/>
      <c r="E1" s="1"/>
    </row>
    <row r="2" spans="2:5" x14ac:dyDescent="0.25">
      <c r="B2" s="12" t="str">
        <f>'Utility name'!$C$2</f>
        <v>Independent Pricing and Regulatory Tribunal of NSW</v>
      </c>
      <c r="C2" s="1"/>
      <c r="D2" s="1"/>
      <c r="E2" s="1"/>
    </row>
    <row r="3" spans="2:5" x14ac:dyDescent="0.25">
      <c r="B3" s="12" t="str">
        <f>'Utility name'!C4</f>
        <v>Reporting template for water utility performance indicators and licence data</v>
      </c>
      <c r="C3" s="1"/>
      <c r="D3" s="1"/>
      <c r="E3" s="1"/>
    </row>
    <row r="4" spans="2:5" x14ac:dyDescent="0.25">
      <c r="B4" s="1"/>
      <c r="C4" s="1"/>
      <c r="D4" s="1"/>
      <c r="E4" s="1"/>
    </row>
    <row r="5" spans="2:5" ht="15.5" x14ac:dyDescent="0.35">
      <c r="B5" s="3" t="s">
        <v>117</v>
      </c>
      <c r="C5" s="1"/>
      <c r="D5" s="1"/>
      <c r="E5" s="1"/>
    </row>
    <row r="6" spans="2:5" x14ac:dyDescent="0.25">
      <c r="B6" s="1"/>
      <c r="C6" s="1"/>
      <c r="D6" s="1"/>
      <c r="E6" s="1"/>
    </row>
    <row r="7" spans="2:5" x14ac:dyDescent="0.25">
      <c r="B7" s="99" t="s">
        <v>112</v>
      </c>
      <c r="C7" s="100"/>
      <c r="D7" s="100"/>
      <c r="E7" s="1"/>
    </row>
    <row r="8" spans="2:5" x14ac:dyDescent="0.25">
      <c r="B8" s="101" t="s">
        <v>113</v>
      </c>
      <c r="C8" s="102"/>
      <c r="D8" s="102"/>
      <c r="E8" s="1"/>
    </row>
    <row r="9" spans="2:5" x14ac:dyDescent="0.25">
      <c r="B9" s="1"/>
      <c r="C9" s="1"/>
      <c r="D9" s="1"/>
      <c r="E9" s="1"/>
    </row>
    <row r="10" spans="2:5" x14ac:dyDescent="0.25">
      <c r="B10" s="16" t="s">
        <v>99</v>
      </c>
      <c r="C10" s="9"/>
      <c r="D10" s="9" t="s">
        <v>100</v>
      </c>
      <c r="E10" s="9"/>
    </row>
    <row r="11" spans="2:5" x14ac:dyDescent="0.25">
      <c r="B11" s="13">
        <v>1</v>
      </c>
      <c r="C11" s="13" t="s">
        <v>96</v>
      </c>
      <c r="D11" s="13">
        <f>INDEX(B11:B14,MATCH('Utility name'!D9,C11:C14,0))</f>
        <v>3</v>
      </c>
      <c r="E11" s="1" t="str">
        <f>'Utility name'!D9</f>
        <v>WaterNSW</v>
      </c>
    </row>
    <row r="12" spans="2:5" x14ac:dyDescent="0.25">
      <c r="B12" s="1">
        <f>B11+1</f>
        <v>2</v>
      </c>
      <c r="C12" s="13" t="s">
        <v>97</v>
      </c>
      <c r="D12" s="13"/>
      <c r="E12" s="1"/>
    </row>
    <row r="13" spans="2:5" x14ac:dyDescent="0.25">
      <c r="B13" s="1">
        <f t="shared" ref="B13:B14" si="0">B12+1</f>
        <v>3</v>
      </c>
      <c r="C13" s="13" t="s">
        <v>98</v>
      </c>
      <c r="D13" s="13"/>
      <c r="E13" s="1"/>
    </row>
    <row r="14" spans="2:5" x14ac:dyDescent="0.25">
      <c r="B14" s="1">
        <f t="shared" si="0"/>
        <v>4</v>
      </c>
      <c r="C14" s="13" t="s">
        <v>218</v>
      </c>
      <c r="D14" s="13"/>
      <c r="E14" s="1"/>
    </row>
    <row r="15" spans="2:5" x14ac:dyDescent="0.25">
      <c r="B15" s="1"/>
      <c r="C15" s="1"/>
      <c r="D15" s="1"/>
      <c r="E15" s="1"/>
    </row>
    <row r="16" spans="2:5" x14ac:dyDescent="0.25">
      <c r="B16" s="1"/>
      <c r="C16" s="1"/>
      <c r="D16" s="1"/>
      <c r="E16" s="1"/>
    </row>
    <row r="17" spans="2:5" x14ac:dyDescent="0.25">
      <c r="B17" s="16" t="s">
        <v>199</v>
      </c>
      <c r="C17" s="16"/>
      <c r="D17" s="16"/>
      <c r="E17" s="9"/>
    </row>
    <row r="18" spans="2:5" x14ac:dyDescent="0.25">
      <c r="B18" s="7" t="s">
        <v>200</v>
      </c>
      <c r="D18" s="7"/>
      <c r="E18" s="1"/>
    </row>
    <row r="19" spans="2:5" x14ac:dyDescent="0.25">
      <c r="B19" s="1"/>
      <c r="C19" s="143" t="s">
        <v>194</v>
      </c>
      <c r="D19" s="13"/>
      <c r="E19" s="6" t="str">
        <f>IF($E$11=$C$14,$C19,".")</f>
        <v>.</v>
      </c>
    </row>
    <row r="20" spans="2:5" x14ac:dyDescent="0.25">
      <c r="B20" s="1"/>
      <c r="C20" s="13" t="s">
        <v>201</v>
      </c>
      <c r="D20" s="13"/>
      <c r="E20" s="6" t="str">
        <f t="shared" ref="E20:E36" si="1">IF($E$11=$C$14,$C20,".")</f>
        <v>.</v>
      </c>
    </row>
    <row r="21" spans="2:5" x14ac:dyDescent="0.25">
      <c r="B21" s="1"/>
      <c r="C21" s="13" t="s">
        <v>202</v>
      </c>
      <c r="D21" s="13"/>
      <c r="E21" s="6" t="str">
        <f t="shared" si="1"/>
        <v>.</v>
      </c>
    </row>
    <row r="22" spans="2:5" x14ac:dyDescent="0.25">
      <c r="B22" s="1"/>
      <c r="C22" s="13" t="s">
        <v>203</v>
      </c>
      <c r="D22" s="13"/>
      <c r="E22" s="6" t="str">
        <f t="shared" si="1"/>
        <v>.</v>
      </c>
    </row>
    <row r="23" spans="2:5" x14ac:dyDescent="0.25">
      <c r="B23" s="1"/>
      <c r="C23" s="13" t="s">
        <v>204</v>
      </c>
      <c r="D23" s="13"/>
      <c r="E23" s="6" t="str">
        <f t="shared" si="1"/>
        <v>.</v>
      </c>
    </row>
    <row r="24" spans="2:5" x14ac:dyDescent="0.25">
      <c r="B24" s="1"/>
      <c r="C24" s="13" t="s">
        <v>205</v>
      </c>
      <c r="D24" s="13"/>
      <c r="E24" s="6" t="str">
        <f t="shared" si="1"/>
        <v>.</v>
      </c>
    </row>
    <row r="25" spans="2:5" x14ac:dyDescent="0.25">
      <c r="B25" s="1"/>
      <c r="C25" s="13" t="s">
        <v>206</v>
      </c>
      <c r="D25" s="13"/>
      <c r="E25" s="6" t="str">
        <f t="shared" si="1"/>
        <v>.</v>
      </c>
    </row>
    <row r="26" spans="2:5" x14ac:dyDescent="0.25">
      <c r="B26" s="1"/>
      <c r="C26" s="13" t="s">
        <v>207</v>
      </c>
      <c r="D26" s="13"/>
      <c r="E26" s="6" t="str">
        <f t="shared" si="1"/>
        <v>.</v>
      </c>
    </row>
    <row r="27" spans="2:5" x14ac:dyDescent="0.25">
      <c r="B27" s="1"/>
      <c r="C27" s="13" t="s">
        <v>208</v>
      </c>
      <c r="D27" s="13"/>
      <c r="E27" s="6" t="str">
        <f t="shared" si="1"/>
        <v>.</v>
      </c>
    </row>
    <row r="28" spans="2:5" x14ac:dyDescent="0.25">
      <c r="B28" s="1"/>
      <c r="C28" s="13" t="s">
        <v>209</v>
      </c>
      <c r="D28" s="13"/>
      <c r="E28" s="6" t="str">
        <f t="shared" si="1"/>
        <v>.</v>
      </c>
    </row>
    <row r="29" spans="2:5" x14ac:dyDescent="0.25">
      <c r="B29" s="1"/>
      <c r="C29" s="13" t="s">
        <v>210</v>
      </c>
      <c r="D29" s="13"/>
      <c r="E29" s="6" t="str">
        <f t="shared" si="1"/>
        <v>.</v>
      </c>
    </row>
    <row r="30" spans="2:5" x14ac:dyDescent="0.25">
      <c r="B30" s="1"/>
      <c r="C30" s="13" t="s">
        <v>211</v>
      </c>
      <c r="D30" s="13"/>
      <c r="E30" s="6" t="str">
        <f t="shared" si="1"/>
        <v>.</v>
      </c>
    </row>
    <row r="31" spans="2:5" x14ac:dyDescent="0.25">
      <c r="B31" s="1"/>
      <c r="C31" s="13" t="s">
        <v>212</v>
      </c>
      <c r="D31" s="13"/>
      <c r="E31" s="6" t="str">
        <f t="shared" si="1"/>
        <v>.</v>
      </c>
    </row>
    <row r="32" spans="2:5" x14ac:dyDescent="0.25">
      <c r="B32" s="1"/>
      <c r="C32" s="13" t="s">
        <v>213</v>
      </c>
      <c r="D32" s="13"/>
      <c r="E32" s="6" t="str">
        <f t="shared" si="1"/>
        <v>.</v>
      </c>
    </row>
    <row r="33" spans="2:5" x14ac:dyDescent="0.25">
      <c r="B33" s="1"/>
      <c r="C33" s="13" t="s">
        <v>214</v>
      </c>
      <c r="D33" s="13"/>
      <c r="E33" s="6" t="str">
        <f t="shared" si="1"/>
        <v>.</v>
      </c>
    </row>
    <row r="34" spans="2:5" x14ac:dyDescent="0.25">
      <c r="B34" s="1"/>
      <c r="C34" s="13" t="s">
        <v>215</v>
      </c>
      <c r="D34" s="13"/>
      <c r="E34" s="6" t="str">
        <f t="shared" si="1"/>
        <v>.</v>
      </c>
    </row>
    <row r="35" spans="2:5" x14ac:dyDescent="0.25">
      <c r="B35" s="1"/>
      <c r="C35" s="13" t="s">
        <v>216</v>
      </c>
      <c r="D35" s="13"/>
      <c r="E35" s="6" t="str">
        <f t="shared" si="1"/>
        <v>.</v>
      </c>
    </row>
    <row r="36" spans="2:5" x14ac:dyDescent="0.25">
      <c r="B36" s="1"/>
      <c r="C36" s="13" t="s">
        <v>217</v>
      </c>
      <c r="D36" s="13"/>
      <c r="E36" s="6" t="str">
        <f t="shared" si="1"/>
        <v>.</v>
      </c>
    </row>
    <row r="37" spans="2:5" x14ac:dyDescent="0.25">
      <c r="B37" s="1"/>
      <c r="C37" s="1"/>
      <c r="D37" s="1"/>
      <c r="E37" s="1"/>
    </row>
    <row r="38" spans="2:5" x14ac:dyDescent="0.25">
      <c r="B38" s="1"/>
      <c r="C38" s="1"/>
      <c r="D38" s="1"/>
      <c r="E38" s="1"/>
    </row>
    <row r="39" spans="2:5" x14ac:dyDescent="0.25">
      <c r="B39" s="1"/>
      <c r="C39" s="1"/>
      <c r="D39" s="1"/>
      <c r="E39" s="1"/>
    </row>
    <row r="40" spans="2:5" x14ac:dyDescent="0.25">
      <c r="B40" s="1"/>
      <c r="C40" s="1"/>
      <c r="D40" s="1"/>
      <c r="E40" s="1"/>
    </row>
  </sheetData>
  <pageMargins left="0.7" right="0.7" top="0.75" bottom="0.75" header="0.3" footer="0.3"/>
  <pageSetup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69"/>
  <sheetViews>
    <sheetView topLeftCell="A7" zoomScaleNormal="100" workbookViewId="0">
      <selection activeCell="F17" sqref="F17"/>
    </sheetView>
  </sheetViews>
  <sheetFormatPr defaultRowHeight="11.5" x14ac:dyDescent="0.25"/>
  <cols>
    <col min="1" max="1" width="8.09765625" customWidth="1"/>
    <col min="2" max="2" width="18.3984375" customWidth="1"/>
    <col min="3" max="3" width="28.09765625" customWidth="1"/>
    <col min="4" max="4" width="56.09765625" customWidth="1"/>
    <col min="5" max="6" width="77.69921875" customWidth="1"/>
    <col min="7" max="7" width="1.8984375" customWidth="1"/>
    <col min="13" max="13" width="1.3984375" customWidth="1"/>
    <col min="19" max="19" width="14.69921875" customWidth="1"/>
    <col min="21" max="21" width="11.69921875" style="5" customWidth="1"/>
  </cols>
  <sheetData>
    <row r="1" spans="1:24" ht="6.75" customHeight="1" x14ac:dyDescent="0.25">
      <c r="A1" s="1"/>
      <c r="B1" s="1"/>
      <c r="C1" s="1"/>
      <c r="D1" s="1"/>
      <c r="E1" s="1"/>
      <c r="F1" s="1"/>
      <c r="G1" s="1"/>
      <c r="H1" s="1"/>
      <c r="I1" s="1"/>
      <c r="J1" s="1"/>
      <c r="K1" s="1"/>
      <c r="L1" s="1"/>
      <c r="M1" s="1"/>
      <c r="N1" s="1"/>
      <c r="O1" s="1"/>
      <c r="P1" s="1"/>
      <c r="Q1" s="1"/>
      <c r="R1" s="1"/>
      <c r="S1" s="1"/>
      <c r="T1" s="1"/>
      <c r="U1" s="6"/>
      <c r="V1" s="1"/>
      <c r="W1" s="1"/>
      <c r="X1" s="1"/>
    </row>
    <row r="2" spans="1:24" x14ac:dyDescent="0.25">
      <c r="A2" s="1"/>
      <c r="B2" s="12" t="str">
        <f>'Utility name'!$C$2</f>
        <v>Independent Pricing and Regulatory Tribunal of NSW</v>
      </c>
      <c r="C2" s="1"/>
      <c r="D2" s="1"/>
      <c r="E2" s="1"/>
      <c r="F2" s="1"/>
      <c r="G2" s="1"/>
      <c r="H2" s="1"/>
      <c r="I2" s="1"/>
      <c r="J2" s="1"/>
      <c r="K2" s="1"/>
      <c r="L2" s="1"/>
      <c r="M2" s="1"/>
      <c r="N2" s="1"/>
      <c r="O2" s="1"/>
      <c r="P2" s="1"/>
      <c r="Q2" s="1"/>
      <c r="R2" s="1"/>
      <c r="S2" s="1"/>
      <c r="T2" s="1"/>
      <c r="U2" s="6"/>
      <c r="V2" s="1"/>
      <c r="W2" s="1"/>
      <c r="X2" s="1"/>
    </row>
    <row r="3" spans="1:24" x14ac:dyDescent="0.25">
      <c r="A3" s="1"/>
      <c r="B3" s="12" t="str">
        <f>'Utility name'!C4</f>
        <v>Reporting template for water utility performance indicators and licence data</v>
      </c>
      <c r="C3" s="1"/>
      <c r="D3" s="1"/>
      <c r="E3" s="1"/>
      <c r="F3" s="1"/>
      <c r="G3" s="1"/>
      <c r="H3" s="1"/>
      <c r="I3" s="1"/>
      <c r="J3" s="1"/>
      <c r="K3" s="1"/>
      <c r="L3" s="1"/>
      <c r="M3" s="1"/>
      <c r="N3" s="1"/>
      <c r="O3" s="1"/>
      <c r="P3" s="1"/>
      <c r="Q3" s="1"/>
      <c r="R3" s="1"/>
      <c r="S3" s="1"/>
      <c r="T3" s="1"/>
      <c r="U3" s="6"/>
      <c r="V3" s="1"/>
      <c r="W3" s="1"/>
      <c r="X3" s="1"/>
    </row>
    <row r="4" spans="1:24" x14ac:dyDescent="0.25">
      <c r="A4" s="1"/>
      <c r="B4" s="12"/>
      <c r="C4" s="1"/>
      <c r="D4" s="1"/>
      <c r="E4" s="1"/>
      <c r="F4" s="1"/>
      <c r="G4" s="1"/>
      <c r="H4" s="1"/>
      <c r="I4" s="1"/>
      <c r="J4" s="1"/>
      <c r="K4" s="1"/>
      <c r="L4" s="1"/>
      <c r="M4" s="1"/>
      <c r="N4" s="1"/>
      <c r="O4" s="1"/>
      <c r="P4" s="1"/>
      <c r="Q4" s="1"/>
      <c r="R4" s="1"/>
      <c r="S4" s="1"/>
      <c r="T4" s="1"/>
      <c r="U4" s="6"/>
      <c r="V4" s="1"/>
      <c r="W4" s="1"/>
      <c r="X4" s="1"/>
    </row>
    <row r="5" spans="1:24" ht="15.5" x14ac:dyDescent="0.35">
      <c r="A5" s="1"/>
      <c r="B5" s="3" t="s">
        <v>116</v>
      </c>
      <c r="C5" s="1"/>
      <c r="D5" s="1"/>
      <c r="E5" s="1"/>
      <c r="F5" s="1"/>
      <c r="G5" s="1"/>
      <c r="H5" s="1"/>
      <c r="I5" s="1"/>
      <c r="J5" s="1"/>
      <c r="K5" s="1"/>
      <c r="L5" s="1"/>
      <c r="M5" s="1"/>
      <c r="N5" s="1"/>
      <c r="O5" s="1"/>
      <c r="P5" s="1"/>
      <c r="Q5" s="1"/>
      <c r="R5" s="1"/>
      <c r="S5" s="1"/>
      <c r="T5" s="1"/>
      <c r="U5" s="6"/>
      <c r="V5" s="1"/>
      <c r="W5" s="1"/>
      <c r="X5" s="1"/>
    </row>
    <row r="6" spans="1:24" x14ac:dyDescent="0.25">
      <c r="A6" s="1"/>
      <c r="B6" s="1"/>
      <c r="C6" s="1"/>
      <c r="D6" s="1"/>
      <c r="E6" s="1"/>
      <c r="F6" s="1"/>
      <c r="G6" s="1"/>
      <c r="H6" s="1"/>
      <c r="I6" s="1"/>
      <c r="J6" s="1"/>
      <c r="K6" s="1"/>
      <c r="L6" s="1"/>
      <c r="M6" s="1"/>
      <c r="N6" s="1"/>
      <c r="O6" s="1"/>
      <c r="P6" s="1"/>
      <c r="Q6" s="1"/>
      <c r="R6" s="1"/>
      <c r="S6" s="1"/>
      <c r="T6" s="1"/>
      <c r="U6" s="6"/>
      <c r="V6" s="1"/>
      <c r="W6" s="1"/>
    </row>
    <row r="7" spans="1:24" x14ac:dyDescent="0.25">
      <c r="A7" s="1"/>
      <c r="B7" s="99" t="s">
        <v>112</v>
      </c>
      <c r="C7" s="100"/>
      <c r="D7" s="100"/>
      <c r="E7" s="1"/>
      <c r="F7" s="1"/>
      <c r="G7" s="1"/>
      <c r="H7" s="1"/>
      <c r="I7" s="1"/>
      <c r="J7" s="1"/>
      <c r="K7" s="1"/>
      <c r="L7" s="1"/>
      <c r="M7" s="1"/>
      <c r="N7" s="1"/>
      <c r="O7" s="1"/>
      <c r="P7" s="1"/>
      <c r="Q7" s="1"/>
      <c r="R7" s="1"/>
      <c r="S7" s="1"/>
      <c r="T7" s="1"/>
      <c r="U7" s="6"/>
      <c r="V7" s="1"/>
      <c r="W7" s="1"/>
      <c r="X7" s="1"/>
    </row>
    <row r="8" spans="1:24" x14ac:dyDescent="0.25">
      <c r="A8" s="1"/>
      <c r="B8" s="98" t="s">
        <v>113</v>
      </c>
      <c r="C8" s="1"/>
      <c r="D8" s="1"/>
      <c r="E8" s="1"/>
      <c r="F8" s="1"/>
      <c r="G8" s="1"/>
      <c r="H8" s="1"/>
      <c r="I8" s="1"/>
      <c r="J8" s="1"/>
      <c r="K8" s="1"/>
      <c r="L8" s="1"/>
      <c r="M8" s="1"/>
      <c r="N8" s="1"/>
      <c r="O8" s="1"/>
      <c r="P8" s="1"/>
      <c r="Q8" s="1"/>
      <c r="R8" s="1"/>
      <c r="S8" s="1"/>
      <c r="T8" s="1"/>
      <c r="U8" s="6"/>
      <c r="V8" s="1"/>
      <c r="W8" s="1"/>
      <c r="X8" s="1"/>
    </row>
    <row r="9" spans="1:24" x14ac:dyDescent="0.25">
      <c r="A9" s="1"/>
      <c r="B9" s="103" t="s">
        <v>114</v>
      </c>
      <c r="C9" s="103"/>
      <c r="D9" s="103"/>
      <c r="E9" s="1"/>
      <c r="F9" s="1"/>
      <c r="G9" s="1"/>
      <c r="H9" s="1"/>
      <c r="I9" s="1"/>
      <c r="J9" s="1"/>
      <c r="K9" s="1"/>
      <c r="L9" s="1"/>
      <c r="M9" s="1"/>
      <c r="N9" s="1"/>
      <c r="O9" s="1"/>
      <c r="P9" s="1"/>
      <c r="Q9" s="1"/>
      <c r="R9" s="1"/>
      <c r="S9" s="1"/>
      <c r="T9" s="1"/>
      <c r="U9" s="6"/>
      <c r="V9" s="1"/>
      <c r="W9" s="1"/>
      <c r="X9" s="1"/>
    </row>
    <row r="10" spans="1:24" x14ac:dyDescent="0.25">
      <c r="A10" s="1"/>
      <c r="B10" s="1"/>
      <c r="C10" s="1"/>
      <c r="D10" s="1"/>
      <c r="E10" s="1"/>
      <c r="F10" s="1"/>
      <c r="G10" s="1"/>
      <c r="H10" s="1"/>
      <c r="I10" s="1"/>
      <c r="J10" s="1"/>
      <c r="K10" s="1"/>
      <c r="L10" s="1"/>
      <c r="M10" s="1"/>
      <c r="N10" s="1"/>
      <c r="O10" s="1"/>
      <c r="P10" s="1"/>
      <c r="Q10" s="1"/>
      <c r="R10" s="1"/>
      <c r="S10" s="1"/>
      <c r="T10" s="1"/>
      <c r="U10" s="6"/>
      <c r="V10" s="1"/>
      <c r="W10" s="1"/>
      <c r="X10" s="1"/>
    </row>
    <row r="11" spans="1:24" x14ac:dyDescent="0.25">
      <c r="A11" s="1"/>
      <c r="B11" s="1"/>
      <c r="C11" s="1"/>
      <c r="D11" s="1"/>
      <c r="E11" s="1"/>
      <c r="F11" s="1"/>
      <c r="G11" s="1"/>
      <c r="H11" s="1"/>
      <c r="I11" s="1"/>
      <c r="J11" s="1"/>
      <c r="K11" s="1"/>
      <c r="L11" s="1"/>
      <c r="M11" s="1"/>
      <c r="N11" s="1"/>
      <c r="O11" s="1"/>
      <c r="P11" s="1"/>
      <c r="Q11" s="1"/>
      <c r="R11" s="1"/>
      <c r="S11" s="1"/>
      <c r="T11" s="1"/>
      <c r="U11" s="6"/>
      <c r="V11" s="1"/>
      <c r="W11" s="1"/>
      <c r="X11" s="1" t="s">
        <v>106</v>
      </c>
    </row>
    <row r="12" spans="1:24" ht="15.5" x14ac:dyDescent="0.35">
      <c r="A12" s="1"/>
      <c r="B12" s="3" t="s">
        <v>118</v>
      </c>
      <c r="C12" s="1"/>
      <c r="D12" s="1"/>
      <c r="E12" s="1"/>
      <c r="F12" s="1"/>
      <c r="G12" s="1"/>
      <c r="H12" s="1"/>
      <c r="I12" s="1"/>
      <c r="J12" s="1"/>
      <c r="K12" s="1"/>
      <c r="L12" s="1"/>
      <c r="M12" s="1"/>
      <c r="N12" s="1"/>
      <c r="O12" s="1"/>
      <c r="P12" s="1"/>
      <c r="Q12" s="1"/>
      <c r="R12" s="1"/>
      <c r="T12" s="1"/>
      <c r="U12" s="6"/>
      <c r="V12" s="1"/>
      <c r="W12" s="1"/>
      <c r="X12" s="20" t="s">
        <v>105</v>
      </c>
    </row>
    <row r="13" spans="1:24" ht="12" thickBot="1" x14ac:dyDescent="0.3">
      <c r="A13" s="1"/>
      <c r="B13" s="7" t="s">
        <v>107</v>
      </c>
      <c r="C13" s="1"/>
      <c r="D13" s="1"/>
      <c r="E13" s="1"/>
      <c r="F13" s="1"/>
      <c r="G13" s="1"/>
      <c r="H13" s="7" t="s">
        <v>111</v>
      </c>
      <c r="I13" s="7"/>
      <c r="J13" s="7"/>
      <c r="K13" s="7"/>
      <c r="L13" s="7"/>
      <c r="M13" s="7"/>
      <c r="N13" s="7" t="s">
        <v>102</v>
      </c>
      <c r="O13" s="7"/>
      <c r="P13" s="1"/>
      <c r="Q13" s="1"/>
      <c r="R13" s="1"/>
      <c r="S13" s="7" t="s">
        <v>100</v>
      </c>
      <c r="T13" s="7"/>
      <c r="U13" s="6"/>
      <c r="V13" s="1"/>
      <c r="W13" s="1"/>
      <c r="X13" s="21">
        <v>0</v>
      </c>
    </row>
    <row r="14" spans="1:24" x14ac:dyDescent="0.25">
      <c r="A14" s="1"/>
      <c r="B14" s="33" t="s">
        <v>1</v>
      </c>
      <c r="C14" s="34" t="s">
        <v>2</v>
      </c>
      <c r="D14" s="34" t="s">
        <v>4</v>
      </c>
      <c r="E14" s="34" t="s">
        <v>5</v>
      </c>
      <c r="F14" s="35" t="s">
        <v>224</v>
      </c>
      <c r="G14" s="11"/>
      <c r="H14" s="39" t="s">
        <v>6</v>
      </c>
      <c r="I14" s="40" t="s">
        <v>7</v>
      </c>
      <c r="J14" s="40" t="s">
        <v>8</v>
      </c>
      <c r="K14" s="40" t="s">
        <v>219</v>
      </c>
      <c r="L14" s="41" t="s">
        <v>194</v>
      </c>
      <c r="M14" s="11"/>
      <c r="N14" s="45" t="str">
        <f>H14</f>
        <v>HW</v>
      </c>
      <c r="O14" s="46" t="str">
        <f t="shared" ref="O14:R14" si="0">I14</f>
        <v>SW</v>
      </c>
      <c r="P14" s="46" t="str">
        <f t="shared" si="0"/>
        <v>WNSW</v>
      </c>
      <c r="Q14" s="46" t="str">
        <f t="shared" si="0"/>
        <v>WICA</v>
      </c>
      <c r="R14" s="47" t="str">
        <f t="shared" si="0"/>
        <v>-</v>
      </c>
      <c r="S14" s="51" t="str">
        <f>'Lists '!$E$11</f>
        <v>WaterNSW</v>
      </c>
      <c r="T14" s="75" t="s">
        <v>126</v>
      </c>
      <c r="U14" s="35" t="s">
        <v>138</v>
      </c>
    </row>
    <row r="15" spans="1:24" ht="12" thickBot="1" x14ac:dyDescent="0.3">
      <c r="A15" s="1"/>
      <c r="B15" s="36"/>
      <c r="C15" s="37"/>
      <c r="D15" s="37"/>
      <c r="E15" s="37"/>
      <c r="F15" s="38"/>
      <c r="G15" s="11"/>
      <c r="H15" s="42"/>
      <c r="I15" s="43"/>
      <c r="J15" s="43"/>
      <c r="K15" s="43"/>
      <c r="L15" s="44"/>
      <c r="M15" s="11"/>
      <c r="N15" s="48">
        <f t="array" ref="N15:R15">TRANSPOSE('Lists '!$B$11:$B$14)</f>
        <v>1</v>
      </c>
      <c r="O15" s="49">
        <v>2</v>
      </c>
      <c r="P15" s="49">
        <v>3</v>
      </c>
      <c r="Q15" s="49">
        <v>4</v>
      </c>
      <c r="R15" s="50" t="e">
        <v>#N/A</v>
      </c>
      <c r="S15" s="52">
        <f>'Lists '!$D$11</f>
        <v>3</v>
      </c>
      <c r="T15" s="48"/>
      <c r="U15" s="38" t="s">
        <v>137</v>
      </c>
    </row>
    <row r="16" spans="1:24" ht="23" x14ac:dyDescent="0.25">
      <c r="A16" s="1"/>
      <c r="B16" s="77" t="s">
        <v>11</v>
      </c>
      <c r="C16" s="23" t="s">
        <v>12</v>
      </c>
      <c r="D16" s="24" t="s">
        <v>13</v>
      </c>
      <c r="E16" s="24" t="s">
        <v>14</v>
      </c>
      <c r="F16" s="78" t="s">
        <v>232</v>
      </c>
      <c r="G16" s="79"/>
      <c r="H16" s="80" t="s">
        <v>105</v>
      </c>
      <c r="I16" s="81" t="s">
        <v>105</v>
      </c>
      <c r="J16" s="81">
        <v>0</v>
      </c>
      <c r="K16" s="81" t="s">
        <v>105</v>
      </c>
      <c r="L16" s="82">
        <v>0</v>
      </c>
      <c r="M16" s="79"/>
      <c r="N16" s="83">
        <f>IF(H16=0,0,COUNTIF(H$16:H16,$X$12))</f>
        <v>1</v>
      </c>
      <c r="O16" s="84">
        <f>IF(I16=0,0,COUNTIF(I$16:I16,$X$12))</f>
        <v>1</v>
      </c>
      <c r="P16" s="84">
        <f>IF(J16=0,0,COUNTIF(J$16:J16,$X$12))</f>
        <v>0</v>
      </c>
      <c r="Q16" s="84">
        <f>IF(K16=0,0,COUNTIF(K$16:K16,$X$12))</f>
        <v>1</v>
      </c>
      <c r="R16" s="85">
        <f>IF(L16=0,0,COUNTIF(L$16:L16,$X$12))</f>
        <v>0</v>
      </c>
      <c r="S16" s="66">
        <f t="shared" ref="S16:S43" si="1">INDEX(N16:R16,MATCH($S$15,$N$15:$R$15,0))</f>
        <v>0</v>
      </c>
      <c r="T16" s="98" t="s">
        <v>133</v>
      </c>
      <c r="U16" s="116" t="s">
        <v>188</v>
      </c>
    </row>
    <row r="17" spans="1:21" ht="23" x14ac:dyDescent="0.25">
      <c r="A17" s="1"/>
      <c r="B17" s="65" t="str">
        <f t="shared" ref="B17:B27" si="2">B16</f>
        <v>Assets</v>
      </c>
      <c r="C17" s="28" t="s">
        <v>15</v>
      </c>
      <c r="D17" s="29" t="s">
        <v>16</v>
      </c>
      <c r="E17" s="29" t="s">
        <v>17</v>
      </c>
      <c r="F17" s="53" t="s">
        <v>231</v>
      </c>
      <c r="G17" s="14"/>
      <c r="H17" s="60" t="s">
        <v>105</v>
      </c>
      <c r="I17" s="30" t="s">
        <v>105</v>
      </c>
      <c r="J17" s="30">
        <v>0</v>
      </c>
      <c r="K17" s="30" t="s">
        <v>105</v>
      </c>
      <c r="L17" s="61">
        <v>0</v>
      </c>
      <c r="M17" s="14"/>
      <c r="N17" s="65">
        <f>IF(H17=0,0,COUNTIF(H$16:H17,$X$12))</f>
        <v>2</v>
      </c>
      <c r="O17" s="31">
        <f>IF(I17=0,0,COUNTIF(I$16:I17,$X$12))</f>
        <v>2</v>
      </c>
      <c r="P17" s="31">
        <f>IF(J17=0,0,COUNTIF(J$16:J17,$X$12))</f>
        <v>0</v>
      </c>
      <c r="Q17" s="31">
        <f>IF(K17=0,0,COUNTIF(K$16:K17,$X$12))</f>
        <v>2</v>
      </c>
      <c r="R17" s="32">
        <f>IF(L17=0,0,COUNTIF(L$16:L17,$X$12))</f>
        <v>0</v>
      </c>
      <c r="S17" s="66">
        <f t="shared" si="1"/>
        <v>0</v>
      </c>
      <c r="T17" s="6" t="str">
        <f>$T$16</f>
        <v>number</v>
      </c>
      <c r="U17" s="115" t="str">
        <f>$U$16</f>
        <v>N/A</v>
      </c>
    </row>
    <row r="18" spans="1:21" ht="23" x14ac:dyDescent="0.25">
      <c r="A18" s="1"/>
      <c r="B18" s="65" t="str">
        <f t="shared" si="2"/>
        <v>Assets</v>
      </c>
      <c r="C18" s="28" t="s">
        <v>18</v>
      </c>
      <c r="D18" s="29" t="s">
        <v>19</v>
      </c>
      <c r="E18" s="29" t="s">
        <v>20</v>
      </c>
      <c r="F18" s="53" t="s">
        <v>225</v>
      </c>
      <c r="G18" s="14"/>
      <c r="H18" s="60">
        <v>0</v>
      </c>
      <c r="I18" s="30">
        <v>0</v>
      </c>
      <c r="J18" s="30">
        <v>0</v>
      </c>
      <c r="K18" s="30" t="s">
        <v>105</v>
      </c>
      <c r="L18" s="61">
        <v>0</v>
      </c>
      <c r="M18" s="14"/>
      <c r="N18" s="65">
        <f>IF(H18=0,0,COUNTIF(H$16:H18,$X$12))</f>
        <v>0</v>
      </c>
      <c r="O18" s="31">
        <f>IF(I18=0,0,COUNTIF(I$16:I18,$X$12))</f>
        <v>0</v>
      </c>
      <c r="P18" s="31">
        <f>IF(J18=0,0,COUNTIF(J$16:J18,$X$12))</f>
        <v>0</v>
      </c>
      <c r="Q18" s="31">
        <f>IF(K18=0,0,COUNTIF(K$16:K18,$X$12))</f>
        <v>3</v>
      </c>
      <c r="R18" s="32">
        <f>IF(L18=0,0,COUNTIF(L$16:L18,$X$12))</f>
        <v>0</v>
      </c>
      <c r="S18" s="66">
        <f t="shared" si="1"/>
        <v>0</v>
      </c>
      <c r="T18" s="6" t="str">
        <f>$T$16</f>
        <v>number</v>
      </c>
      <c r="U18" s="115" t="str">
        <f t="shared" ref="U18:U55" si="3">$U$16</f>
        <v>N/A</v>
      </c>
    </row>
    <row r="19" spans="1:21" ht="23" x14ac:dyDescent="0.25">
      <c r="A19" s="1"/>
      <c r="B19" s="65" t="str">
        <f t="shared" si="2"/>
        <v>Assets</v>
      </c>
      <c r="C19" s="28" t="s">
        <v>21</v>
      </c>
      <c r="D19" s="29" t="s">
        <v>22</v>
      </c>
      <c r="E19" s="29" t="s">
        <v>124</v>
      </c>
      <c r="F19" s="53" t="s">
        <v>226</v>
      </c>
      <c r="G19" s="14"/>
      <c r="H19" s="60">
        <v>0</v>
      </c>
      <c r="I19" s="30">
        <v>0</v>
      </c>
      <c r="J19" s="30">
        <v>0</v>
      </c>
      <c r="K19" s="30" t="s">
        <v>105</v>
      </c>
      <c r="L19" s="61">
        <v>0</v>
      </c>
      <c r="M19" s="14"/>
      <c r="N19" s="65">
        <f>IF(H19=0,0,COUNTIF(H$16:H19,$X$12))</f>
        <v>0</v>
      </c>
      <c r="O19" s="31">
        <f>IF(I19=0,0,COUNTIF(I$16:I19,$X$12))</f>
        <v>0</v>
      </c>
      <c r="P19" s="31">
        <f>IF(J19=0,0,COUNTIF(J$16:J19,$X$12))</f>
        <v>0</v>
      </c>
      <c r="Q19" s="31">
        <f>IF(K19=0,0,COUNTIF(K$16:K19,$X$12))</f>
        <v>4</v>
      </c>
      <c r="R19" s="32">
        <f>IF(L19=0,0,COUNTIF(L$16:L19,$X$12))</f>
        <v>0</v>
      </c>
      <c r="S19" s="66">
        <f t="shared" si="1"/>
        <v>0</v>
      </c>
      <c r="T19" s="98" t="s">
        <v>125</v>
      </c>
      <c r="U19" s="115" t="str">
        <f t="shared" si="3"/>
        <v>N/A</v>
      </c>
    </row>
    <row r="20" spans="1:21" ht="23" x14ac:dyDescent="0.25">
      <c r="A20" s="1"/>
      <c r="B20" s="65" t="str">
        <f t="shared" si="2"/>
        <v>Assets</v>
      </c>
      <c r="C20" s="28" t="s">
        <v>23</v>
      </c>
      <c r="D20" s="29" t="s">
        <v>24</v>
      </c>
      <c r="E20" s="29" t="s">
        <v>25</v>
      </c>
      <c r="F20" s="53" t="s">
        <v>230</v>
      </c>
      <c r="G20" s="14"/>
      <c r="H20" s="60">
        <v>0</v>
      </c>
      <c r="I20" s="30" t="s">
        <v>105</v>
      </c>
      <c r="J20" s="30">
        <v>0</v>
      </c>
      <c r="K20" s="30">
        <v>0</v>
      </c>
      <c r="L20" s="61">
        <v>0</v>
      </c>
      <c r="M20" s="14"/>
      <c r="N20" s="65">
        <f>IF(H20=0,0,COUNTIF(H$16:H20,$X$12))</f>
        <v>0</v>
      </c>
      <c r="O20" s="31">
        <f>IF(I20=0,0,COUNTIF(I$16:I20,$X$12))</f>
        <v>3</v>
      </c>
      <c r="P20" s="31">
        <f>IF(J20=0,0,COUNTIF(J$16:J20,$X$12))</f>
        <v>0</v>
      </c>
      <c r="Q20" s="31">
        <f>IF(K20=0,0,COUNTIF(K$16:K20,$X$12))</f>
        <v>0</v>
      </c>
      <c r="R20" s="32">
        <f>IF(L20=0,0,COUNTIF(L$16:L20,$X$12))</f>
        <v>0</v>
      </c>
      <c r="S20" s="66">
        <f t="shared" si="1"/>
        <v>0</v>
      </c>
      <c r="T20" s="98" t="s">
        <v>0</v>
      </c>
      <c r="U20" s="115" t="str">
        <f t="shared" si="3"/>
        <v>N/A</v>
      </c>
    </row>
    <row r="21" spans="1:21" ht="23" x14ac:dyDescent="0.25">
      <c r="A21" s="1"/>
      <c r="B21" s="65" t="str">
        <f t="shared" si="2"/>
        <v>Assets</v>
      </c>
      <c r="C21" s="28" t="s">
        <v>26</v>
      </c>
      <c r="D21" s="29" t="s">
        <v>27</v>
      </c>
      <c r="E21" s="29" t="s">
        <v>28</v>
      </c>
      <c r="F21" s="53" t="s">
        <v>230</v>
      </c>
      <c r="G21" s="14"/>
      <c r="H21" s="60">
        <v>0</v>
      </c>
      <c r="I21" s="30" t="s">
        <v>105</v>
      </c>
      <c r="J21" s="30">
        <v>0</v>
      </c>
      <c r="K21" s="30">
        <v>0</v>
      </c>
      <c r="L21" s="61">
        <v>0</v>
      </c>
      <c r="M21" s="14"/>
      <c r="N21" s="65">
        <f>IF(H21=0,0,COUNTIF(H$16:H21,$X$12))</f>
        <v>0</v>
      </c>
      <c r="O21" s="31">
        <f>IF(I21=0,0,COUNTIF(I$16:I21,$X$12))</f>
        <v>4</v>
      </c>
      <c r="P21" s="31">
        <f>IF(J21=0,0,COUNTIF(J$16:J21,$X$12))</f>
        <v>0</v>
      </c>
      <c r="Q21" s="31">
        <f>IF(K21=0,0,COUNTIF(K$16:K21,$X$12))</f>
        <v>0</v>
      </c>
      <c r="R21" s="32">
        <f>IF(L21=0,0,COUNTIF(L$16:L21,$X$12))</f>
        <v>0</v>
      </c>
      <c r="S21" s="66">
        <f t="shared" si="1"/>
        <v>0</v>
      </c>
      <c r="T21" s="98" t="s">
        <v>0</v>
      </c>
      <c r="U21" s="115" t="str">
        <f t="shared" si="3"/>
        <v>N/A</v>
      </c>
    </row>
    <row r="22" spans="1:21" ht="23" x14ac:dyDescent="0.25">
      <c r="A22" s="1"/>
      <c r="B22" s="65" t="str">
        <f t="shared" si="2"/>
        <v>Assets</v>
      </c>
      <c r="C22" s="28" t="s">
        <v>29</v>
      </c>
      <c r="D22" s="29" t="s">
        <v>30</v>
      </c>
      <c r="E22" s="29" t="s">
        <v>31</v>
      </c>
      <c r="F22" s="53" t="s">
        <v>230</v>
      </c>
      <c r="G22" s="14"/>
      <c r="H22" s="60">
        <v>0</v>
      </c>
      <c r="I22" s="30" t="s">
        <v>105</v>
      </c>
      <c r="J22" s="30">
        <v>0</v>
      </c>
      <c r="K22" s="30">
        <v>0</v>
      </c>
      <c r="L22" s="61">
        <v>0</v>
      </c>
      <c r="M22" s="14"/>
      <c r="N22" s="65">
        <f>IF(H22=0,0,COUNTIF(H$16:H22,$X$12))</f>
        <v>0</v>
      </c>
      <c r="O22" s="31">
        <f>IF(I22=0,0,COUNTIF(I$16:I22,$X$12))</f>
        <v>5</v>
      </c>
      <c r="P22" s="31">
        <f>IF(J22=0,0,COUNTIF(J$16:J22,$X$12))</f>
        <v>0</v>
      </c>
      <c r="Q22" s="31">
        <f>IF(K22=0,0,COUNTIF(K$16:K22,$X$12))</f>
        <v>0</v>
      </c>
      <c r="R22" s="32">
        <f>IF(L22=0,0,COUNTIF(L$16:L22,$X$12))</f>
        <v>0</v>
      </c>
      <c r="S22" s="66">
        <f t="shared" si="1"/>
        <v>0</v>
      </c>
      <c r="T22" s="98" t="s">
        <v>0</v>
      </c>
      <c r="U22" s="115" t="str">
        <f t="shared" si="3"/>
        <v>N/A</v>
      </c>
    </row>
    <row r="23" spans="1:21" ht="23" x14ac:dyDescent="0.25">
      <c r="A23" s="1"/>
      <c r="B23" s="65" t="str">
        <f t="shared" si="2"/>
        <v>Assets</v>
      </c>
      <c r="C23" s="28" t="s">
        <v>32</v>
      </c>
      <c r="D23" s="29" t="s">
        <v>33</v>
      </c>
      <c r="E23" s="29" t="s">
        <v>34</v>
      </c>
      <c r="F23" s="53" t="s">
        <v>230</v>
      </c>
      <c r="G23" s="14"/>
      <c r="H23" s="60">
        <v>0</v>
      </c>
      <c r="I23" s="30" t="s">
        <v>105</v>
      </c>
      <c r="J23" s="30">
        <v>0</v>
      </c>
      <c r="K23" s="30">
        <v>0</v>
      </c>
      <c r="L23" s="61">
        <v>0</v>
      </c>
      <c r="M23" s="14"/>
      <c r="N23" s="65">
        <f>IF(H23=0,0,COUNTIF(H$16:H23,$X$12))</f>
        <v>0</v>
      </c>
      <c r="O23" s="31">
        <f>IF(I23=0,0,COUNTIF(I$16:I23,$X$12))</f>
        <v>6</v>
      </c>
      <c r="P23" s="31">
        <f>IF(J23=0,0,COUNTIF(J$16:J23,$X$12))</f>
        <v>0</v>
      </c>
      <c r="Q23" s="31">
        <f>IF(K23=0,0,COUNTIF(K$16:K23,$X$12))</f>
        <v>0</v>
      </c>
      <c r="R23" s="32">
        <f>IF(L23=0,0,COUNTIF(L$16:L23,$X$12))</f>
        <v>0</v>
      </c>
      <c r="S23" s="66">
        <f t="shared" si="1"/>
        <v>0</v>
      </c>
      <c r="T23" s="98" t="s">
        <v>0</v>
      </c>
      <c r="U23" s="115" t="str">
        <f t="shared" si="3"/>
        <v>N/A</v>
      </c>
    </row>
    <row r="24" spans="1:21" ht="46" x14ac:dyDescent="0.25">
      <c r="A24" s="1"/>
      <c r="B24" s="65" t="str">
        <f t="shared" si="2"/>
        <v>Assets</v>
      </c>
      <c r="C24" s="28" t="s">
        <v>35</v>
      </c>
      <c r="D24" s="29" t="s">
        <v>36</v>
      </c>
      <c r="E24" s="29" t="s">
        <v>37</v>
      </c>
      <c r="F24" s="53" t="s">
        <v>230</v>
      </c>
      <c r="G24" s="14"/>
      <c r="H24" s="60">
        <v>0</v>
      </c>
      <c r="I24" s="30">
        <v>0</v>
      </c>
      <c r="J24" s="30">
        <v>0</v>
      </c>
      <c r="K24" s="30">
        <v>0</v>
      </c>
      <c r="L24" s="61">
        <v>0</v>
      </c>
      <c r="M24" s="14"/>
      <c r="N24" s="65">
        <f>IF(H24=0,0,COUNTIF(H$16:H24,$X$12))</f>
        <v>0</v>
      </c>
      <c r="O24" s="31">
        <f>IF(I24=0,0,COUNTIF(I$16:I24,$X$12))</f>
        <v>0</v>
      </c>
      <c r="P24" s="31">
        <f>IF(J24=0,0,COUNTIF(J$16:J24,$X$12))</f>
        <v>0</v>
      </c>
      <c r="Q24" s="31">
        <f>IF(K24=0,0,COUNTIF(K$16:K24,$X$12))</f>
        <v>0</v>
      </c>
      <c r="R24" s="32">
        <f>IF(L24=0,0,COUNTIF(L$16:L24,$X$12))</f>
        <v>0</v>
      </c>
      <c r="S24" s="66">
        <f t="shared" si="1"/>
        <v>0</v>
      </c>
      <c r="T24" s="98" t="s">
        <v>0</v>
      </c>
      <c r="U24" s="115" t="str">
        <f t="shared" si="3"/>
        <v>N/A</v>
      </c>
    </row>
    <row r="25" spans="1:21" x14ac:dyDescent="0.25">
      <c r="A25" s="1"/>
      <c r="B25" s="65" t="str">
        <f t="shared" si="2"/>
        <v>Assets</v>
      </c>
      <c r="C25" s="28" t="s">
        <v>38</v>
      </c>
      <c r="D25" s="29" t="s">
        <v>39</v>
      </c>
      <c r="E25" s="29" t="s">
        <v>40</v>
      </c>
      <c r="F25" s="53" t="s">
        <v>230</v>
      </c>
      <c r="G25" s="14"/>
      <c r="H25" s="60" t="s">
        <v>105</v>
      </c>
      <c r="I25" s="30" t="s">
        <v>105</v>
      </c>
      <c r="J25" s="30">
        <v>0</v>
      </c>
      <c r="K25" s="30" t="s">
        <v>105</v>
      </c>
      <c r="L25" s="61">
        <v>0</v>
      </c>
      <c r="M25" s="14"/>
      <c r="N25" s="65">
        <f>IF(H25=0,0,COUNTIF(H$16:H25,$X$12))</f>
        <v>3</v>
      </c>
      <c r="O25" s="31">
        <f>IF(I25=0,0,COUNTIF(I$16:I25,$X$12))</f>
        <v>7</v>
      </c>
      <c r="P25" s="31">
        <f>IF(J25=0,0,COUNTIF(J$16:J25,$X$12))</f>
        <v>0</v>
      </c>
      <c r="Q25" s="31">
        <f>IF(K25=0,0,COUNTIF(K$16:K25,$X$12))</f>
        <v>5</v>
      </c>
      <c r="R25" s="32">
        <f>IF(L25=0,0,COUNTIF(L$16:L25,$X$12))</f>
        <v>0</v>
      </c>
      <c r="S25" s="66">
        <f t="shared" si="1"/>
        <v>0</v>
      </c>
      <c r="T25" s="6" t="str">
        <f t="shared" ref="T25:T27" si="4">$T$16</f>
        <v>number</v>
      </c>
      <c r="U25" s="115" t="str">
        <f t="shared" si="3"/>
        <v>N/A</v>
      </c>
    </row>
    <row r="26" spans="1:21" ht="23" x14ac:dyDescent="0.25">
      <c r="A26" s="12" t="s">
        <v>185</v>
      </c>
      <c r="B26" s="65" t="str">
        <f t="shared" si="2"/>
        <v>Assets</v>
      </c>
      <c r="C26" s="28" t="s">
        <v>41</v>
      </c>
      <c r="D26" s="29" t="s">
        <v>42</v>
      </c>
      <c r="E26" s="29" t="s">
        <v>43</v>
      </c>
      <c r="F26" s="53" t="s">
        <v>230</v>
      </c>
      <c r="G26" s="14"/>
      <c r="H26" s="60" t="s">
        <v>105</v>
      </c>
      <c r="I26" s="30" t="s">
        <v>105</v>
      </c>
      <c r="J26" s="30">
        <v>0</v>
      </c>
      <c r="K26" s="30" t="s">
        <v>105</v>
      </c>
      <c r="L26" s="61">
        <v>0</v>
      </c>
      <c r="M26" s="14"/>
      <c r="N26" s="65">
        <f>IF(H26=0,0,COUNTIF(H$16:H26,$X$12))</f>
        <v>4</v>
      </c>
      <c r="O26" s="31">
        <f>IF(I26=0,0,COUNTIF(I$16:I26,$X$12))</f>
        <v>8</v>
      </c>
      <c r="P26" s="31">
        <f>IF(J26=0,0,COUNTIF(J$16:J26,$X$12))</f>
        <v>0</v>
      </c>
      <c r="Q26" s="31">
        <f>IF(K26=0,0,COUNTIF(K$16:K26,$X$12))</f>
        <v>6</v>
      </c>
      <c r="R26" s="32">
        <f>IF(L26=0,0,COUNTIF(L$16:L26,$X$12))</f>
        <v>0</v>
      </c>
      <c r="S26" s="66">
        <f t="shared" si="1"/>
        <v>0</v>
      </c>
      <c r="T26" s="6" t="str">
        <f t="shared" si="4"/>
        <v>number</v>
      </c>
      <c r="U26" s="115" t="str">
        <f t="shared" si="3"/>
        <v>N/A</v>
      </c>
    </row>
    <row r="27" spans="1:21" ht="23" x14ac:dyDescent="0.25">
      <c r="A27" s="12" t="s">
        <v>186</v>
      </c>
      <c r="B27" s="93" t="str">
        <f t="shared" si="2"/>
        <v>Assets</v>
      </c>
      <c r="C27" s="86" t="s">
        <v>44</v>
      </c>
      <c r="D27" s="87" t="s">
        <v>45</v>
      </c>
      <c r="E27" s="87" t="s">
        <v>46</v>
      </c>
      <c r="F27" s="88" t="s">
        <v>230</v>
      </c>
      <c r="G27" s="89"/>
      <c r="H27" s="90" t="s">
        <v>105</v>
      </c>
      <c r="I27" s="91" t="s">
        <v>105</v>
      </c>
      <c r="J27" s="91">
        <v>0</v>
      </c>
      <c r="K27" s="91" t="s">
        <v>105</v>
      </c>
      <c r="L27" s="92">
        <v>0</v>
      </c>
      <c r="M27" s="89"/>
      <c r="N27" s="93">
        <f>IF(H27=0,0,COUNTIF(H$16:H27,$X$12))</f>
        <v>5</v>
      </c>
      <c r="O27" s="94">
        <f>IF(I27=0,0,COUNTIF(I$16:I27,$X$12))</f>
        <v>9</v>
      </c>
      <c r="P27" s="94">
        <f>IF(J27=0,0,COUNTIF(J$16:J27,$X$12))</f>
        <v>0</v>
      </c>
      <c r="Q27" s="94">
        <f>IF(K27=0,0,COUNTIF(K$16:K27,$X$12))</f>
        <v>7</v>
      </c>
      <c r="R27" s="95">
        <f>IF(L27=0,0,COUNTIF(L$16:L27,$X$12))</f>
        <v>0</v>
      </c>
      <c r="S27" s="66">
        <f t="shared" si="1"/>
        <v>0</v>
      </c>
      <c r="T27" s="6" t="str">
        <f t="shared" si="4"/>
        <v>number</v>
      </c>
      <c r="U27" s="115" t="str">
        <f t="shared" si="3"/>
        <v>N/A</v>
      </c>
    </row>
    <row r="28" spans="1:21" ht="23" x14ac:dyDescent="0.25">
      <c r="A28" s="1"/>
      <c r="B28" s="76" t="s">
        <v>47</v>
      </c>
      <c r="C28" s="28" t="s">
        <v>161</v>
      </c>
      <c r="D28" s="146" t="s">
        <v>195</v>
      </c>
      <c r="E28" s="29" t="s">
        <v>196</v>
      </c>
      <c r="F28" s="147" t="s">
        <v>230</v>
      </c>
      <c r="G28" s="14"/>
      <c r="H28" s="58">
        <v>0</v>
      </c>
      <c r="I28" s="25" t="s">
        <v>105</v>
      </c>
      <c r="J28" s="25" t="s">
        <v>105</v>
      </c>
      <c r="K28" s="25">
        <v>0</v>
      </c>
      <c r="L28" s="59">
        <v>0</v>
      </c>
      <c r="M28" s="14"/>
      <c r="N28" s="64">
        <f>IF(H28=0,0,COUNTIF(H$16:H28,$X$12))</f>
        <v>0</v>
      </c>
      <c r="O28" s="26">
        <f>IF(I28=0,0,COUNTIF(I$16:I28,$X$12))</f>
        <v>10</v>
      </c>
      <c r="P28" s="26">
        <f>IF(J28=0,0,COUNTIF(J$16:J28,$X$12))</f>
        <v>1</v>
      </c>
      <c r="Q28" s="26">
        <f>IF(K28=0,0,COUNTIF(K$16:K28,$X$12))</f>
        <v>0</v>
      </c>
      <c r="R28" s="27">
        <f>IF(L28=0,0,COUNTIF(L$16:L28,$X$12))</f>
        <v>0</v>
      </c>
      <c r="S28" s="66">
        <f t="shared" si="1"/>
        <v>1</v>
      </c>
      <c r="T28" s="98" t="s">
        <v>134</v>
      </c>
      <c r="U28" s="115" t="str">
        <f t="shared" si="3"/>
        <v>N/A</v>
      </c>
    </row>
    <row r="29" spans="1:21" ht="34.5" x14ac:dyDescent="0.25">
      <c r="A29" s="1"/>
      <c r="B29" s="65" t="str">
        <f t="shared" ref="B29:B44" si="5">$B$28</f>
        <v>Environment</v>
      </c>
      <c r="C29" s="28" t="s">
        <v>48</v>
      </c>
      <c r="D29" s="29" t="s">
        <v>49</v>
      </c>
      <c r="E29" s="29" t="s">
        <v>50</v>
      </c>
      <c r="F29" s="147" t="s">
        <v>230</v>
      </c>
      <c r="G29" s="14"/>
      <c r="H29" s="60">
        <v>0</v>
      </c>
      <c r="I29" s="30" t="s">
        <v>105</v>
      </c>
      <c r="J29" s="30" t="s">
        <v>105</v>
      </c>
      <c r="K29" s="30">
        <v>0</v>
      </c>
      <c r="L29" s="61">
        <v>0</v>
      </c>
      <c r="M29" s="14"/>
      <c r="N29" s="65">
        <f>IF(H29=0,0,COUNTIF(H$16:H29,$X$12))</f>
        <v>0</v>
      </c>
      <c r="O29" s="31">
        <f>IF(I29=0,0,COUNTIF(I$16:I29,$X$12))</f>
        <v>11</v>
      </c>
      <c r="P29" s="31">
        <f>IF(J29=0,0,COUNTIF(J$16:J29,$X$12))</f>
        <v>2</v>
      </c>
      <c r="Q29" s="31">
        <f>IF(K29=0,0,COUNTIF(K$16:K29,$X$12))</f>
        <v>0</v>
      </c>
      <c r="R29" s="32">
        <f>IF(L29=0,0,COUNTIF(L$16:L29,$X$12))</f>
        <v>0</v>
      </c>
      <c r="S29" s="66">
        <f t="shared" si="1"/>
        <v>2</v>
      </c>
      <c r="T29" s="98" t="s">
        <v>0</v>
      </c>
      <c r="U29" s="115" t="str">
        <f t="shared" si="3"/>
        <v>N/A</v>
      </c>
    </row>
    <row r="30" spans="1:21" ht="34.5" x14ac:dyDescent="0.25">
      <c r="A30" s="1"/>
      <c r="B30" s="65" t="str">
        <f t="shared" si="5"/>
        <v>Environment</v>
      </c>
      <c r="C30" s="28" t="s">
        <v>51</v>
      </c>
      <c r="D30" s="29" t="s">
        <v>119</v>
      </c>
      <c r="E30" s="29" t="s">
        <v>121</v>
      </c>
      <c r="F30" s="147" t="s">
        <v>230</v>
      </c>
      <c r="G30" s="14"/>
      <c r="H30" s="60">
        <v>0</v>
      </c>
      <c r="I30" s="30" t="s">
        <v>105</v>
      </c>
      <c r="J30" s="30">
        <v>0</v>
      </c>
      <c r="K30" s="30">
        <v>0</v>
      </c>
      <c r="L30" s="61">
        <v>0</v>
      </c>
      <c r="M30" s="14"/>
      <c r="N30" s="65">
        <f>IF(H30=0,0,COUNTIF(H$16:H30,$X$12))</f>
        <v>0</v>
      </c>
      <c r="O30" s="31">
        <f>IF(I30=0,0,COUNTIF(I$16:I30,$X$12))</f>
        <v>12</v>
      </c>
      <c r="P30" s="31">
        <f>IF(J30=0,0,COUNTIF(J$16:J30,$X$12))</f>
        <v>0</v>
      </c>
      <c r="Q30" s="31">
        <f>IF(K30=0,0,COUNTIF(K$16:K30,$X$12))</f>
        <v>0</v>
      </c>
      <c r="R30" s="32">
        <f>IF(L30=0,0,COUNTIF(L$16:L30,$X$12))</f>
        <v>0</v>
      </c>
      <c r="S30" s="66">
        <f t="shared" si="1"/>
        <v>0</v>
      </c>
      <c r="T30" s="6" t="str">
        <f t="shared" ref="T30:T31" si="6">$T$16</f>
        <v>number</v>
      </c>
      <c r="U30" s="115" t="str">
        <f t="shared" si="3"/>
        <v>N/A</v>
      </c>
    </row>
    <row r="31" spans="1:21" ht="34.5" x14ac:dyDescent="0.25">
      <c r="A31" s="1"/>
      <c r="B31" s="65" t="str">
        <f t="shared" si="5"/>
        <v>Environment</v>
      </c>
      <c r="C31" s="28" t="s">
        <v>52</v>
      </c>
      <c r="D31" s="29" t="s">
        <v>120</v>
      </c>
      <c r="E31" s="29" t="s">
        <v>122</v>
      </c>
      <c r="F31" s="147" t="s">
        <v>230</v>
      </c>
      <c r="G31" s="14"/>
      <c r="H31" s="60">
        <v>0</v>
      </c>
      <c r="I31" s="30" t="s">
        <v>105</v>
      </c>
      <c r="J31" s="30">
        <v>0</v>
      </c>
      <c r="K31" s="30">
        <v>0</v>
      </c>
      <c r="L31" s="61">
        <v>0</v>
      </c>
      <c r="M31" s="14"/>
      <c r="N31" s="65">
        <f>IF(H31=0,0,COUNTIF(H$16:H31,$X$12))</f>
        <v>0</v>
      </c>
      <c r="O31" s="31">
        <f>IF(I31=0,0,COUNTIF(I$16:I31,$X$12))</f>
        <v>13</v>
      </c>
      <c r="P31" s="31">
        <f>IF(J31=0,0,COUNTIF(J$16:J31,$X$12))</f>
        <v>0</v>
      </c>
      <c r="Q31" s="31">
        <f>IF(K31=0,0,COUNTIF(K$16:K31,$X$12))</f>
        <v>0</v>
      </c>
      <c r="R31" s="32">
        <f>IF(L31=0,0,COUNTIF(L$16:L31,$X$12))</f>
        <v>0</v>
      </c>
      <c r="S31" s="66">
        <f t="shared" si="1"/>
        <v>0</v>
      </c>
      <c r="T31" s="6" t="str">
        <f t="shared" si="6"/>
        <v>number</v>
      </c>
      <c r="U31" s="115" t="str">
        <f t="shared" si="3"/>
        <v>N/A</v>
      </c>
    </row>
    <row r="32" spans="1:21" x14ac:dyDescent="0.25">
      <c r="A32" s="1"/>
      <c r="B32" s="65" t="str">
        <f t="shared" si="5"/>
        <v>Environment</v>
      </c>
      <c r="C32" s="28" t="s">
        <v>53</v>
      </c>
      <c r="D32" s="29" t="s">
        <v>154</v>
      </c>
      <c r="E32" s="29" t="s">
        <v>155</v>
      </c>
      <c r="F32" s="147" t="s">
        <v>230</v>
      </c>
      <c r="G32" s="14"/>
      <c r="H32" s="60">
        <v>0</v>
      </c>
      <c r="I32" s="30" t="s">
        <v>105</v>
      </c>
      <c r="J32" s="30">
        <v>0</v>
      </c>
      <c r="K32" s="30">
        <v>0</v>
      </c>
      <c r="L32" s="61">
        <v>0</v>
      </c>
      <c r="M32" s="14"/>
      <c r="N32" s="65">
        <f>IF(H32=0,0,COUNTIF(H$16:H32,$X$12))</f>
        <v>0</v>
      </c>
      <c r="O32" s="31">
        <f>IF(I32=0,0,COUNTIF(I$16:I32,$X$12))</f>
        <v>14</v>
      </c>
      <c r="P32" s="31">
        <f>IF(J32=0,0,COUNTIF(J$16:J32,$X$12))</f>
        <v>0</v>
      </c>
      <c r="Q32" s="31">
        <f>IF(K32=0,0,COUNTIF(K$16:K32,$X$12))</f>
        <v>0</v>
      </c>
      <c r="R32" s="32">
        <f>IF(L32=0,0,COUNTIF(L$16:L32,$X$12))</f>
        <v>0</v>
      </c>
      <c r="S32" s="66">
        <f t="shared" si="1"/>
        <v>0</v>
      </c>
      <c r="T32" s="98" t="s">
        <v>131</v>
      </c>
      <c r="U32" s="115" t="str">
        <f t="shared" si="3"/>
        <v>N/A</v>
      </c>
    </row>
    <row r="33" spans="1:21" ht="23" x14ac:dyDescent="0.25">
      <c r="A33" s="1"/>
      <c r="B33" s="65" t="str">
        <f t="shared" si="5"/>
        <v>Environment</v>
      </c>
      <c r="C33" s="28" t="s">
        <v>54</v>
      </c>
      <c r="D33" s="29" t="s">
        <v>55</v>
      </c>
      <c r="E33" s="29" t="s">
        <v>56</v>
      </c>
      <c r="F33" s="147" t="s">
        <v>230</v>
      </c>
      <c r="G33" s="14"/>
      <c r="H33" s="60">
        <v>0</v>
      </c>
      <c r="I33" s="30" t="s">
        <v>105</v>
      </c>
      <c r="J33" s="30" t="s">
        <v>105</v>
      </c>
      <c r="K33" s="30">
        <v>0</v>
      </c>
      <c r="L33" s="61">
        <v>0</v>
      </c>
      <c r="M33" s="14"/>
      <c r="N33" s="65">
        <f>IF(H33=0,0,COUNTIF(H$16:H33,$X$12))</f>
        <v>0</v>
      </c>
      <c r="O33" s="31">
        <f>IF(I33=0,0,COUNTIF(I$16:I33,$X$12))</f>
        <v>15</v>
      </c>
      <c r="P33" s="31">
        <f>IF(J33=0,0,COUNTIF(J$16:J33,$X$12))</f>
        <v>3</v>
      </c>
      <c r="Q33" s="31">
        <f>IF(K33=0,0,COUNTIF(K$16:K33,$X$12))</f>
        <v>0</v>
      </c>
      <c r="R33" s="32">
        <f>IF(L33=0,0,COUNTIF(L$16:L33,$X$12))</f>
        <v>0</v>
      </c>
      <c r="S33" s="66">
        <f t="shared" si="1"/>
        <v>3</v>
      </c>
      <c r="T33" s="98" t="s">
        <v>0</v>
      </c>
      <c r="U33" s="115" t="str">
        <f t="shared" si="3"/>
        <v>N/A</v>
      </c>
    </row>
    <row r="34" spans="1:21" x14ac:dyDescent="0.25">
      <c r="A34" s="1"/>
      <c r="B34" s="65" t="str">
        <f t="shared" si="5"/>
        <v>Environment</v>
      </c>
      <c r="C34" s="28" t="s">
        <v>57</v>
      </c>
      <c r="D34" s="29" t="s">
        <v>156</v>
      </c>
      <c r="E34" s="29" t="s">
        <v>157</v>
      </c>
      <c r="F34" s="147" t="s">
        <v>230</v>
      </c>
      <c r="G34" s="14"/>
      <c r="H34" s="60">
        <v>0</v>
      </c>
      <c r="I34" s="30" t="s">
        <v>105</v>
      </c>
      <c r="J34" s="30" t="s">
        <v>105</v>
      </c>
      <c r="K34" s="30">
        <v>0</v>
      </c>
      <c r="L34" s="61">
        <v>0</v>
      </c>
      <c r="M34" s="14"/>
      <c r="N34" s="65">
        <f>IF(H34=0,0,COUNTIF(H$16:H34,$X$12))</f>
        <v>0</v>
      </c>
      <c r="O34" s="31">
        <f>IF(I34=0,0,COUNTIF(I$16:I34,$X$12))</f>
        <v>16</v>
      </c>
      <c r="P34" s="31">
        <f>IF(J34=0,0,COUNTIF(J$16:J34,$X$12))</f>
        <v>4</v>
      </c>
      <c r="Q34" s="31">
        <f>IF(K34=0,0,COUNTIF(K$16:K34,$X$12))</f>
        <v>0</v>
      </c>
      <c r="R34" s="32">
        <f>IF(L34=0,0,COUNTIF(L$16:L34,$X$12))</f>
        <v>0</v>
      </c>
      <c r="S34" s="66">
        <f t="shared" si="1"/>
        <v>4</v>
      </c>
      <c r="T34" s="6" t="str">
        <f>$T$32</f>
        <v>dry tonnes</v>
      </c>
      <c r="U34" s="115" t="str">
        <f t="shared" si="3"/>
        <v>N/A</v>
      </c>
    </row>
    <row r="35" spans="1:21" x14ac:dyDescent="0.25">
      <c r="A35" s="1"/>
      <c r="B35" s="65" t="str">
        <f t="shared" si="5"/>
        <v>Environment</v>
      </c>
      <c r="C35" s="28" t="s">
        <v>58</v>
      </c>
      <c r="D35" s="29" t="s">
        <v>59</v>
      </c>
      <c r="E35" s="29" t="s">
        <v>123</v>
      </c>
      <c r="F35" s="147" t="s">
        <v>230</v>
      </c>
      <c r="G35" s="14"/>
      <c r="H35" s="60">
        <v>0</v>
      </c>
      <c r="I35" s="30" t="s">
        <v>105</v>
      </c>
      <c r="J35" s="30">
        <v>0</v>
      </c>
      <c r="K35" s="30">
        <v>0</v>
      </c>
      <c r="L35" s="61">
        <v>0</v>
      </c>
      <c r="M35" s="14"/>
      <c r="N35" s="65">
        <f>IF(H35=0,0,COUNTIF(H$16:H35,$X$12))</f>
        <v>0</v>
      </c>
      <c r="O35" s="31">
        <f>IF(I35=0,0,COUNTIF(I$16:I35,$X$12))</f>
        <v>17</v>
      </c>
      <c r="P35" s="31">
        <f>IF(J35=0,0,COUNTIF(J$16:J35,$X$12))</f>
        <v>0</v>
      </c>
      <c r="Q35" s="31">
        <f>IF(K35=0,0,COUNTIF(K$16:K35,$X$12))</f>
        <v>0</v>
      </c>
      <c r="R35" s="32">
        <f>IF(L35=0,0,COUNTIF(L$16:L35,$X$12))</f>
        <v>0</v>
      </c>
      <c r="S35" s="66">
        <f t="shared" si="1"/>
        <v>0</v>
      </c>
      <c r="T35" s="98" t="s">
        <v>132</v>
      </c>
      <c r="U35" s="115" t="str">
        <f t="shared" si="3"/>
        <v>N/A</v>
      </c>
    </row>
    <row r="36" spans="1:21" ht="23" x14ac:dyDescent="0.25">
      <c r="A36" s="1"/>
      <c r="B36" s="65" t="str">
        <f t="shared" si="5"/>
        <v>Environment</v>
      </c>
      <c r="C36" s="28" t="s">
        <v>60</v>
      </c>
      <c r="D36" s="29" t="s">
        <v>61</v>
      </c>
      <c r="E36" s="29" t="s">
        <v>62</v>
      </c>
      <c r="F36" s="147" t="s">
        <v>230</v>
      </c>
      <c r="G36" s="14"/>
      <c r="H36" s="60">
        <v>0</v>
      </c>
      <c r="I36" s="30" t="s">
        <v>105</v>
      </c>
      <c r="J36" s="30">
        <v>0</v>
      </c>
      <c r="K36" s="30">
        <v>0</v>
      </c>
      <c r="L36" s="61">
        <v>0</v>
      </c>
      <c r="M36" s="14"/>
      <c r="N36" s="65">
        <f>IF(H36=0,0,COUNTIF(H$16:H36,$X$12))</f>
        <v>0</v>
      </c>
      <c r="O36" s="31">
        <f>IF(I36=0,0,COUNTIF(I$16:I36,$X$12))</f>
        <v>18</v>
      </c>
      <c r="P36" s="31">
        <f>IF(J36=0,0,COUNTIF(J$16:J36,$X$12))</f>
        <v>0</v>
      </c>
      <c r="Q36" s="31">
        <f>IF(K36=0,0,COUNTIF(K$16:K36,$X$12))</f>
        <v>0</v>
      </c>
      <c r="R36" s="32">
        <f>IF(L36=0,0,COUNTIF(L$16:L36,$X$12))</f>
        <v>0</v>
      </c>
      <c r="S36" s="66">
        <f t="shared" si="1"/>
        <v>0</v>
      </c>
      <c r="T36" s="1" t="str">
        <f>$T$35</f>
        <v>ha</v>
      </c>
      <c r="U36" s="115" t="str">
        <f t="shared" si="3"/>
        <v>N/A</v>
      </c>
    </row>
    <row r="37" spans="1:21" ht="23" x14ac:dyDescent="0.25">
      <c r="A37" s="1"/>
      <c r="B37" s="65" t="str">
        <f t="shared" si="5"/>
        <v>Environment</v>
      </c>
      <c r="C37" s="28" t="s">
        <v>63</v>
      </c>
      <c r="D37" s="29" t="s">
        <v>64</v>
      </c>
      <c r="E37" s="29" t="s">
        <v>65</v>
      </c>
      <c r="F37" s="147" t="s">
        <v>230</v>
      </c>
      <c r="G37" s="14"/>
      <c r="H37" s="60">
        <v>0</v>
      </c>
      <c r="I37" s="30" t="s">
        <v>105</v>
      </c>
      <c r="J37" s="30">
        <v>0</v>
      </c>
      <c r="K37" s="30">
        <v>0</v>
      </c>
      <c r="L37" s="61">
        <v>0</v>
      </c>
      <c r="M37" s="14"/>
      <c r="N37" s="65">
        <f>IF(H37=0,0,COUNTIF(H$16:H37,$X$12))</f>
        <v>0</v>
      </c>
      <c r="O37" s="31">
        <f>IF(I37=0,0,COUNTIF(I$16:I37,$X$12))</f>
        <v>19</v>
      </c>
      <c r="P37" s="31">
        <f>IF(J37=0,0,COUNTIF(J$16:J37,$X$12))</f>
        <v>0</v>
      </c>
      <c r="Q37" s="31">
        <f>IF(K37=0,0,COUNTIF(K$16:K37,$X$12))</f>
        <v>0</v>
      </c>
      <c r="R37" s="32">
        <f>IF(L37=0,0,COUNTIF(L$16:L37,$X$12))</f>
        <v>0</v>
      </c>
      <c r="S37" s="66">
        <f t="shared" si="1"/>
        <v>0</v>
      </c>
      <c r="T37" s="1" t="str">
        <f>$T$35</f>
        <v>ha</v>
      </c>
      <c r="U37" s="115" t="str">
        <f t="shared" si="3"/>
        <v>N/A</v>
      </c>
    </row>
    <row r="38" spans="1:21" ht="48" x14ac:dyDescent="0.25">
      <c r="A38" s="1"/>
      <c r="B38" s="65" t="str">
        <f t="shared" si="5"/>
        <v>Environment</v>
      </c>
      <c r="C38" s="28" t="s">
        <v>158</v>
      </c>
      <c r="D38" s="29" t="s">
        <v>159</v>
      </c>
      <c r="E38" s="29" t="s">
        <v>160</v>
      </c>
      <c r="F38" s="147" t="s">
        <v>230</v>
      </c>
      <c r="G38" s="14"/>
      <c r="H38" s="60">
        <v>0</v>
      </c>
      <c r="I38" s="30" t="s">
        <v>105</v>
      </c>
      <c r="J38" s="30" t="s">
        <v>105</v>
      </c>
      <c r="K38" s="30">
        <v>0</v>
      </c>
      <c r="L38" s="61">
        <v>0</v>
      </c>
      <c r="M38" s="14"/>
      <c r="N38" s="65">
        <f>IF(H38=0,0,COUNTIF(H$16:H38,$X$12))</f>
        <v>0</v>
      </c>
      <c r="O38" s="31">
        <f>IF(I38=0,0,COUNTIF(I$16:I38,$X$12))</f>
        <v>20</v>
      </c>
      <c r="P38" s="31">
        <f>IF(J38=0,0,COUNTIF(J$16:J38,$X$12))</f>
        <v>5</v>
      </c>
      <c r="Q38" s="31">
        <f>IF(K38=0,0,COUNTIF(K$16:K38,$X$12))</f>
        <v>0</v>
      </c>
      <c r="R38" s="32">
        <f>IF(L38=0,0,COUNTIF(L$16:L38,$X$12))</f>
        <v>0</v>
      </c>
      <c r="S38" s="66">
        <f t="shared" si="1"/>
        <v>5</v>
      </c>
      <c r="T38" s="148" t="s">
        <v>197</v>
      </c>
      <c r="U38" s="115" t="str">
        <f t="shared" si="3"/>
        <v>N/A</v>
      </c>
    </row>
    <row r="39" spans="1:21" ht="34.5" x14ac:dyDescent="0.25">
      <c r="A39" s="1"/>
      <c r="B39" s="65" t="str">
        <f t="shared" si="5"/>
        <v>Environment</v>
      </c>
      <c r="C39" s="28" t="s">
        <v>162</v>
      </c>
      <c r="D39" s="29" t="s">
        <v>174</v>
      </c>
      <c r="E39" s="29" t="s">
        <v>168</v>
      </c>
      <c r="F39" s="147" t="s">
        <v>230</v>
      </c>
      <c r="G39" s="14"/>
      <c r="H39" s="60">
        <v>0</v>
      </c>
      <c r="I39" s="30">
        <v>0</v>
      </c>
      <c r="J39" s="30" t="s">
        <v>105</v>
      </c>
      <c r="K39" s="30">
        <v>0</v>
      </c>
      <c r="L39" s="61">
        <v>0</v>
      </c>
      <c r="M39" s="14"/>
      <c r="N39" s="65">
        <f>IF(H39=0,0,COUNTIF(H$16:H39,$X$12))</f>
        <v>0</v>
      </c>
      <c r="O39" s="31">
        <f>IF(I39=0,0,COUNTIF(I$16:I39,$X$12))</f>
        <v>0</v>
      </c>
      <c r="P39" s="31">
        <f>IF(J39=0,0,COUNTIF(J$16:J39,$X$12))</f>
        <v>6</v>
      </c>
      <c r="Q39" s="31">
        <f>IF(K39=0,0,COUNTIF(K$16:K39,$X$12))</f>
        <v>0</v>
      </c>
      <c r="R39" s="32">
        <f>IF(L39=0,0,COUNTIF(L$16:L39,$X$12))</f>
        <v>0</v>
      </c>
      <c r="S39" s="66">
        <f t="shared" si="1"/>
        <v>6</v>
      </c>
      <c r="T39" s="98" t="s">
        <v>0</v>
      </c>
      <c r="U39" s="115" t="str">
        <f t="shared" si="3"/>
        <v>N/A</v>
      </c>
    </row>
    <row r="40" spans="1:21" ht="34.5" x14ac:dyDescent="0.25">
      <c r="A40" s="1"/>
      <c r="B40" s="65" t="str">
        <f t="shared" si="5"/>
        <v>Environment</v>
      </c>
      <c r="C40" s="28" t="s">
        <v>163</v>
      </c>
      <c r="D40" s="29" t="s">
        <v>175</v>
      </c>
      <c r="E40" s="29" t="s">
        <v>169</v>
      </c>
      <c r="F40" s="147" t="s">
        <v>230</v>
      </c>
      <c r="G40" s="14"/>
      <c r="H40" s="60">
        <v>0</v>
      </c>
      <c r="I40" s="30">
        <v>0</v>
      </c>
      <c r="J40" s="30" t="s">
        <v>105</v>
      </c>
      <c r="K40" s="30">
        <v>0</v>
      </c>
      <c r="L40" s="61">
        <v>0</v>
      </c>
      <c r="M40" s="14"/>
      <c r="N40" s="65">
        <f>IF(H40=0,0,COUNTIF(H$16:H40,$X$12))</f>
        <v>0</v>
      </c>
      <c r="O40" s="31">
        <f>IF(I40=0,0,COUNTIF(I$16:I40,$X$12))</f>
        <v>0</v>
      </c>
      <c r="P40" s="31">
        <f>IF(J40=0,0,COUNTIF(J$16:J40,$X$12))</f>
        <v>7</v>
      </c>
      <c r="Q40" s="31">
        <f>IF(K40=0,0,COUNTIF(K$16:K40,$X$12))</f>
        <v>0</v>
      </c>
      <c r="R40" s="32">
        <f>IF(L40=0,0,COUNTIF(L$16:L40,$X$12))</f>
        <v>0</v>
      </c>
      <c r="S40" s="66">
        <f t="shared" ref="S40:S41" si="7">INDEX(N40:R40,MATCH($S$15,$N$15:$R$15,0))</f>
        <v>7</v>
      </c>
      <c r="T40" s="98" t="s">
        <v>0</v>
      </c>
      <c r="U40" s="115" t="str">
        <f t="shared" si="3"/>
        <v>N/A</v>
      </c>
    </row>
    <row r="41" spans="1:21" ht="34.5" x14ac:dyDescent="0.25">
      <c r="A41" s="1"/>
      <c r="B41" s="65" t="str">
        <f t="shared" si="5"/>
        <v>Environment</v>
      </c>
      <c r="C41" s="28" t="s">
        <v>164</v>
      </c>
      <c r="D41" s="29" t="s">
        <v>176</v>
      </c>
      <c r="E41" s="29" t="s">
        <v>170</v>
      </c>
      <c r="F41" s="147" t="s">
        <v>230</v>
      </c>
      <c r="G41" s="14"/>
      <c r="H41" s="60">
        <v>0</v>
      </c>
      <c r="I41" s="30">
        <v>0</v>
      </c>
      <c r="J41" s="30" t="s">
        <v>105</v>
      </c>
      <c r="K41" s="30">
        <v>0</v>
      </c>
      <c r="L41" s="61">
        <v>0</v>
      </c>
      <c r="M41" s="14"/>
      <c r="N41" s="65">
        <f>IF(H41=0,0,COUNTIF(H$16:H41,$X$12))</f>
        <v>0</v>
      </c>
      <c r="O41" s="31">
        <f>IF(I41=0,0,COUNTIF(I$16:I41,$X$12))</f>
        <v>0</v>
      </c>
      <c r="P41" s="31">
        <f>IF(J41=0,0,COUNTIF(J$16:J41,$X$12))</f>
        <v>8</v>
      </c>
      <c r="Q41" s="31">
        <f>IF(K41=0,0,COUNTIF(K$16:K41,$X$12))</f>
        <v>0</v>
      </c>
      <c r="R41" s="32">
        <f>IF(L41=0,0,COUNTIF(L$16:L41,$X$12))</f>
        <v>0</v>
      </c>
      <c r="S41" s="66">
        <f t="shared" si="7"/>
        <v>8</v>
      </c>
      <c r="T41" s="98" t="s">
        <v>0</v>
      </c>
      <c r="U41" s="115" t="str">
        <f t="shared" si="3"/>
        <v>N/A</v>
      </c>
    </row>
    <row r="42" spans="1:21" ht="23" x14ac:dyDescent="0.25">
      <c r="A42" s="1"/>
      <c r="B42" s="65" t="str">
        <f t="shared" si="5"/>
        <v>Environment</v>
      </c>
      <c r="C42" s="28" t="s">
        <v>165</v>
      </c>
      <c r="D42" s="29" t="s">
        <v>177</v>
      </c>
      <c r="E42" s="29" t="s">
        <v>171</v>
      </c>
      <c r="F42" s="147" t="s">
        <v>230</v>
      </c>
      <c r="G42" s="14"/>
      <c r="H42" s="60">
        <v>0</v>
      </c>
      <c r="I42" s="30">
        <v>0</v>
      </c>
      <c r="J42" s="30" t="s">
        <v>105</v>
      </c>
      <c r="K42" s="30">
        <v>0</v>
      </c>
      <c r="L42" s="61">
        <v>0</v>
      </c>
      <c r="M42" s="14"/>
      <c r="N42" s="65">
        <f>IF(H42=0,0,COUNTIF(H$16:H42,$X$12))</f>
        <v>0</v>
      </c>
      <c r="O42" s="31">
        <f>IF(I42=0,0,COUNTIF(I$16:I42,$X$12))</f>
        <v>0</v>
      </c>
      <c r="P42" s="31">
        <f>IF(J42=0,0,COUNTIF(J$16:J42,$X$12))</f>
        <v>9</v>
      </c>
      <c r="Q42" s="31">
        <f>IF(K42=0,0,COUNTIF(K$16:K42,$X$12))</f>
        <v>0</v>
      </c>
      <c r="R42" s="32">
        <f>IF(L42=0,0,COUNTIF(L$16:L42,$X$12))</f>
        <v>0</v>
      </c>
      <c r="S42" s="66">
        <f t="shared" si="1"/>
        <v>9</v>
      </c>
      <c r="T42" s="98" t="s">
        <v>0</v>
      </c>
      <c r="U42" s="115" t="str">
        <f t="shared" si="3"/>
        <v>N/A</v>
      </c>
    </row>
    <row r="43" spans="1:21" ht="23" x14ac:dyDescent="0.25">
      <c r="A43" s="12" t="str">
        <f>A26</f>
        <v>Add more</v>
      </c>
      <c r="B43" s="65" t="str">
        <f t="shared" si="5"/>
        <v>Environment</v>
      </c>
      <c r="C43" s="28" t="s">
        <v>166</v>
      </c>
      <c r="D43" s="29" t="s">
        <v>178</v>
      </c>
      <c r="E43" s="29" t="s">
        <v>172</v>
      </c>
      <c r="F43" s="147" t="s">
        <v>230</v>
      </c>
      <c r="G43" s="14"/>
      <c r="H43" s="60">
        <v>0</v>
      </c>
      <c r="I43" s="30">
        <v>0</v>
      </c>
      <c r="J43" s="30" t="s">
        <v>105</v>
      </c>
      <c r="K43" s="30">
        <v>0</v>
      </c>
      <c r="L43" s="61">
        <v>0</v>
      </c>
      <c r="M43" s="14"/>
      <c r="N43" s="65">
        <f>IF(H43=0,0,COUNTIF(H$16:H43,$X$12))</f>
        <v>0</v>
      </c>
      <c r="O43" s="31">
        <f>IF(I43=0,0,COUNTIF(I$16:I43,$X$12))</f>
        <v>0</v>
      </c>
      <c r="P43" s="31">
        <f>IF(J43=0,0,COUNTIF(J$16:J43,$X$12))</f>
        <v>10</v>
      </c>
      <c r="Q43" s="31">
        <f>IF(K43=0,0,COUNTIF(K$16:K43,$X$12))</f>
        <v>0</v>
      </c>
      <c r="R43" s="32">
        <f>IF(L43=0,0,COUNTIF(L$16:L43,$X$12))</f>
        <v>0</v>
      </c>
      <c r="S43" s="66">
        <f t="shared" si="1"/>
        <v>10</v>
      </c>
      <c r="T43" s="98" t="s">
        <v>0</v>
      </c>
      <c r="U43" s="115" t="str">
        <f t="shared" si="3"/>
        <v>N/A</v>
      </c>
    </row>
    <row r="44" spans="1:21" ht="23" x14ac:dyDescent="0.25">
      <c r="A44" s="12" t="str">
        <f>A27</f>
        <v>above --&gt;</v>
      </c>
      <c r="B44" s="93" t="str">
        <f t="shared" si="5"/>
        <v>Environment</v>
      </c>
      <c r="C44" s="86" t="s">
        <v>167</v>
      </c>
      <c r="D44" s="87" t="s">
        <v>179</v>
      </c>
      <c r="E44" s="87" t="s">
        <v>173</v>
      </c>
      <c r="F44" s="88" t="s">
        <v>230</v>
      </c>
      <c r="G44" s="14"/>
      <c r="H44" s="90">
        <v>0</v>
      </c>
      <c r="I44" s="91">
        <v>0</v>
      </c>
      <c r="J44" s="91" t="s">
        <v>105</v>
      </c>
      <c r="K44" s="91">
        <v>0</v>
      </c>
      <c r="L44" s="92">
        <v>0</v>
      </c>
      <c r="M44" s="14"/>
      <c r="N44" s="93">
        <f>IF(H44=0,0,COUNTIF(H$16:H44,$X$12))</f>
        <v>0</v>
      </c>
      <c r="O44" s="94">
        <f>IF(I44=0,0,COUNTIF(I$16:I44,$X$12))</f>
        <v>0</v>
      </c>
      <c r="P44" s="94">
        <f>IF(J44=0,0,COUNTIF(J$16:J44,$X$12))</f>
        <v>11</v>
      </c>
      <c r="Q44" s="94">
        <f>IF(K44=0,0,COUNTIF(K$16:K44,$X$12))</f>
        <v>0</v>
      </c>
      <c r="R44" s="95">
        <f>IF(L44=0,0,COUNTIF(L$16:L44,$X$12))</f>
        <v>0</v>
      </c>
      <c r="S44" s="66">
        <f t="shared" ref="S44" si="8">INDEX(N44:R44,MATCH($S$15,$N$15:$R$15,0))</f>
        <v>11</v>
      </c>
      <c r="T44" s="98" t="s">
        <v>0</v>
      </c>
      <c r="U44" s="115" t="str">
        <f t="shared" si="3"/>
        <v>N/A</v>
      </c>
    </row>
    <row r="45" spans="1:21" ht="34.5" x14ac:dyDescent="0.25">
      <c r="A45" s="1"/>
      <c r="B45" s="76" t="s">
        <v>180</v>
      </c>
      <c r="C45" s="28" t="s">
        <v>9</v>
      </c>
      <c r="D45" s="29" t="s">
        <v>181</v>
      </c>
      <c r="E45" s="29" t="s">
        <v>182</v>
      </c>
      <c r="F45" s="147" t="s">
        <v>230</v>
      </c>
      <c r="G45" s="14"/>
      <c r="H45" s="60">
        <v>0</v>
      </c>
      <c r="I45" s="30" t="s">
        <v>105</v>
      </c>
      <c r="J45" s="30">
        <v>0</v>
      </c>
      <c r="K45" s="30">
        <v>0</v>
      </c>
      <c r="L45" s="61">
        <v>0</v>
      </c>
      <c r="M45" s="14"/>
      <c r="N45" s="65">
        <f>IF(H45=0,0,COUNTIF(H$16:H45,$X$12))</f>
        <v>0</v>
      </c>
      <c r="O45" s="31">
        <f>IF(I45=0,0,COUNTIF(I$16:I45,$X$12))</f>
        <v>21</v>
      </c>
      <c r="P45" s="31">
        <f>IF(J45=0,0,COUNTIF(J$16:J45,$X$12))</f>
        <v>0</v>
      </c>
      <c r="Q45" s="31">
        <f>IF(K45=0,0,COUNTIF(K$16:K45,$X$12))</f>
        <v>0</v>
      </c>
      <c r="R45" s="32">
        <f>IF(L45=0,0,COUNTIF(L$16:L45,$X$12))</f>
        <v>0</v>
      </c>
      <c r="S45" s="66">
        <f t="shared" ref="S45:S61" si="9">INDEX(N45:R45,MATCH($S$15,$N$15:$R$15,0))</f>
        <v>0</v>
      </c>
      <c r="T45" s="98" t="s">
        <v>187</v>
      </c>
      <c r="U45" s="115" t="str">
        <f t="shared" si="3"/>
        <v>N/A</v>
      </c>
    </row>
    <row r="46" spans="1:21" ht="34.5" x14ac:dyDescent="0.25">
      <c r="A46" s="1"/>
      <c r="B46" s="93" t="str">
        <f>$B$45</f>
        <v>Water Conservation</v>
      </c>
      <c r="C46" s="86" t="s">
        <v>10</v>
      </c>
      <c r="D46" s="87" t="s">
        <v>183</v>
      </c>
      <c r="E46" s="87" t="s">
        <v>184</v>
      </c>
      <c r="F46" s="88" t="s">
        <v>230</v>
      </c>
      <c r="G46" s="14"/>
      <c r="H46" s="90">
        <v>0</v>
      </c>
      <c r="I46" s="91" t="s">
        <v>105</v>
      </c>
      <c r="J46" s="91">
        <v>0</v>
      </c>
      <c r="K46" s="91">
        <v>0</v>
      </c>
      <c r="L46" s="92">
        <v>0</v>
      </c>
      <c r="M46" s="14"/>
      <c r="N46" s="93">
        <f>IF(H46=0,0,COUNTIF(H$16:H46,$X$12))</f>
        <v>0</v>
      </c>
      <c r="O46" s="94">
        <f>IF(I46=0,0,COUNTIF(I$16:I46,$X$12))</f>
        <v>22</v>
      </c>
      <c r="P46" s="94">
        <f>IF(J46=0,0,COUNTIF(J$16:J46,$X$12))</f>
        <v>0</v>
      </c>
      <c r="Q46" s="94">
        <f>IF(K46=0,0,COUNTIF(K$16:K46,$X$12))</f>
        <v>0</v>
      </c>
      <c r="R46" s="95">
        <f>IF(L46=0,0,COUNTIF(L$16:L46,$X$12))</f>
        <v>0</v>
      </c>
      <c r="S46" s="66">
        <f t="shared" si="9"/>
        <v>0</v>
      </c>
      <c r="T46" s="98" t="s">
        <v>187</v>
      </c>
      <c r="U46" s="115" t="str">
        <f t="shared" si="3"/>
        <v>N/A</v>
      </c>
    </row>
    <row r="47" spans="1:21" ht="23" x14ac:dyDescent="0.25">
      <c r="A47" s="1"/>
      <c r="B47" s="76" t="s">
        <v>220</v>
      </c>
      <c r="C47" s="28" t="s">
        <v>66</v>
      </c>
      <c r="D47" s="29" t="s">
        <v>67</v>
      </c>
      <c r="E47" s="29" t="s">
        <v>68</v>
      </c>
      <c r="F47" s="53" t="s">
        <v>230</v>
      </c>
      <c r="G47" s="14"/>
      <c r="H47" s="60">
        <v>0</v>
      </c>
      <c r="I47" s="30">
        <v>0</v>
      </c>
      <c r="J47" s="30">
        <v>0</v>
      </c>
      <c r="K47" s="30" t="s">
        <v>105</v>
      </c>
      <c r="L47" s="61">
        <v>0</v>
      </c>
      <c r="M47" s="14"/>
      <c r="N47" s="65">
        <f>IF(H47=0,0,COUNTIF(H$16:H47,$X$12))</f>
        <v>0</v>
      </c>
      <c r="O47" s="31">
        <f>IF(I47=0,0,COUNTIF(I$16:I47,$X$12))</f>
        <v>0</v>
      </c>
      <c r="P47" s="31">
        <f>IF(J47=0,0,COUNTIF(J$16:J47,$X$12))</f>
        <v>0</v>
      </c>
      <c r="Q47" s="31">
        <f>IF(K47=0,0,COUNTIF(K$16:K47,$X$12))</f>
        <v>8</v>
      </c>
      <c r="R47" s="32">
        <f>IF(L47=0,0,COUNTIF(L$16:L47,$X$12))</f>
        <v>0</v>
      </c>
      <c r="S47" s="66">
        <f t="shared" si="9"/>
        <v>0</v>
      </c>
      <c r="T47" s="13" t="s">
        <v>136</v>
      </c>
      <c r="U47" s="115" t="str">
        <f t="shared" si="3"/>
        <v>N/A</v>
      </c>
    </row>
    <row r="48" spans="1:21" ht="23" x14ac:dyDescent="0.25">
      <c r="A48" s="1"/>
      <c r="B48" s="65" t="str">
        <f>$B$47</f>
        <v>Licence Data</v>
      </c>
      <c r="C48" s="28" t="s">
        <v>69</v>
      </c>
      <c r="D48" s="29" t="s">
        <v>70</v>
      </c>
      <c r="E48" s="29" t="s">
        <v>71</v>
      </c>
      <c r="F48" s="53" t="s">
        <v>230</v>
      </c>
      <c r="G48" s="14"/>
      <c r="H48" s="60">
        <v>0</v>
      </c>
      <c r="I48" s="30">
        <v>0</v>
      </c>
      <c r="J48" s="30">
        <v>0</v>
      </c>
      <c r="K48" s="30" t="s">
        <v>105</v>
      </c>
      <c r="L48" s="61">
        <v>0</v>
      </c>
      <c r="M48" s="14"/>
      <c r="N48" s="65">
        <f>IF(H48=0,0,COUNTIF(H$16:H48,$X$12))</f>
        <v>0</v>
      </c>
      <c r="O48" s="31">
        <f>IF(I48=0,0,COUNTIF(I$16:I48,$X$12))</f>
        <v>0</v>
      </c>
      <c r="P48" s="31">
        <f>IF(J48=0,0,COUNTIF(J$16:J48,$X$12))</f>
        <v>0</v>
      </c>
      <c r="Q48" s="31">
        <f>IF(K48=0,0,COUNTIF(K$16:K48,$X$12))</f>
        <v>9</v>
      </c>
      <c r="R48" s="32">
        <f>IF(L48=0,0,COUNTIF(L$16:L48,$X$12))</f>
        <v>0</v>
      </c>
      <c r="S48" s="66">
        <f t="shared" si="9"/>
        <v>0</v>
      </c>
      <c r="T48" s="13" t="s">
        <v>136</v>
      </c>
      <c r="U48" s="115" t="str">
        <f t="shared" si="3"/>
        <v>N/A</v>
      </c>
    </row>
    <row r="49" spans="1:21" ht="23" x14ac:dyDescent="0.25">
      <c r="A49" s="1"/>
      <c r="B49" s="65" t="str">
        <f t="shared" ref="B49:B55" si="10">$B$47</f>
        <v>Licence Data</v>
      </c>
      <c r="C49" s="28" t="s">
        <v>72</v>
      </c>
      <c r="D49" s="29" t="s">
        <v>73</v>
      </c>
      <c r="E49" s="29" t="s">
        <v>74</v>
      </c>
      <c r="F49" s="53" t="s">
        <v>227</v>
      </c>
      <c r="G49" s="14"/>
      <c r="H49" s="60">
        <v>0</v>
      </c>
      <c r="I49" s="30">
        <v>0</v>
      </c>
      <c r="J49" s="30">
        <v>0</v>
      </c>
      <c r="K49" s="30" t="s">
        <v>105</v>
      </c>
      <c r="L49" s="61">
        <v>0</v>
      </c>
      <c r="M49" s="14"/>
      <c r="N49" s="65">
        <f>IF(H49=0,0,COUNTIF(H$16:H49,$X$12))</f>
        <v>0</v>
      </c>
      <c r="O49" s="31">
        <f>IF(I49=0,0,COUNTIF(I$16:I49,$X$12))</f>
        <v>0</v>
      </c>
      <c r="P49" s="31">
        <f>IF(J49=0,0,COUNTIF(J$16:J49,$X$12))</f>
        <v>0</v>
      </c>
      <c r="Q49" s="31">
        <f>IF(K49=0,0,COUNTIF(K$16:K49,$X$12))</f>
        <v>10</v>
      </c>
      <c r="R49" s="32">
        <f>IF(L49=0,0,COUNTIF(L$16:L49,$X$12))</f>
        <v>0</v>
      </c>
      <c r="S49" s="66">
        <f t="shared" si="9"/>
        <v>0</v>
      </c>
      <c r="T49" s="13" t="s">
        <v>136</v>
      </c>
      <c r="U49" s="115" t="str">
        <f t="shared" si="3"/>
        <v>N/A</v>
      </c>
    </row>
    <row r="50" spans="1:21" ht="23" x14ac:dyDescent="0.25">
      <c r="A50" s="1"/>
      <c r="B50" s="65" t="str">
        <f t="shared" si="10"/>
        <v>Licence Data</v>
      </c>
      <c r="C50" s="28" t="s">
        <v>75</v>
      </c>
      <c r="D50" s="29" t="s">
        <v>76</v>
      </c>
      <c r="E50" s="29" t="s">
        <v>77</v>
      </c>
      <c r="F50" s="53" t="s">
        <v>228</v>
      </c>
      <c r="G50" s="14"/>
      <c r="H50" s="60">
        <v>0</v>
      </c>
      <c r="I50" s="30">
        <v>0</v>
      </c>
      <c r="J50" s="30">
        <v>0</v>
      </c>
      <c r="K50" s="30" t="s">
        <v>105</v>
      </c>
      <c r="L50" s="61">
        <v>0</v>
      </c>
      <c r="M50" s="14"/>
      <c r="N50" s="65">
        <f>IF(H50=0,0,COUNTIF(H$16:H50,$X$12))</f>
        <v>0</v>
      </c>
      <c r="O50" s="31">
        <f>IF(I50=0,0,COUNTIF(I$16:I50,$X$12))</f>
        <v>0</v>
      </c>
      <c r="P50" s="31">
        <f>IF(J50=0,0,COUNTIF(J$16:J50,$X$12))</f>
        <v>0</v>
      </c>
      <c r="Q50" s="31">
        <f>IF(K50=0,0,COUNTIF(K$16:K50,$X$12))</f>
        <v>11</v>
      </c>
      <c r="R50" s="32">
        <f>IF(L50=0,0,COUNTIF(L$16:L50,$X$12))</f>
        <v>0</v>
      </c>
      <c r="S50" s="66">
        <f t="shared" si="9"/>
        <v>0</v>
      </c>
      <c r="T50" s="13" t="s">
        <v>229</v>
      </c>
      <c r="U50" s="115" t="str">
        <f t="shared" si="3"/>
        <v>N/A</v>
      </c>
    </row>
    <row r="51" spans="1:21" ht="23" x14ac:dyDescent="0.25">
      <c r="A51" s="1"/>
      <c r="B51" s="65" t="str">
        <f t="shared" si="10"/>
        <v>Licence Data</v>
      </c>
      <c r="C51" s="28" t="s">
        <v>78</v>
      </c>
      <c r="D51" s="29" t="s">
        <v>79</v>
      </c>
      <c r="E51" s="29" t="s">
        <v>80</v>
      </c>
      <c r="F51" s="53" t="s">
        <v>228</v>
      </c>
      <c r="G51" s="14"/>
      <c r="H51" s="60">
        <v>0</v>
      </c>
      <c r="I51" s="30">
        <v>0</v>
      </c>
      <c r="J51" s="30">
        <v>0</v>
      </c>
      <c r="K51" s="30" t="s">
        <v>105</v>
      </c>
      <c r="L51" s="61">
        <v>0</v>
      </c>
      <c r="M51" s="14"/>
      <c r="N51" s="65">
        <f>IF(H51=0,0,COUNTIF(H$16:H51,$X$12))</f>
        <v>0</v>
      </c>
      <c r="O51" s="31">
        <f>IF(I51=0,0,COUNTIF(I$16:I51,$X$12))</f>
        <v>0</v>
      </c>
      <c r="P51" s="31">
        <f>IF(J51=0,0,COUNTIF(J$16:J51,$X$12))</f>
        <v>0</v>
      </c>
      <c r="Q51" s="31">
        <f>IF(K51=0,0,COUNTIF(K$16:K51,$X$12))</f>
        <v>12</v>
      </c>
      <c r="R51" s="32">
        <f>IF(L51=0,0,COUNTIF(L$16:L51,$X$12))</f>
        <v>0</v>
      </c>
      <c r="S51" s="66">
        <f t="shared" si="9"/>
        <v>0</v>
      </c>
      <c r="T51" s="13" t="s">
        <v>229</v>
      </c>
      <c r="U51" s="115" t="str">
        <f t="shared" si="3"/>
        <v>N/A</v>
      </c>
    </row>
    <row r="52" spans="1:21" ht="23" x14ac:dyDescent="0.25">
      <c r="A52" s="1"/>
      <c r="B52" s="65" t="str">
        <f t="shared" si="10"/>
        <v>Licence Data</v>
      </c>
      <c r="C52" s="28" t="s">
        <v>81</v>
      </c>
      <c r="D52" s="29" t="s">
        <v>82</v>
      </c>
      <c r="E52" s="29" t="s">
        <v>83</v>
      </c>
      <c r="F52" s="53" t="s">
        <v>228</v>
      </c>
      <c r="G52" s="14"/>
      <c r="H52" s="60">
        <v>0</v>
      </c>
      <c r="I52" s="30">
        <v>0</v>
      </c>
      <c r="J52" s="30">
        <v>0</v>
      </c>
      <c r="K52" s="30" t="s">
        <v>105</v>
      </c>
      <c r="L52" s="61">
        <v>0</v>
      </c>
      <c r="M52" s="14"/>
      <c r="N52" s="65">
        <f>IF(H52=0,0,COUNTIF(H$16:H52,$X$12))</f>
        <v>0</v>
      </c>
      <c r="O52" s="31">
        <f>IF(I52=0,0,COUNTIF(I$16:I52,$X$12))</f>
        <v>0</v>
      </c>
      <c r="P52" s="31">
        <f>IF(J52=0,0,COUNTIF(J$16:J52,$X$12))</f>
        <v>0</v>
      </c>
      <c r="Q52" s="31">
        <f>IF(K52=0,0,COUNTIF(K$16:K52,$X$12))</f>
        <v>13</v>
      </c>
      <c r="R52" s="32">
        <f>IF(L52=0,0,COUNTIF(L$16:L52,$X$12))</f>
        <v>0</v>
      </c>
      <c r="S52" s="66">
        <f t="shared" si="9"/>
        <v>0</v>
      </c>
      <c r="T52" s="13" t="s">
        <v>229</v>
      </c>
      <c r="U52" s="115" t="str">
        <f t="shared" si="3"/>
        <v>N/A</v>
      </c>
    </row>
    <row r="53" spans="1:21" ht="23" x14ac:dyDescent="0.25">
      <c r="A53" s="1"/>
      <c r="B53" s="65" t="str">
        <f t="shared" si="10"/>
        <v>Licence Data</v>
      </c>
      <c r="C53" s="28" t="s">
        <v>84</v>
      </c>
      <c r="D53" s="29" t="s">
        <v>85</v>
      </c>
      <c r="E53" s="29" t="s">
        <v>86</v>
      </c>
      <c r="F53" s="53" t="s">
        <v>228</v>
      </c>
      <c r="G53" s="14"/>
      <c r="H53" s="60">
        <v>0</v>
      </c>
      <c r="I53" s="30">
        <v>0</v>
      </c>
      <c r="J53" s="30">
        <v>0</v>
      </c>
      <c r="K53" s="30" t="s">
        <v>105</v>
      </c>
      <c r="L53" s="61">
        <v>0</v>
      </c>
      <c r="M53" s="14"/>
      <c r="N53" s="65">
        <f>IF(H53=0,0,COUNTIF(H$16:H53,$X$12))</f>
        <v>0</v>
      </c>
      <c r="O53" s="31">
        <f>IF(I53=0,0,COUNTIF(I$16:I53,$X$12))</f>
        <v>0</v>
      </c>
      <c r="P53" s="31">
        <f>IF(J53=0,0,COUNTIF(J$16:J53,$X$12))</f>
        <v>0</v>
      </c>
      <c r="Q53" s="31">
        <f>IF(K53=0,0,COUNTIF(K$16:K53,$X$12))</f>
        <v>14</v>
      </c>
      <c r="R53" s="32">
        <f>IF(L53=0,0,COUNTIF(L$16:L53,$X$12))</f>
        <v>0</v>
      </c>
      <c r="S53" s="66">
        <f t="shared" si="9"/>
        <v>0</v>
      </c>
      <c r="T53" s="13" t="s">
        <v>229</v>
      </c>
      <c r="U53" s="115" t="str">
        <f t="shared" si="3"/>
        <v>N/A</v>
      </c>
    </row>
    <row r="54" spans="1:21" ht="23" x14ac:dyDescent="0.25">
      <c r="A54" s="1"/>
      <c r="B54" s="65" t="str">
        <f t="shared" si="10"/>
        <v>Licence Data</v>
      </c>
      <c r="C54" s="28" t="s">
        <v>87</v>
      </c>
      <c r="D54" s="29" t="s">
        <v>88</v>
      </c>
      <c r="E54" s="29" t="s">
        <v>89</v>
      </c>
      <c r="F54" s="53" t="s">
        <v>228</v>
      </c>
      <c r="G54" s="14"/>
      <c r="H54" s="60" t="s">
        <v>105</v>
      </c>
      <c r="I54" s="30" t="s">
        <v>105</v>
      </c>
      <c r="J54" s="30">
        <v>0</v>
      </c>
      <c r="K54" s="30" t="s">
        <v>105</v>
      </c>
      <c r="L54" s="61">
        <v>0</v>
      </c>
      <c r="M54" s="14"/>
      <c r="N54" s="65">
        <f>IF(H54=0,0,COUNTIF(H$16:H54,$X$12))</f>
        <v>6</v>
      </c>
      <c r="O54" s="31">
        <f>IF(I54=0,0,COUNTIF(I$16:I54,$X$12))</f>
        <v>23</v>
      </c>
      <c r="P54" s="31">
        <f>IF(J54=0,0,COUNTIF(J$16:J54,$X$12))</f>
        <v>0</v>
      </c>
      <c r="Q54" s="31">
        <f>IF(K54=0,0,COUNTIF(K$16:K54,$X$12))</f>
        <v>15</v>
      </c>
      <c r="R54" s="32">
        <f>IF(L54=0,0,COUNTIF(L$16:L54,$X$12))</f>
        <v>0</v>
      </c>
      <c r="S54" s="66">
        <f t="shared" si="9"/>
        <v>0</v>
      </c>
      <c r="T54" s="13" t="s">
        <v>229</v>
      </c>
      <c r="U54" s="115" t="str">
        <f t="shared" si="3"/>
        <v>N/A</v>
      </c>
    </row>
    <row r="55" spans="1:21" ht="23" x14ac:dyDescent="0.25">
      <c r="A55" s="1"/>
      <c r="B55" s="65" t="str">
        <f t="shared" si="10"/>
        <v>Licence Data</v>
      </c>
      <c r="C55" s="28" t="s">
        <v>90</v>
      </c>
      <c r="D55" s="29" t="s">
        <v>91</v>
      </c>
      <c r="E55" s="29" t="s">
        <v>92</v>
      </c>
      <c r="F55" s="53" t="s">
        <v>228</v>
      </c>
      <c r="G55" s="14"/>
      <c r="H55" s="60" t="s">
        <v>105</v>
      </c>
      <c r="I55" s="30" t="s">
        <v>105</v>
      </c>
      <c r="J55" s="30">
        <v>0</v>
      </c>
      <c r="K55" s="30" t="s">
        <v>105</v>
      </c>
      <c r="L55" s="61">
        <v>0</v>
      </c>
      <c r="M55" s="14"/>
      <c r="N55" s="65">
        <f>IF(H55=0,0,COUNTIF(H$16:H55,$X$12))</f>
        <v>7</v>
      </c>
      <c r="O55" s="31">
        <f>IF(I55=0,0,COUNTIF(I$16:I55,$X$12))</f>
        <v>24</v>
      </c>
      <c r="P55" s="31">
        <f>IF(J55=0,0,COUNTIF(J$16:J55,$X$12))</f>
        <v>0</v>
      </c>
      <c r="Q55" s="31">
        <f>IF(K55=0,0,COUNTIF(K$16:K55,$X$12))</f>
        <v>16</v>
      </c>
      <c r="R55" s="32">
        <f>IF(L55=0,0,COUNTIF(L$16:L55,$X$12))</f>
        <v>0</v>
      </c>
      <c r="S55" s="66">
        <f t="shared" si="9"/>
        <v>0</v>
      </c>
      <c r="T55" s="13" t="s">
        <v>229</v>
      </c>
      <c r="U55" s="115" t="str">
        <f t="shared" si="3"/>
        <v>N/A</v>
      </c>
    </row>
    <row r="56" spans="1:21" x14ac:dyDescent="0.25">
      <c r="A56" s="1"/>
      <c r="B56" s="65"/>
      <c r="C56" s="28" t="s">
        <v>95</v>
      </c>
      <c r="D56" s="29"/>
      <c r="E56" s="29"/>
      <c r="F56" s="53"/>
      <c r="G56" s="14"/>
      <c r="H56" s="60">
        <v>0</v>
      </c>
      <c r="I56" s="30">
        <v>0</v>
      </c>
      <c r="J56" s="30">
        <v>0</v>
      </c>
      <c r="K56" s="30">
        <v>0</v>
      </c>
      <c r="L56" s="61">
        <v>0</v>
      </c>
      <c r="M56" s="14"/>
      <c r="N56" s="65">
        <f>IF(H56=0,0,COUNTIF(H$16:H56,$X$12))</f>
        <v>0</v>
      </c>
      <c r="O56" s="31">
        <f>IF(I56=0,0,COUNTIF(I$16:I56,$X$12))</f>
        <v>0</v>
      </c>
      <c r="P56" s="31">
        <f>IF(J56=0,0,COUNTIF(J$16:J56,$X$12))</f>
        <v>0</v>
      </c>
      <c r="Q56" s="31">
        <f>IF(K56=0,0,COUNTIF(K$16:K56,$X$12))</f>
        <v>0</v>
      </c>
      <c r="R56" s="32">
        <f>IF(L56=0,0,COUNTIF(L$16:L56,$X$12))</f>
        <v>0</v>
      </c>
      <c r="S56" s="66">
        <f t="shared" si="9"/>
        <v>0</v>
      </c>
      <c r="T56" s="13"/>
      <c r="U56" s="117"/>
    </row>
    <row r="57" spans="1:21" x14ac:dyDescent="0.25">
      <c r="A57" s="1"/>
      <c r="B57" s="65"/>
      <c r="C57" s="28" t="s">
        <v>95</v>
      </c>
      <c r="D57" s="29"/>
      <c r="E57" s="29"/>
      <c r="F57" s="53"/>
      <c r="G57" s="14"/>
      <c r="H57" s="60">
        <v>0</v>
      </c>
      <c r="I57" s="30">
        <v>0</v>
      </c>
      <c r="J57" s="30">
        <v>0</v>
      </c>
      <c r="K57" s="30">
        <v>0</v>
      </c>
      <c r="L57" s="61">
        <v>0</v>
      </c>
      <c r="M57" s="14"/>
      <c r="N57" s="65">
        <f>IF(H57=0,0,COUNTIF(H$16:H57,$X$12))</f>
        <v>0</v>
      </c>
      <c r="O57" s="31">
        <f>IF(I57=0,0,COUNTIF(I$16:I57,$X$12))</f>
        <v>0</v>
      </c>
      <c r="P57" s="31">
        <f>IF(J57=0,0,COUNTIF(J$16:J57,$X$12))</f>
        <v>0</v>
      </c>
      <c r="Q57" s="31">
        <f>IF(K57=0,0,COUNTIF(K$16:K57,$X$12))</f>
        <v>0</v>
      </c>
      <c r="R57" s="32">
        <f>IF(L57=0,0,COUNTIF(L$16:L57,$X$12))</f>
        <v>0</v>
      </c>
      <c r="S57" s="66">
        <f t="shared" si="9"/>
        <v>0</v>
      </c>
      <c r="T57" s="98"/>
      <c r="U57" s="117"/>
    </row>
    <row r="58" spans="1:21" x14ac:dyDescent="0.25">
      <c r="A58" s="1"/>
      <c r="B58" s="65"/>
      <c r="C58" s="28" t="s">
        <v>95</v>
      </c>
      <c r="D58" s="29"/>
      <c r="E58" s="29"/>
      <c r="F58" s="53"/>
      <c r="G58" s="14"/>
      <c r="H58" s="60">
        <v>0</v>
      </c>
      <c r="I58" s="30">
        <v>0</v>
      </c>
      <c r="J58" s="30">
        <v>0</v>
      </c>
      <c r="K58" s="30">
        <v>0</v>
      </c>
      <c r="L58" s="61">
        <v>0</v>
      </c>
      <c r="M58" s="14"/>
      <c r="N58" s="65">
        <f>IF(H58=0,0,COUNTIF(H$16:H58,$X$12))</f>
        <v>0</v>
      </c>
      <c r="O58" s="31">
        <f>IF(I58=0,0,COUNTIF(I$16:I58,$X$12))</f>
        <v>0</v>
      </c>
      <c r="P58" s="31">
        <f>IF(J58=0,0,COUNTIF(J$16:J58,$X$12))</f>
        <v>0</v>
      </c>
      <c r="Q58" s="31">
        <f>IF(K58=0,0,COUNTIF(K$16:K58,$X$12))</f>
        <v>0</v>
      </c>
      <c r="R58" s="32">
        <f>IF(L58=0,0,COUNTIF(L$16:L58,$X$12))</f>
        <v>0</v>
      </c>
      <c r="S58" s="66">
        <f t="shared" si="9"/>
        <v>0</v>
      </c>
      <c r="T58" s="98"/>
      <c r="U58" s="117"/>
    </row>
    <row r="59" spans="1:21" x14ac:dyDescent="0.25">
      <c r="A59" s="12" t="str">
        <f>A26</f>
        <v>Add more</v>
      </c>
      <c r="B59" s="65"/>
      <c r="C59" s="28" t="s">
        <v>95</v>
      </c>
      <c r="D59" s="29"/>
      <c r="E59" s="29"/>
      <c r="F59" s="53"/>
      <c r="G59" s="14"/>
      <c r="H59" s="60">
        <v>0</v>
      </c>
      <c r="I59" s="30">
        <v>0</v>
      </c>
      <c r="J59" s="30">
        <v>0</v>
      </c>
      <c r="K59" s="30">
        <v>0</v>
      </c>
      <c r="L59" s="61">
        <v>0</v>
      </c>
      <c r="M59" s="14"/>
      <c r="N59" s="65">
        <f>IF(H59=0,0,COUNTIF(H$16:H59,$X$12))</f>
        <v>0</v>
      </c>
      <c r="O59" s="31">
        <f>IF(I59=0,0,COUNTIF(I$16:I59,$X$12))</f>
        <v>0</v>
      </c>
      <c r="P59" s="31">
        <f>IF(J59=0,0,COUNTIF(J$16:J59,$X$12))</f>
        <v>0</v>
      </c>
      <c r="Q59" s="31">
        <f>IF(K59=0,0,COUNTIF(K$16:K59,$X$12))</f>
        <v>0</v>
      </c>
      <c r="R59" s="32">
        <f>IF(L59=0,0,COUNTIF(L$16:L59,$X$12))</f>
        <v>0</v>
      </c>
      <c r="S59" s="66">
        <f t="shared" si="9"/>
        <v>0</v>
      </c>
      <c r="T59" s="14"/>
      <c r="U59" s="117"/>
    </row>
    <row r="60" spans="1:21" x14ac:dyDescent="0.25">
      <c r="A60" s="12" t="str">
        <f>A27</f>
        <v>above --&gt;</v>
      </c>
      <c r="B60" s="65"/>
      <c r="C60" s="28" t="s">
        <v>95</v>
      </c>
      <c r="D60" s="29"/>
      <c r="E60" s="29"/>
      <c r="F60" s="53"/>
      <c r="G60" s="14"/>
      <c r="H60" s="60">
        <v>0</v>
      </c>
      <c r="I60" s="30">
        <v>0</v>
      </c>
      <c r="J60" s="30">
        <v>0</v>
      </c>
      <c r="K60" s="30">
        <v>0</v>
      </c>
      <c r="L60" s="61">
        <v>0</v>
      </c>
      <c r="M60" s="14"/>
      <c r="N60" s="65">
        <f>IF(H60=0,0,COUNTIF(H$16:H60,$X$12))</f>
        <v>0</v>
      </c>
      <c r="O60" s="31">
        <f>IF(I60=0,0,COUNTIF(I$16:I60,$X$12))</f>
        <v>0</v>
      </c>
      <c r="P60" s="31">
        <f>IF(J60=0,0,COUNTIF(J$16:J60,$X$12))</f>
        <v>0</v>
      </c>
      <c r="Q60" s="31">
        <f>IF(K60=0,0,COUNTIF(K$16:K60,$X$12))</f>
        <v>0</v>
      </c>
      <c r="R60" s="32">
        <f>IF(L60=0,0,COUNTIF(L$16:L60,$X$12))</f>
        <v>0</v>
      </c>
      <c r="S60" s="66">
        <f t="shared" si="9"/>
        <v>0</v>
      </c>
      <c r="T60" s="14"/>
      <c r="U60" s="117"/>
    </row>
    <row r="61" spans="1:21" x14ac:dyDescent="0.25">
      <c r="A61" s="11"/>
      <c r="B61" s="62" t="s">
        <v>127</v>
      </c>
      <c r="C61" s="1"/>
      <c r="D61" s="17"/>
      <c r="E61" s="17"/>
      <c r="F61" s="54"/>
      <c r="G61" s="14" t="s">
        <v>94</v>
      </c>
      <c r="H61" s="72">
        <f>COUNTIF(H16:H60,$X$12)</f>
        <v>7</v>
      </c>
      <c r="I61" s="8">
        <f>COUNTIF(I16:I60,$X$12)</f>
        <v>24</v>
      </c>
      <c r="J61" s="8">
        <f>COUNTIF(J16:J60,$X$12)</f>
        <v>11</v>
      </c>
      <c r="K61" s="8">
        <f>COUNTIF(K16:K60,$X$12)</f>
        <v>16</v>
      </c>
      <c r="L61" s="73">
        <f>COUNTIF(L16:L60,$X$12)</f>
        <v>0</v>
      </c>
      <c r="M61" s="14"/>
      <c r="N61" s="62">
        <f>COUNTIF(N16:N60,"&gt;0")</f>
        <v>7</v>
      </c>
      <c r="O61" s="1">
        <f>COUNTIF(O16:O60,"&gt;0")</f>
        <v>24</v>
      </c>
      <c r="P61" s="1">
        <f>COUNTIF(P16:P60,"&gt;0")</f>
        <v>11</v>
      </c>
      <c r="Q61" s="1">
        <f>COUNTIF(Q16:Q60,"&gt;0")</f>
        <v>16</v>
      </c>
      <c r="R61" s="22">
        <f>COUNTIF(R16:R60,"&gt;0")</f>
        <v>0</v>
      </c>
      <c r="S61" s="67">
        <f t="shared" si="9"/>
        <v>11</v>
      </c>
      <c r="T61" s="1"/>
      <c r="U61" s="115"/>
    </row>
    <row r="62" spans="1:21" x14ac:dyDescent="0.25">
      <c r="A62" s="11"/>
      <c r="B62" s="62" t="s">
        <v>128</v>
      </c>
      <c r="C62" s="1"/>
      <c r="D62" s="17"/>
      <c r="E62" s="17"/>
      <c r="F62" s="54"/>
      <c r="G62" s="14"/>
      <c r="H62" s="72">
        <f>COUNTIF(H16:H60,$X$12)</f>
        <v>7</v>
      </c>
      <c r="I62" s="8">
        <f>COUNTIF(I16:I60,$X$12)</f>
        <v>24</v>
      </c>
      <c r="J62" s="8">
        <f>COUNTIF(J16:J60,$X$12)</f>
        <v>11</v>
      </c>
      <c r="K62" s="8">
        <f>COUNTIF(K16:K60,$X$12)</f>
        <v>16</v>
      </c>
      <c r="L62" s="73">
        <f>COUNTIF(L16:L60,$X$12)</f>
        <v>0</v>
      </c>
      <c r="M62" s="72"/>
      <c r="N62" s="62">
        <f>COUNTIF(N16:N60,"&gt;0")</f>
        <v>7</v>
      </c>
      <c r="O62" s="1">
        <f>COUNTIF(O16:O60,"&gt;0")</f>
        <v>24</v>
      </c>
      <c r="P62" s="1">
        <f>COUNTIF(P16:P60,"&gt;0")</f>
        <v>11</v>
      </c>
      <c r="Q62" s="1">
        <f>COUNTIF(Q16:Q60,"&gt;0")</f>
        <v>16</v>
      </c>
      <c r="R62" s="22">
        <f>COUNTIF(R16:R60,"&gt;0")</f>
        <v>0</v>
      </c>
      <c r="S62" s="67">
        <f>INDEX(N62:R62,MATCH($S$15,$N$15:$R$15,0))</f>
        <v>11</v>
      </c>
      <c r="T62" s="1"/>
      <c r="U62" s="115"/>
    </row>
    <row r="63" spans="1:21" ht="12" thickBot="1" x14ac:dyDescent="0.3">
      <c r="A63" s="1"/>
      <c r="B63" s="74"/>
      <c r="C63" s="2"/>
      <c r="D63" s="55"/>
      <c r="E63" s="55"/>
      <c r="F63" s="56"/>
      <c r="G63" s="57" t="s">
        <v>93</v>
      </c>
      <c r="H63" s="4"/>
      <c r="I63" s="2"/>
      <c r="J63" s="2"/>
      <c r="K63" s="2"/>
      <c r="L63" s="63"/>
      <c r="M63" s="57"/>
      <c r="N63" s="68">
        <f>N61-H61</f>
        <v>0</v>
      </c>
      <c r="O63" s="69">
        <f>O61-I61</f>
        <v>0</v>
      </c>
      <c r="P63" s="69">
        <f>P61-J61</f>
        <v>0</v>
      </c>
      <c r="Q63" s="69">
        <f>Q61-K61</f>
        <v>0</v>
      </c>
      <c r="R63" s="70">
        <f>R61-L61</f>
        <v>0</v>
      </c>
      <c r="S63" s="71"/>
      <c r="T63" s="69"/>
      <c r="U63" s="118"/>
    </row>
    <row r="64" spans="1:21" x14ac:dyDescent="0.25">
      <c r="A64" s="1"/>
      <c r="B64" s="1"/>
      <c r="C64" s="1"/>
      <c r="D64" s="17"/>
      <c r="E64" s="17"/>
      <c r="F64" s="17"/>
      <c r="G64" s="17"/>
      <c r="H64" s="17"/>
      <c r="I64" s="17"/>
      <c r="J64" s="17"/>
      <c r="K64" s="17"/>
      <c r="L64" s="17"/>
      <c r="M64" s="17"/>
      <c r="N64" s="17"/>
      <c r="O64" s="17"/>
      <c r="P64" s="17"/>
      <c r="Q64" s="17"/>
      <c r="R64" s="17"/>
      <c r="S64" s="17"/>
      <c r="T64" s="17"/>
      <c r="U64" s="6"/>
    </row>
    <row r="65" spans="1:21" x14ac:dyDescent="0.25">
      <c r="A65" s="1"/>
      <c r="B65" s="1"/>
      <c r="C65" s="1"/>
      <c r="D65" s="17"/>
      <c r="E65" s="17"/>
      <c r="F65" s="17"/>
      <c r="G65" s="1"/>
      <c r="H65" s="1"/>
      <c r="I65" s="1"/>
      <c r="J65" s="1"/>
      <c r="K65" s="1"/>
      <c r="L65" s="1"/>
      <c r="M65" s="1"/>
      <c r="N65" s="1"/>
      <c r="O65" s="1"/>
      <c r="P65" s="1"/>
      <c r="Q65" s="1"/>
      <c r="R65" s="1"/>
      <c r="S65" s="1"/>
      <c r="T65" s="1"/>
      <c r="U65" s="6"/>
    </row>
    <row r="66" spans="1:21" x14ac:dyDescent="0.25">
      <c r="A66" s="1"/>
      <c r="B66" s="1"/>
      <c r="C66" s="1"/>
      <c r="D66" s="17"/>
      <c r="E66" s="17"/>
      <c r="F66" s="17"/>
      <c r="G66" s="1"/>
      <c r="H66" s="1"/>
      <c r="I66" s="1"/>
      <c r="J66" s="1"/>
      <c r="K66" s="1"/>
      <c r="L66" s="1"/>
      <c r="M66" s="1"/>
      <c r="N66" s="1"/>
      <c r="O66" s="1"/>
      <c r="P66" s="1"/>
      <c r="Q66" s="1"/>
      <c r="R66" s="1"/>
      <c r="S66" s="1"/>
      <c r="T66" s="1"/>
      <c r="U66" s="6"/>
    </row>
    <row r="67" spans="1:21" x14ac:dyDescent="0.25">
      <c r="A67" s="1"/>
      <c r="B67" s="1"/>
      <c r="C67" s="1"/>
      <c r="D67" s="1"/>
      <c r="E67" s="1"/>
      <c r="F67" s="1"/>
      <c r="G67" s="1"/>
      <c r="H67" s="1"/>
      <c r="I67" s="1"/>
      <c r="J67" s="1"/>
      <c r="K67" s="1"/>
      <c r="L67" s="1"/>
      <c r="M67" s="1"/>
      <c r="N67" s="1"/>
      <c r="O67" s="1"/>
      <c r="P67" s="1"/>
      <c r="Q67" s="1"/>
      <c r="R67" s="1"/>
      <c r="S67" s="1"/>
      <c r="T67" s="1"/>
    </row>
    <row r="68" spans="1:21" x14ac:dyDescent="0.25">
      <c r="A68" s="1"/>
      <c r="B68" s="1"/>
      <c r="C68" s="1"/>
      <c r="D68" s="1"/>
      <c r="E68" s="1"/>
      <c r="F68" s="1"/>
      <c r="G68" s="1"/>
      <c r="H68" s="1"/>
      <c r="I68" s="1"/>
      <c r="J68" s="1"/>
      <c r="K68" s="1"/>
      <c r="L68" s="1"/>
      <c r="M68" s="1"/>
      <c r="N68" s="1"/>
      <c r="O68" s="1"/>
      <c r="P68" s="1"/>
      <c r="Q68" s="1"/>
      <c r="R68" s="1"/>
      <c r="S68" s="1"/>
      <c r="T68" s="1"/>
    </row>
    <row r="69" spans="1:21" x14ac:dyDescent="0.25">
      <c r="A69" s="1"/>
      <c r="B69" s="1"/>
      <c r="C69" s="1"/>
      <c r="D69" s="1"/>
      <c r="E69" s="1"/>
      <c r="F69" s="1"/>
      <c r="G69" s="1"/>
      <c r="H69" s="1"/>
      <c r="I69" s="1"/>
      <c r="J69" s="1"/>
      <c r="K69" s="1"/>
      <c r="L69" s="1"/>
      <c r="M69" s="1"/>
      <c r="N69" s="1"/>
      <c r="O69" s="1"/>
      <c r="P69" s="1"/>
      <c r="Q69" s="1"/>
      <c r="R69" s="1"/>
      <c r="S69" s="1"/>
      <c r="T69" s="1"/>
    </row>
  </sheetData>
  <phoneticPr fontId="12" type="noConversion"/>
  <conditionalFormatting sqref="H16:L60">
    <cfRule type="cellIs" dxfId="1" priority="1" operator="greaterThan">
      <formula>0</formula>
    </cfRule>
  </conditionalFormatting>
  <conditionalFormatting sqref="N16:S60 M16:M61 G16:G62">
    <cfRule type="cellIs" dxfId="0" priority="17" operator="greaterThan">
      <formula>0</formula>
    </cfRule>
  </conditionalFormatting>
  <dataValidations count="1">
    <dataValidation type="list" allowBlank="1" showInputMessage="1" showErrorMessage="1" sqref="H16:L60" xr:uid="{00000000-0002-0000-0A00-000000000000}">
      <formula1>$X$12:$X$13</formula1>
    </dataValidation>
  </dataValidations>
  <pageMargins left="0.70866141732283472" right="0.70866141732283472" top="0.74803149606299213" bottom="0.74803149606299213" header="0.31496062992125984" footer="0.31496062992125984"/>
  <pageSetup paperSize="8" pageOrder="overThenDown"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D837AF4D90244EBB7BF4FC0E080314" ma:contentTypeVersion="0" ma:contentTypeDescription="Create a new document." ma:contentTypeScope="" ma:versionID="6b18c3ef351336bd42494718ca00a35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86B-109C-4C2E-9EB9-58A7DA8EFFF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15FC8A10-DF64-4D31-9D29-5023948F9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7324545-89A4-45ED-9194-47AEDC4BF9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Utility name</vt:lpstr>
      <vt:lpstr>Performance indicators</vt:lpstr>
      <vt:lpstr>Lists </vt:lpstr>
      <vt:lpstr>Data</vt:lpstr>
      <vt:lpstr>BusinessPrimary</vt:lpstr>
      <vt:lpstr>Data!Print_Area</vt:lpstr>
      <vt:lpstr>Instructions!Print_Area</vt:lpstr>
      <vt:lpstr>'Lists '!Print_Area</vt:lpstr>
      <vt:lpstr>'Performance indicators'!Print_Area</vt:lpstr>
      <vt:lpstr>'Utility name'!Print_Area</vt:lpstr>
      <vt:lpstr>SchemeName</vt:lpstr>
    </vt:vector>
  </TitlesOfParts>
  <Company>IPART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 Thompson</dc:creator>
  <cp:lastModifiedBy>Chenille Farey</cp:lastModifiedBy>
  <cp:lastPrinted>2018-08-04T04:45:18Z</cp:lastPrinted>
  <dcterms:created xsi:type="dcterms:W3CDTF">2014-05-19T07:21:06Z</dcterms:created>
  <dcterms:modified xsi:type="dcterms:W3CDTF">2026-07-23T01:59:20Z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0x010100FBD837AF4D90244EBB7BF4FC0E080314</vt:lpwstr>
  </property>
</Properties>
</file>